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09d874a26b34dd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AB7EC95C-4FE9-4062-82FE-5A5E5968D9E3}" xr6:coauthVersionLast="47" xr6:coauthVersionMax="47" xr10:uidLastSave="{00000000-0000-0000-0000-000000000000}"/>
  <bookViews>
    <workbookView showHorizontalScroll="0" showSheetTabs="0" xWindow="-110" yWindow="-110" windowWidth="19420" windowHeight="1042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C78" i="1"/>
  <c r="C79" i="1"/>
  <c r="C80" i="1"/>
  <c r="C81" i="1"/>
  <c r="C82" i="1"/>
  <c r="C83" i="1"/>
  <c r="C77" i="1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43" i="4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2" i="4"/>
  <c r="K11" i="4" s="1"/>
  <c r="W25" i="4"/>
  <c r="W26" i="4"/>
  <c r="X26" i="4" s="1" a="1"/>
  <c r="X26" i="4" s="1"/>
  <c r="W27" i="4"/>
  <c r="W29" i="4"/>
  <c r="W30" i="4"/>
  <c r="W31" i="4"/>
  <c r="W32" i="4"/>
  <c r="W33" i="4"/>
  <c r="W34" i="4"/>
  <c r="W35" i="4"/>
  <c r="W38" i="4"/>
  <c r="W39" i="4"/>
  <c r="W40" i="4"/>
  <c r="X40" i="4" s="1" a="1"/>
  <c r="X40" i="4" s="1"/>
  <c r="W68" i="4"/>
  <c r="W69" i="4"/>
  <c r="W70" i="4"/>
  <c r="W71" i="4"/>
  <c r="W72" i="4"/>
  <c r="W75" i="4"/>
  <c r="W76" i="4"/>
  <c r="W77" i="4"/>
  <c r="W78" i="4"/>
  <c r="W79" i="4"/>
  <c r="W80" i="4"/>
  <c r="W81" i="4"/>
  <c r="W3" i="4"/>
  <c r="AC3" i="4" s="1"/>
  <c r="K35" i="4" l="1" a="1"/>
  <c r="K35" i="4" s="1"/>
  <c r="E27" i="4"/>
  <c r="E21" i="4" a="1"/>
  <c r="E21" i="4" s="1"/>
  <c r="K14" i="4"/>
  <c r="X75" i="4"/>
  <c r="E58" i="4" s="1"/>
  <c r="Z68" i="4"/>
  <c r="E51" i="4" s="1" a="1"/>
  <c r="E51" i="4" s="1"/>
  <c r="Z43" i="4"/>
  <c r="AC6" i="4"/>
  <c r="AC8" i="4" s="1"/>
  <c r="AB8" i="4" s="1"/>
  <c r="E6" i="4" s="1" a="1"/>
  <c r="E6" i="4" s="1"/>
  <c r="AH73" i="1"/>
  <c r="AA43" i="4" l="1"/>
  <c r="Z44" i="4" s="1" a="1"/>
  <c r="Z44" i="4" s="1"/>
  <c r="K42" i="4" s="1" a="1"/>
  <c r="K42" i="4" s="1"/>
  <c r="AH74" i="1"/>
  <c r="AH71" i="1"/>
  <c r="AH72" i="1"/>
  <c r="AH70" i="1"/>
  <c r="C24" i="1" l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<sst xmlns="http://schemas.openxmlformats.org/spreadsheetml/2006/main" count="435" uniqueCount="118">
  <si>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</si>
  <si>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</si>
  <si>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</si>
  <si>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</si>
  <si>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</si>
  <si>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</si>
  <si>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</si>
  <si>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</si>
  <si>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</si>
  <si>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</si>
  <si>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</si>
  <si>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</si>
  <si>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</si>
  <si>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</si>
  <si>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</si>
  <si>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</si>
  <si>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</si>
  <si>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</si>
  <si>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</si>
  <si>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</si>
  <si>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</si>
  <si>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</si>
  <si>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</si>
  <si>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</si>
  <si>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</si>
  <si>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</si>
  <si>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</si>
  <si>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</si>
  <si>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</si>
  <si>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</si>
  <si>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</si>
  <si>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</si>
  <si>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</si>
  <si>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</si>
  <si>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</si>
  <si>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</si>
  <si>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</si>
  <si>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</si>
  <si>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</si>
  <si>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</si>
  <si>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</si>
  <si>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</si>
  <si>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</si>
  <si>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</si>
  <si>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</si>
  <si>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</si>
  <si>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</si>
  <si>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</si>
  <si>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</si>
  <si>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</si>
  <si>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</si>
  <si>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</si>
  <si>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</si>
  <si>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</si>
  <si>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</si>
  <si>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</si>
  <si>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</si>
  <si>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</si>
  <si>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</si>
  <si>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</si>
  <si>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</si>
  <si>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Change from 2002 after inflation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</si>
  <si>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</si>
  <si>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</si>
  <si>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</si>
  <si>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</si>
  <si>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</si>
  <si>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</si>
  <si>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</si>
  <si>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</si>
  <si>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</si>
  <si>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</si>
  <si>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</si>
  <si>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</si>
  <si>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</si>
  <si>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</si>
  <si>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</si>
  <si>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</si>
  <si>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</si>
  <si>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</si>
  <si>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</si>
  <si>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</si>
  <si>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</si>
  <si>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</si>
  <si>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</si>
  <si>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</si>
  <si>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</si>
  <si>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Affordable Two bed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</si>
  <si>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</si>
  <si>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</si>
  <si>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</si>
  <si>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</si>
  <si>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</si>
  <si>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</si>
  <si>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</si>
  <si>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</si>
  <si>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</si>
  <si>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</si>
  <si>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</si>
  <si>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</si>
  <si>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% Change: 1992-2022 (after infl)</t>
  </si>
  <si>
    <t>Housing Tenure</t>
  </si>
  <si>
    <t>Other</t>
  </si>
  <si>
    <t>Improvised dwellings</t>
  </si>
  <si>
    <t>Oother temp accom.</t>
  </si>
  <si>
    <t>Supported accomodation</t>
  </si>
  <si>
    <t>Housing Structure</t>
  </si>
  <si>
    <t>Separate houses</t>
  </si>
  <si>
    <t>Flats</t>
  </si>
  <si>
    <t>Higherr than the metro average for govt h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</si>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</sst>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0" fontId="0" fillId="0" borderId="6" xfId="0" applyBorder="1" applyProtection="1">
      <protection hidden="1"/>
    </xf>
    <xf numFmtId="164" fontId="11" fillId="0" borderId="0" xfId="0" applyNumberFormat="1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top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horizontal="left" vertical="top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2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9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166" fontId="17" fillId="0" borderId="0" xfId="0" applyNumberFormat="1" applyFont="1" applyProtection="1">
      <protection hidden="1"/>
    </xf>
    <xf numFmtId="166" fontId="7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64" fontId="15" fillId="0" borderId="0" xfId="0" applyNumberFormat="1" applyFont="1" applyProtection="1">
      <protection hidden="1"/>
    </xf>
    <xf numFmtId="164" fontId="16" fillId="0" borderId="0" xfId="0" applyNumberFormat="1" applyFont="1" applyAlignment="1" applyProtection="1">
      <alignment horizontal="center" wrapText="1"/>
      <protection hidden="1"/>
    </xf>
    <xf numFmtId="166" fontId="15" fillId="0" borderId="0" xfId="0" applyNumberFormat="1" applyFont="1" applyProtection="1">
      <protection hidden="1"/>
    </xf>
    <xf numFmtId="164" fontId="17" fillId="0" borderId="0" xfId="0" applyNumberFormat="1" applyFont="1" applyProtection="1">
      <protection hidden="1"/>
    </xf>
    <xf numFmtId="1" fontId="15" fillId="0" borderId="0" xfId="0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4" fillId="0" borderId="1" xfId="0" applyFont="1" applyBorder="1" applyAlignment="1" applyProtection="1">
      <alignment horizontal="center" vertical="top"/>
      <protection hidden="1"/>
    </xf>
    <xf numFmtId="0" fontId="14" fillId="0" borderId="2" xfId="0" applyFont="1" applyBorder="1" applyAlignment="1" applyProtection="1">
      <alignment horizontal="center" vertical="top"/>
      <protection hidden="1"/>
    </xf>
    <xf numFmtId="0" fontId="14" fillId="0" borderId="3" xfId="0" applyFont="1" applyBorder="1" applyAlignment="1" applyProtection="1">
      <alignment horizontal="center" vertical="top"/>
      <protection hidden="1"/>
    </xf>
    <xf numFmtId="0" fontId="8" fillId="0" borderId="5" xfId="0" applyFont="1" applyBorder="1" applyAlignment="1" applyProtection="1">
      <alignment horizontal="center" vertical="top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164" fontId="18" fillId="0" borderId="0" xfId="0" applyNumberFormat="1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b49b2efc32bb4e8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E6-4D30-A6A9-5697E0BF15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Front!$V$43:$V$64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Front!$W$43:$W$64</c:f>
              <c:numCache>
                <c:formatCode>#,##0.0</c:formatCode>
                <c:ptCount val="22"/>
                <c:pt idx="0">
                  <c:v>45</c:v>
                </c:pt>
                <c:pt idx="1">
                  <c:v>61.6</c:v>
                </c:pt>
                <c:pt idx="2">
                  <c:v>80.300000000000011</c:v>
                </c:pt>
                <c:pt idx="3">
                  <c:v>82.899999999999991</c:v>
                </c:pt>
                <c:pt idx="4">
                  <c:v>80.7</c:v>
                </c:pt>
                <c:pt idx="5">
                  <c:v>80</c:v>
                </c:pt>
                <c:pt idx="6">
                  <c:v>78.7</c:v>
                </c:pt>
                <c:pt idx="7">
                  <c:v>64.099999999999994</c:v>
                </c:pt>
                <c:pt idx="8">
                  <c:v>33.300000000000004</c:v>
                </c:pt>
                <c:pt idx="9">
                  <c:v>22.6</c:v>
                </c:pt>
                <c:pt idx="10">
                  <c:v>9</c:v>
                </c:pt>
                <c:pt idx="11">
                  <c:v>4.8</c:v>
                </c:pt>
                <c:pt idx="12">
                  <c:v>4.8</c:v>
                </c:pt>
                <c:pt idx="13">
                  <c:v>10.9</c:v>
                </c:pt>
                <c:pt idx="14">
                  <c:v>7.8</c:v>
                </c:pt>
                <c:pt idx="15">
                  <c:v>10.7</c:v>
                </c:pt>
                <c:pt idx="16">
                  <c:v>9</c:v>
                </c:pt>
                <c:pt idx="17">
                  <c:v>12.5</c:v>
                </c:pt>
                <c:pt idx="18">
                  <c:v>8.6999999999999993</c:v>
                </c:pt>
                <c:pt idx="19">
                  <c:v>4.1000000000000005</c:v>
                </c:pt>
                <c:pt idx="20">
                  <c:v>8.4</c:v>
                </c:pt>
                <c:pt idx="21">
                  <c:v>8.3000000000000007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Front!$V$75:$V$80</c:f>
              <c:strCache>
                <c:ptCount val="6"/>
                <c:pt idx="0">
                  <c:v>Improvised dwellings</c:v>
                </c:pt>
                <c:pt idx="1">
                  <c:v>Supported accomodation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Front!$W$75:$W$80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6</xdr:col>
      <xdr:colOff>471679</xdr:colOff>
      <xdr:row>34</xdr:row>
      <xdr:rowOff>43962</xdr:rowOff>
    </xdr:from>
    <xdr:to>
      <xdr:col>9</xdr:col>
      <xdr:colOff>651773</xdr:colOff>
      <xdr:row>41</xdr:row>
      <xdr:rowOff>21979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5102" y="6235213"/>
          <a:ext cx="1857960" cy="1252901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2"/>
  <sheetViews>
    <sheetView workbookViewId="0">
      <pane xSplit="2" ySplit="4" topLeftCell="C23" activePane="bottomRight" state="frozen"/>
      <selection pane="topRight" activeCell="C1" sqref="C1"/>
      <selection pane="bottomLeft" activeCell="A5" sqref="A5"/>
      <selection pane="bottomRight" activeCell="C28" sqref="C28:AG28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62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63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64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2022</v>
      </c>
      <c r="C27" s="8">
        <v>1100500</v>
      </c>
      <c r="D27" s="8">
        <v>2000000</v>
      </c>
      <c r="E27" s="8">
        <v>2300000</v>
      </c>
      <c r="F27" s="8">
        <v>725000</v>
      </c>
      <c r="G27" s="8">
        <v>680000</v>
      </c>
      <c r="H27" s="8">
        <v>740000</v>
      </c>
      <c r="I27" s="8">
        <v>1213500</v>
      </c>
      <c r="J27" s="8">
        <v>815000</v>
      </c>
      <c r="K27" s="8">
        <v>1710000</v>
      </c>
      <c r="L27" s="8">
        <v>812000</v>
      </c>
      <c r="M27" s="8">
        <v>917500</v>
      </c>
      <c r="N27" s="8">
        <v>658500</v>
      </c>
      <c r="O27" s="8">
        <v>1212000</v>
      </c>
      <c r="P27" s="8">
        <v>985500</v>
      </c>
      <c r="Q27" s="8">
        <v>1555000</v>
      </c>
      <c r="R27" s="8">
        <v>1060000</v>
      </c>
      <c r="S27" s="8">
        <v>1027500</v>
      </c>
      <c r="T27" s="8">
        <v>1378500</v>
      </c>
      <c r="U27" s="8">
        <v>622000</v>
      </c>
      <c r="V27" s="8">
        <v>1400000</v>
      </c>
      <c r="W27" s="8">
        <v>1215000</v>
      </c>
      <c r="X27" s="8">
        <v>1137500</v>
      </c>
      <c r="Y27" s="8">
        <v>1195000</v>
      </c>
      <c r="Z27" s="8">
        <v>1100000</v>
      </c>
      <c r="AA27" s="8">
        <v>1893000</v>
      </c>
      <c r="AB27" s="8">
        <v>2200000</v>
      </c>
      <c r="AC27" s="8">
        <v>1350000</v>
      </c>
      <c r="AD27" s="8">
        <v>720000</v>
      </c>
      <c r="AE27" s="8">
        <v>655000</v>
      </c>
      <c r="AF27" s="8">
        <v>1500000</v>
      </c>
      <c r="AG27" s="8">
        <v>845500</v>
      </c>
      <c r="AH27" s="8">
        <v>820000</v>
      </c>
    </row>
    <row r="28" spans="1:35" x14ac:dyDescent="0.35">
      <c r="A28" s="19">
        <v>24</v>
      </c>
      <c r="B28" s="11" t="s">
        <v>56</v>
      </c>
      <c r="C28">
        <f>RANK(C27,$C27:$AG27)</f>
        <v>16</v>
      </c>
      <c r="D28">
        <f t="shared" ref="D28:AG28" si="2">RANK(D27,$C27:$AG27)</f>
        <v>3</v>
      </c>
      <c r="E28">
        <f t="shared" si="2"/>
        <v>1</v>
      </c>
      <c r="F28">
        <f t="shared" si="2"/>
        <v>26</v>
      </c>
      <c r="G28">
        <f t="shared" si="2"/>
        <v>28</v>
      </c>
      <c r="H28">
        <f t="shared" si="2"/>
        <v>25</v>
      </c>
      <c r="I28">
        <f t="shared" si="2"/>
        <v>12</v>
      </c>
      <c r="J28">
        <f t="shared" si="2"/>
        <v>23</v>
      </c>
      <c r="K28">
        <f t="shared" si="2"/>
        <v>5</v>
      </c>
      <c r="L28">
        <f t="shared" si="2"/>
        <v>24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20</v>
      </c>
      <c r="Q28">
        <f t="shared" si="2"/>
        <v>6</v>
      </c>
      <c r="R28">
        <f t="shared" si="2"/>
        <v>18</v>
      </c>
      <c r="S28">
        <f t="shared" si="2"/>
        <v>19</v>
      </c>
      <c r="T28">
        <f t="shared" si="2"/>
        <v>9</v>
      </c>
      <c r="U28">
        <f t="shared" si="2"/>
        <v>31</v>
      </c>
      <c r="V28">
        <f t="shared" si="2"/>
        <v>8</v>
      </c>
      <c r="W28">
        <f t="shared" si="2"/>
        <v>11</v>
      </c>
      <c r="X28">
        <f t="shared" si="2"/>
        <v>15</v>
      </c>
      <c r="Y28">
        <f t="shared" si="2"/>
        <v>14</v>
      </c>
      <c r="Z28">
        <f t="shared" si="2"/>
        <v>17</v>
      </c>
      <c r="AA28">
        <f t="shared" si="2"/>
        <v>4</v>
      </c>
      <c r="AB28">
        <f t="shared" si="2"/>
        <v>2</v>
      </c>
      <c r="AC28">
        <f t="shared" si="2"/>
        <v>10</v>
      </c>
      <c r="AD28">
        <f t="shared" si="2"/>
        <v>27</v>
      </c>
      <c r="AE28">
        <f t="shared" si="2"/>
        <v>30</v>
      </c>
      <c r="AF28">
        <f t="shared" si="2"/>
        <v>7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100</v>
      </c>
      <c r="C29" s="8">
        <v>294.04916783872483</v>
      </c>
      <c r="D29" s="8">
        <v>351.76268780314678</v>
      </c>
      <c r="E29" s="8">
        <v>383.38607594936713</v>
      </c>
      <c r="F29" s="8">
        <v>230.61783496536901</v>
      </c>
      <c r="G29" s="8">
        <v>242.30932741012197</v>
      </c>
      <c r="H29" s="8">
        <v>243.94778481012662</v>
      </c>
      <c r="I29" s="8">
        <v>410.07739405613648</v>
      </c>
      <c r="J29" s="8">
        <v>293.95965189873414</v>
      </c>
      <c r="K29" s="8">
        <v>416.61886867088606</v>
      </c>
      <c r="L29" s="8">
        <v>292.50949367088606</v>
      </c>
      <c r="M29" s="8">
        <v>322.38735684147076</v>
      </c>
      <c r="N29" s="8">
        <v>197.48572991837219</v>
      </c>
      <c r="O29" s="8">
        <v>361.3101764178212</v>
      </c>
      <c r="P29" s="8">
        <v>293.69998169264568</v>
      </c>
      <c r="Q29" s="8">
        <v>317.59186005625884</v>
      </c>
      <c r="R29" s="8">
        <v>469.32137834036575</v>
      </c>
      <c r="S29" s="8">
        <v>307.11409265407758</v>
      </c>
      <c r="T29" s="8">
        <v>338.38664848434388</v>
      </c>
      <c r="U29" s="8">
        <v>234.07348804500705</v>
      </c>
      <c r="V29" s="8">
        <v>392.17491369390103</v>
      </c>
      <c r="W29" s="8">
        <v>319.51005877034362</v>
      </c>
      <c r="X29" s="8">
        <v>378.13187947165659</v>
      </c>
      <c r="Y29" s="8">
        <v>425.13305523590344</v>
      </c>
      <c r="Z29" s="8">
        <v>239.2182989118366</v>
      </c>
      <c r="AA29" s="8">
        <v>381.60517988007996</v>
      </c>
      <c r="AB29" s="8">
        <v>348.71281311755592</v>
      </c>
      <c r="AC29" s="8">
        <v>379.83176656738647</v>
      </c>
      <c r="AD29" s="8">
        <v>194.94743617249517</v>
      </c>
      <c r="AE29" s="8">
        <v>207.39599975420919</v>
      </c>
      <c r="AF29" s="8">
        <v>383.38607594936713</v>
      </c>
      <c r="AG29" s="8">
        <v>273.24468238830127</v>
      </c>
      <c r="AH29" s="8">
        <v>217.1012658227848</v>
      </c>
    </row>
    <row r="30" spans="1:35" s="2" customFormat="1" ht="22" x14ac:dyDescent="0.35">
      <c r="A30" s="19">
        <v>26</v>
      </c>
      <c r="B30" s="14" t="s">
        <v>65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66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2022</v>
      </c>
      <c r="C40" s="8">
        <v>400</v>
      </c>
      <c r="D40" s="8">
        <v>499</v>
      </c>
      <c r="E40" s="8">
        <v>430</v>
      </c>
      <c r="F40" s="8">
        <v>340</v>
      </c>
      <c r="G40" s="8">
        <v>340</v>
      </c>
      <c r="H40" s="8">
        <v>355</v>
      </c>
      <c r="I40" s="8">
        <v>400</v>
      </c>
      <c r="J40" s="8">
        <v>370</v>
      </c>
      <c r="K40" s="8">
        <v>440</v>
      </c>
      <c r="L40" s="8">
        <v>340</v>
      </c>
      <c r="M40" s="8">
        <v>350</v>
      </c>
      <c r="N40" s="8">
        <v>350</v>
      </c>
      <c r="O40" s="8">
        <v>420</v>
      </c>
      <c r="P40" s="8">
        <v>390</v>
      </c>
      <c r="Q40" s="8">
        <v>438</v>
      </c>
      <c r="R40" s="8">
        <v>390</v>
      </c>
      <c r="S40" s="8">
        <v>390</v>
      </c>
      <c r="T40" s="8">
        <v>530</v>
      </c>
      <c r="U40" s="8">
        <v>315</v>
      </c>
      <c r="V40" s="8">
        <v>420</v>
      </c>
      <c r="W40" s="8">
        <v>390</v>
      </c>
      <c r="X40" s="8">
        <v>400</v>
      </c>
      <c r="Y40" s="8">
        <v>420</v>
      </c>
      <c r="Z40" s="8">
        <v>395</v>
      </c>
      <c r="AA40" s="8">
        <v>480</v>
      </c>
      <c r="AB40" s="8">
        <v>495</v>
      </c>
      <c r="AC40" s="8">
        <v>430</v>
      </c>
      <c r="AD40" s="8">
        <v>350</v>
      </c>
      <c r="AE40" s="8">
        <v>330</v>
      </c>
      <c r="AF40" s="8">
        <v>520</v>
      </c>
      <c r="AG40" s="8">
        <v>393</v>
      </c>
      <c r="AH40" s="8">
        <v>432</v>
      </c>
    </row>
    <row r="41" spans="1:35" x14ac:dyDescent="0.35">
      <c r="A41" s="19">
        <v>37</v>
      </c>
      <c r="B41" s="13" t="s">
        <v>61</v>
      </c>
      <c r="C41" s="1">
        <v>28.747501665556292</v>
      </c>
      <c r="D41" s="1">
        <v>32.679898183819475</v>
      </c>
      <c r="E41" s="1">
        <v>14.333379196477699</v>
      </c>
      <c r="F41" s="1">
        <v>48.519439421338149</v>
      </c>
      <c r="G41" s="1">
        <v>38.618143459915608</v>
      </c>
      <c r="H41" s="1">
        <v>35.687796677215175</v>
      </c>
      <c r="I41" s="1">
        <v>43.894266567386431</v>
      </c>
      <c r="J41" s="1">
        <v>56.050851156700119</v>
      </c>
      <c r="K41" s="1">
        <v>34.541139240506311</v>
      </c>
      <c r="L41" s="1">
        <v>54.020159399906234</v>
      </c>
      <c r="M41" s="1">
        <v>25.907483246463126</v>
      </c>
      <c r="N41" s="1">
        <v>28.169294322746907</v>
      </c>
      <c r="O41" s="1">
        <v>46.772151898734165</v>
      </c>
      <c r="P41" s="1">
        <v>44.548331415420023</v>
      </c>
      <c r="Q41" s="1">
        <v>24.585663821018532</v>
      </c>
      <c r="R41" s="1">
        <v>64.486032300305524</v>
      </c>
      <c r="S41" s="1">
        <v>44.548331415420023</v>
      </c>
      <c r="T41" s="1">
        <v>-4.6700483991064905</v>
      </c>
      <c r="U41" s="1">
        <v>37.598892405063282</v>
      </c>
      <c r="V41" s="1">
        <v>35.184876748834107</v>
      </c>
      <c r="W41" s="1">
        <v>28.92148477591514</v>
      </c>
      <c r="X41" s="1">
        <v>43.894266567386431</v>
      </c>
      <c r="Y41" s="1">
        <v>77.138804015713646</v>
      </c>
      <c r="Z41" s="1">
        <v>17.83536585365853</v>
      </c>
      <c r="AA41" s="1">
        <v>12.901655306718588</v>
      </c>
      <c r="AB41" s="1">
        <v>18.712769918093819</v>
      </c>
      <c r="AC41" s="1">
        <v>38.403564290473007</v>
      </c>
      <c r="AD41" s="1">
        <v>25.907483246463126</v>
      </c>
      <c r="AE41" s="1">
        <v>34.541139240506332</v>
      </c>
      <c r="AF41" s="1">
        <v>15.638665132336008</v>
      </c>
      <c r="AG41" s="1">
        <v>55.057676602694968</v>
      </c>
      <c r="AH41" s="1">
        <v>39.047301798800795</v>
      </c>
    </row>
    <row r="42" spans="1:35" x14ac:dyDescent="0.35">
      <c r="A42" s="19">
        <v>38</v>
      </c>
      <c r="B42" s="10" t="s">
        <v>59</v>
      </c>
      <c r="C42">
        <v>13</v>
      </c>
      <c r="D42">
        <v>3</v>
      </c>
      <c r="E42">
        <v>8</v>
      </c>
      <c r="F42">
        <v>27</v>
      </c>
      <c r="G42">
        <v>27</v>
      </c>
      <c r="H42">
        <v>23</v>
      </c>
      <c r="I42">
        <v>13</v>
      </c>
      <c r="J42">
        <v>22</v>
      </c>
      <c r="K42">
        <v>6</v>
      </c>
      <c r="L42">
        <v>27</v>
      </c>
      <c r="M42">
        <v>24</v>
      </c>
      <c r="N42">
        <v>24</v>
      </c>
      <c r="O42">
        <v>10</v>
      </c>
      <c r="P42">
        <v>18</v>
      </c>
      <c r="Q42">
        <v>7</v>
      </c>
      <c r="R42">
        <v>18</v>
      </c>
      <c r="S42">
        <v>18</v>
      </c>
      <c r="T42">
        <v>1</v>
      </c>
      <c r="U42">
        <v>31</v>
      </c>
      <c r="V42">
        <v>10</v>
      </c>
      <c r="W42">
        <v>18</v>
      </c>
      <c r="X42">
        <v>13</v>
      </c>
      <c r="Y42">
        <v>10</v>
      </c>
      <c r="Z42">
        <v>16</v>
      </c>
      <c r="AA42">
        <v>5</v>
      </c>
      <c r="AB42">
        <v>4</v>
      </c>
      <c r="AC42">
        <v>8</v>
      </c>
      <c r="AD42">
        <v>24</v>
      </c>
      <c r="AE42">
        <v>30</v>
      </c>
      <c r="AF42">
        <v>2</v>
      </c>
      <c r="AG42">
        <v>17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87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67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68</v>
      </c>
    </row>
    <row r="45" spans="1:35" x14ac:dyDescent="0.35">
      <c r="A45" s="19">
        <v>41</v>
      </c>
      <c r="B45" s="15" t="s">
        <v>69</v>
      </c>
      <c r="C45" s="15">
        <v>1.2999999999999999E-2</v>
      </c>
      <c r="D45" s="15">
        <v>0</v>
      </c>
      <c r="E45" s="15">
        <v>3.0000000000000001E-3</v>
      </c>
      <c r="F45" s="15">
        <v>0.38100000000000001</v>
      </c>
      <c r="G45" s="15">
        <v>0.13</v>
      </c>
      <c r="H45" s="15">
        <v>0.11799999999999999</v>
      </c>
      <c r="I45" s="15">
        <v>0.08</v>
      </c>
      <c r="J45" s="15">
        <v>0.34100000000000003</v>
      </c>
      <c r="K45" s="15">
        <v>2E-3</v>
      </c>
      <c r="L45" s="15">
        <v>0.45</v>
      </c>
      <c r="M45" s="15">
        <v>8.5999999999999993E-2</v>
      </c>
      <c r="N45" s="15">
        <v>0.129</v>
      </c>
      <c r="O45" s="15">
        <v>0.13800000000000001</v>
      </c>
      <c r="P45" s="15">
        <v>6.0999999999999999E-2</v>
      </c>
      <c r="Q45" s="15">
        <v>0</v>
      </c>
      <c r="R45" s="15">
        <v>0.255</v>
      </c>
      <c r="S45" s="15">
        <v>6.3E-2</v>
      </c>
      <c r="T45" s="15">
        <v>7.0000000000000001E-3</v>
      </c>
      <c r="U45" s="15">
        <v>0.36399999999999999</v>
      </c>
      <c r="V45" s="15">
        <v>0.02</v>
      </c>
      <c r="W45" s="15">
        <v>0.05</v>
      </c>
      <c r="X45" s="15">
        <v>7.0999999999999994E-2</v>
      </c>
      <c r="Y45" s="15">
        <v>0.36199999999999999</v>
      </c>
      <c r="Z45" s="15">
        <v>0</v>
      </c>
      <c r="AA45" s="15">
        <v>8.9999999999999993E-3</v>
      </c>
      <c r="AB45" s="15">
        <v>2E-3</v>
      </c>
      <c r="AC45" s="15">
        <v>2.9000000000000001E-2</v>
      </c>
      <c r="AD45" s="15">
        <v>0.13700000000000001</v>
      </c>
      <c r="AE45" s="15">
        <v>0.24</v>
      </c>
      <c r="AF45" s="15">
        <v>6.0000000000000001E-3</v>
      </c>
      <c r="AG45" s="15">
        <v>0.108</v>
      </c>
      <c r="AH45" s="15">
        <v>9.1999999999999998E-2</v>
      </c>
    </row>
    <row r="46" spans="1:35" x14ac:dyDescent="0.35">
      <c r="A46" s="19">
        <v>42</v>
      </c>
      <c r="B46" s="15" t="s">
        <v>70</v>
      </c>
      <c r="C46" s="15">
        <v>4.3999999999999997E-2</v>
      </c>
      <c r="D46" s="15">
        <v>1.7999999999999999E-2</v>
      </c>
      <c r="E46" s="15">
        <v>3.0000000000000001E-3</v>
      </c>
      <c r="F46" s="15">
        <v>0.57899999999999996</v>
      </c>
      <c r="G46" s="15">
        <v>0.40500000000000003</v>
      </c>
      <c r="H46" s="15">
        <v>0.315</v>
      </c>
      <c r="I46" s="15">
        <v>0.151</v>
      </c>
      <c r="J46" s="15">
        <v>0.502</v>
      </c>
      <c r="K46" s="15">
        <v>3.3000000000000002E-2</v>
      </c>
      <c r="L46" s="15">
        <v>0.61599999999999999</v>
      </c>
      <c r="M46" s="15">
        <v>0.223</v>
      </c>
      <c r="N46" s="15">
        <v>0.189</v>
      </c>
      <c r="O46" s="15">
        <v>0.186</v>
      </c>
      <c r="P46" s="15">
        <v>0.20899999999999999</v>
      </c>
      <c r="Q46" s="15">
        <v>2.1999999999999999E-2</v>
      </c>
      <c r="R46" s="15">
        <v>0.36799999999999999</v>
      </c>
      <c r="S46" s="15">
        <v>0.122</v>
      </c>
      <c r="T46" s="15">
        <v>3.0000000000000001E-3</v>
      </c>
      <c r="U46" s="15">
        <v>0.74099999999999999</v>
      </c>
      <c r="V46" s="15">
        <v>6.9000000000000006E-2</v>
      </c>
      <c r="W46" s="15">
        <v>7.8E-2</v>
      </c>
      <c r="X46" s="15">
        <v>0.13400000000000001</v>
      </c>
      <c r="Y46" s="15">
        <v>0.55400000000000005</v>
      </c>
      <c r="Z46" s="15">
        <v>0</v>
      </c>
      <c r="AA46" s="15">
        <v>8.0000000000000002E-3</v>
      </c>
      <c r="AB46" s="15">
        <v>0</v>
      </c>
      <c r="AC46" s="15">
        <v>5.8999999999999997E-2</v>
      </c>
      <c r="AD46" s="15">
        <v>0.224</v>
      </c>
      <c r="AE46" s="15">
        <v>0.44900000000000001</v>
      </c>
      <c r="AF46" s="15">
        <v>6.0000000000000001E-3</v>
      </c>
      <c r="AG46" s="15">
        <v>0.32100000000000001</v>
      </c>
      <c r="AH46" s="15">
        <v>0.14799999999999999</v>
      </c>
    </row>
    <row r="47" spans="1:35" x14ac:dyDescent="0.35">
      <c r="A47" s="19">
        <v>43</v>
      </c>
      <c r="B47" s="15" t="s">
        <v>71</v>
      </c>
      <c r="C47" s="15">
        <v>6.0999999999999999E-2</v>
      </c>
      <c r="D47" s="15">
        <v>3.2000000000000001E-2</v>
      </c>
      <c r="E47" s="15">
        <v>8.9999999999999993E-3</v>
      </c>
      <c r="F47" s="15">
        <v>0.67</v>
      </c>
      <c r="G47" s="15">
        <v>0.68799999999999994</v>
      </c>
      <c r="H47" s="15">
        <v>0.438</v>
      </c>
      <c r="I47" s="15">
        <v>0.224</v>
      </c>
      <c r="J47" s="15">
        <v>0.61899999999999999</v>
      </c>
      <c r="K47" s="15">
        <v>4.2000000000000003E-2</v>
      </c>
      <c r="L47" s="15">
        <v>0.80300000000000005</v>
      </c>
      <c r="M47" s="15">
        <v>0.216</v>
      </c>
      <c r="N47" s="15">
        <v>0.30599999999999999</v>
      </c>
      <c r="O47" s="15">
        <v>0.27400000000000002</v>
      </c>
      <c r="P47" s="15">
        <v>0.32600000000000001</v>
      </c>
      <c r="Q47" s="15">
        <v>3.6999999999999998E-2</v>
      </c>
      <c r="R47" s="15">
        <v>0.40500000000000003</v>
      </c>
      <c r="S47" s="15">
        <v>0.27200000000000002</v>
      </c>
      <c r="T47" s="15">
        <v>5.0000000000000001E-3</v>
      </c>
      <c r="U47" s="15">
        <v>0.83299999999999996</v>
      </c>
      <c r="V47" s="15">
        <v>0.125</v>
      </c>
      <c r="W47" s="15">
        <v>0.13600000000000001</v>
      </c>
      <c r="X47" s="15">
        <v>0.186</v>
      </c>
      <c r="Y47" s="15">
        <v>0.58699999999999997</v>
      </c>
      <c r="Z47" s="15">
        <v>0.13300000000000001</v>
      </c>
      <c r="AA47" s="15">
        <v>0.01</v>
      </c>
      <c r="AB47" s="15">
        <v>6.0000000000000001E-3</v>
      </c>
      <c r="AC47" s="15">
        <v>8.5999999999999993E-2</v>
      </c>
      <c r="AD47" s="15">
        <v>0.314</v>
      </c>
      <c r="AE47" s="15">
        <v>0.65600000000000003</v>
      </c>
      <c r="AF47" s="15">
        <v>1.6E-2</v>
      </c>
      <c r="AG47" s="15">
        <v>0.439</v>
      </c>
      <c r="AH47" s="15">
        <v>0.19500000000000001</v>
      </c>
    </row>
    <row r="48" spans="1:35" x14ac:dyDescent="0.35">
      <c r="A48" s="19">
        <v>44</v>
      </c>
      <c r="B48" s="15" t="s">
        <v>72</v>
      </c>
      <c r="C48" s="15">
        <v>9.0999999999999998E-2</v>
      </c>
      <c r="D48" s="15">
        <v>6.5000000000000002E-2</v>
      </c>
      <c r="E48" s="15">
        <v>7.0000000000000001E-3</v>
      </c>
      <c r="F48" s="15">
        <v>0.70699999999999996</v>
      </c>
      <c r="G48" s="15">
        <v>0.84</v>
      </c>
      <c r="H48" s="15">
        <v>0.51900000000000002</v>
      </c>
      <c r="I48" s="15">
        <v>0.245</v>
      </c>
      <c r="J48" s="15">
        <v>0.67800000000000005</v>
      </c>
      <c r="K48" s="15">
        <v>4.2000000000000003E-2</v>
      </c>
      <c r="L48" s="15">
        <v>0.82899999999999996</v>
      </c>
      <c r="M48" s="15">
        <v>0.25900000000000001</v>
      </c>
      <c r="N48" s="15">
        <v>0.29299999999999998</v>
      </c>
      <c r="O48" s="15">
        <v>0.26900000000000002</v>
      </c>
      <c r="P48" s="15">
        <v>0.35</v>
      </c>
      <c r="Q48" s="15">
        <v>3.5000000000000003E-2</v>
      </c>
      <c r="R48" s="15">
        <v>0.38500000000000001</v>
      </c>
      <c r="S48" s="15">
        <v>0.30499999999999999</v>
      </c>
      <c r="T48" s="15">
        <v>1E-3</v>
      </c>
      <c r="U48" s="15">
        <v>0.78800000000000003</v>
      </c>
      <c r="V48" s="15">
        <v>0.109</v>
      </c>
      <c r="W48" s="15">
        <v>0.16600000000000001</v>
      </c>
      <c r="X48" s="15">
        <v>0.182</v>
      </c>
      <c r="Y48" s="15">
        <v>0.65900000000000003</v>
      </c>
      <c r="Z48" s="15">
        <v>0.1</v>
      </c>
      <c r="AA48" s="15">
        <v>1.4999999999999999E-2</v>
      </c>
      <c r="AB48" s="15">
        <v>1.2999999999999999E-2</v>
      </c>
      <c r="AC48" s="15">
        <v>0.115</v>
      </c>
      <c r="AD48" s="15">
        <v>0.38900000000000001</v>
      </c>
      <c r="AE48" s="15">
        <v>0.63100000000000001</v>
      </c>
      <c r="AF48" s="15">
        <v>8.9999999999999993E-3</v>
      </c>
      <c r="AG48" s="15">
        <v>0.44500000000000001</v>
      </c>
      <c r="AH48" s="15">
        <v>0.20200000000000001</v>
      </c>
    </row>
    <row r="49" spans="1:34" x14ac:dyDescent="0.35">
      <c r="A49" s="19">
        <v>45</v>
      </c>
      <c r="B49" s="15" t="s">
        <v>73</v>
      </c>
      <c r="C49" s="15">
        <v>4.1000000000000002E-2</v>
      </c>
      <c r="D49" s="15">
        <v>2.3E-2</v>
      </c>
      <c r="E49" s="15">
        <v>4.0000000000000001E-3</v>
      </c>
      <c r="F49" s="15">
        <v>0.69099999999999995</v>
      </c>
      <c r="G49" s="15">
        <v>0.68400000000000005</v>
      </c>
      <c r="H49" s="15">
        <v>0.55800000000000005</v>
      </c>
      <c r="I49" s="15">
        <v>0.20200000000000001</v>
      </c>
      <c r="J49" s="15">
        <v>0.53400000000000003</v>
      </c>
      <c r="K49" s="15">
        <v>2.1999999999999999E-2</v>
      </c>
      <c r="L49" s="15">
        <v>0.80700000000000005</v>
      </c>
      <c r="M49" s="15">
        <v>0.29299999999999998</v>
      </c>
      <c r="N49" s="15">
        <v>0.40500000000000003</v>
      </c>
      <c r="O49" s="15">
        <v>0.28899999999999998</v>
      </c>
      <c r="P49" s="15">
        <v>0.29699999999999999</v>
      </c>
      <c r="Q49" s="15">
        <v>3.2000000000000001E-2</v>
      </c>
      <c r="R49" s="15">
        <v>0.33100000000000002</v>
      </c>
      <c r="S49" s="15">
        <v>0.34599999999999997</v>
      </c>
      <c r="T49" s="15">
        <v>3.0000000000000001E-3</v>
      </c>
      <c r="U49" s="15">
        <v>0.8</v>
      </c>
      <c r="V49" s="15">
        <v>4.9000000000000002E-2</v>
      </c>
      <c r="W49" s="15">
        <v>0.19800000000000001</v>
      </c>
      <c r="X49" s="15">
        <v>0.221</v>
      </c>
      <c r="Y49" s="15">
        <v>0.63600000000000001</v>
      </c>
      <c r="Z49" s="15">
        <v>0.13600000000000001</v>
      </c>
      <c r="AA49" s="15">
        <v>6.0000000000000001E-3</v>
      </c>
      <c r="AB49" s="15">
        <v>0.01</v>
      </c>
      <c r="AC49" s="15">
        <v>0.108</v>
      </c>
      <c r="AD49" s="15">
        <v>0.3</v>
      </c>
      <c r="AE49" s="15">
        <v>0.70299999999999996</v>
      </c>
      <c r="AF49" s="15">
        <v>7.0000000000000001E-3</v>
      </c>
      <c r="AG49" s="15">
        <v>0.438</v>
      </c>
      <c r="AH49" s="15">
        <v>0.189</v>
      </c>
    </row>
    <row r="50" spans="1:34" x14ac:dyDescent="0.35">
      <c r="A50" s="19">
        <v>46</v>
      </c>
      <c r="B50" s="15" t="s">
        <v>74</v>
      </c>
      <c r="C50" s="15">
        <v>0.115</v>
      </c>
      <c r="D50" s="15">
        <v>3.3000000000000002E-2</v>
      </c>
      <c r="E50" s="15">
        <v>1.0999999999999999E-2</v>
      </c>
      <c r="F50" s="15">
        <v>0.755</v>
      </c>
      <c r="G50" s="15">
        <v>0.64900000000000002</v>
      </c>
      <c r="H50" s="15">
        <v>0.53800000000000003</v>
      </c>
      <c r="I50" s="15">
        <v>0.20899999999999999</v>
      </c>
      <c r="J50" s="15">
        <v>0.66200000000000003</v>
      </c>
      <c r="K50" s="15">
        <v>2.8000000000000001E-2</v>
      </c>
      <c r="L50" s="15">
        <v>0.8</v>
      </c>
      <c r="M50" s="15">
        <v>0.29599999999999999</v>
      </c>
      <c r="N50" s="15">
        <v>0.40400000000000003</v>
      </c>
      <c r="O50" s="15">
        <v>0.218</v>
      </c>
      <c r="P50" s="15">
        <v>0.27700000000000002</v>
      </c>
      <c r="Q50" s="15">
        <v>0.04</v>
      </c>
      <c r="R50" s="15">
        <v>0.41199999999999998</v>
      </c>
      <c r="S50" s="15">
        <v>0.28199999999999997</v>
      </c>
      <c r="T50" s="15">
        <v>1E-3</v>
      </c>
      <c r="U50" s="15">
        <v>0.70399999999999996</v>
      </c>
      <c r="V50" s="15">
        <v>9.7000000000000003E-2</v>
      </c>
      <c r="W50" s="15">
        <v>0.121</v>
      </c>
      <c r="X50" s="15">
        <v>0.23200000000000001</v>
      </c>
      <c r="Y50" s="15">
        <v>0.64100000000000001</v>
      </c>
      <c r="Z50" s="15">
        <v>0.19</v>
      </c>
      <c r="AA50" s="15">
        <v>1.2E-2</v>
      </c>
      <c r="AB50" s="15">
        <v>2.3E-2</v>
      </c>
      <c r="AC50" s="15">
        <v>0.106</v>
      </c>
      <c r="AD50" s="15">
        <v>0.32600000000000001</v>
      </c>
      <c r="AE50" s="15">
        <v>0.60799999999999998</v>
      </c>
      <c r="AF50" s="15">
        <v>0.01</v>
      </c>
      <c r="AG50" s="15">
        <v>0.47699999999999998</v>
      </c>
      <c r="AH50" s="15">
        <v>0.19700000000000001</v>
      </c>
    </row>
    <row r="51" spans="1:34" x14ac:dyDescent="0.35">
      <c r="A51" s="19">
        <v>47</v>
      </c>
      <c r="B51" s="15" t="s">
        <v>75</v>
      </c>
      <c r="C51" s="15">
        <v>7.6999999999999999E-2</v>
      </c>
      <c r="D51" s="15">
        <v>8.9999999999999993E-3</v>
      </c>
      <c r="E51" s="15">
        <v>1.6E-2</v>
      </c>
      <c r="F51" s="15">
        <v>0.66700000000000004</v>
      </c>
      <c r="G51" s="15">
        <v>0.75</v>
      </c>
      <c r="H51" s="15">
        <v>0.59299999999999997</v>
      </c>
      <c r="I51" s="15">
        <v>0.22800000000000001</v>
      </c>
      <c r="J51" s="15">
        <v>0.68700000000000006</v>
      </c>
      <c r="K51" s="15">
        <v>5.8000000000000003E-2</v>
      </c>
      <c r="L51" s="15">
        <v>0.78700000000000003</v>
      </c>
      <c r="M51" s="15">
        <v>0.34499999999999997</v>
      </c>
      <c r="N51" s="15">
        <v>0.45700000000000002</v>
      </c>
      <c r="O51" s="15">
        <v>0.27200000000000002</v>
      </c>
      <c r="P51" s="15">
        <v>0.317</v>
      </c>
      <c r="Q51" s="15">
        <v>3.4000000000000002E-2</v>
      </c>
      <c r="R51" s="15">
        <v>0.317</v>
      </c>
      <c r="S51" s="15">
        <v>0.29299999999999998</v>
      </c>
      <c r="T51" s="15">
        <v>0.01</v>
      </c>
      <c r="U51" s="15">
        <v>0.67900000000000005</v>
      </c>
      <c r="V51" s="15">
        <v>6.9000000000000006E-2</v>
      </c>
      <c r="W51" s="15">
        <v>0.156</v>
      </c>
      <c r="X51" s="15">
        <v>0.248</v>
      </c>
      <c r="Y51" s="15">
        <v>0.62</v>
      </c>
      <c r="Z51" s="15">
        <v>9.0999999999999998E-2</v>
      </c>
      <c r="AA51" s="15">
        <v>0.01</v>
      </c>
      <c r="AB51" s="15">
        <v>1.4E-2</v>
      </c>
      <c r="AC51" s="15">
        <v>0.06</v>
      </c>
      <c r="AD51" s="15">
        <v>0.41299999999999998</v>
      </c>
      <c r="AE51" s="15">
        <v>0.69699999999999995</v>
      </c>
      <c r="AF51" s="15">
        <v>1.7999999999999999E-2</v>
      </c>
      <c r="AG51" s="15">
        <v>0.435</v>
      </c>
      <c r="AH51" s="15">
        <v>0.20599999999999999</v>
      </c>
    </row>
    <row r="52" spans="1:34" x14ac:dyDescent="0.35">
      <c r="A52" s="19">
        <v>48</v>
      </c>
      <c r="B52" s="15" t="s">
        <v>76</v>
      </c>
      <c r="C52" s="15">
        <v>1.9E-2</v>
      </c>
      <c r="D52" s="15">
        <v>1.2E-2</v>
      </c>
      <c r="E52" s="15">
        <v>3.0000000000000001E-3</v>
      </c>
      <c r="F52" s="15">
        <v>0.61099999999999999</v>
      </c>
      <c r="G52" s="15">
        <v>0.625</v>
      </c>
      <c r="H52" s="15">
        <v>0.42499999999999999</v>
      </c>
      <c r="I52" s="15">
        <v>0.14199999999999999</v>
      </c>
      <c r="J52" s="15">
        <v>0.51200000000000001</v>
      </c>
      <c r="K52" s="15">
        <v>0.01</v>
      </c>
      <c r="L52" s="15">
        <v>0.64100000000000001</v>
      </c>
      <c r="M52" s="15">
        <v>0.219</v>
      </c>
      <c r="N52" s="15">
        <v>0.36399999999999999</v>
      </c>
      <c r="O52" s="15">
        <v>0.155</v>
      </c>
      <c r="P52" s="15">
        <v>0.215</v>
      </c>
      <c r="Q52" s="15">
        <v>0.05</v>
      </c>
      <c r="R52" s="15">
        <v>0.185</v>
      </c>
      <c r="S52" s="15">
        <v>0.16800000000000001</v>
      </c>
      <c r="T52" s="15">
        <v>6.0000000000000001E-3</v>
      </c>
      <c r="U52" s="15">
        <v>0.53300000000000003</v>
      </c>
      <c r="V52" s="15">
        <v>0.04</v>
      </c>
      <c r="W52" s="15">
        <v>4.4999999999999998E-2</v>
      </c>
      <c r="X52" s="15">
        <v>0.122</v>
      </c>
      <c r="Y52" s="15">
        <v>0.59599999999999997</v>
      </c>
      <c r="Z52" s="15">
        <v>0.105</v>
      </c>
      <c r="AA52" s="15">
        <v>4.0000000000000001E-3</v>
      </c>
      <c r="AB52" s="15">
        <v>8.0000000000000002E-3</v>
      </c>
      <c r="AC52" s="15">
        <v>4.1000000000000002E-2</v>
      </c>
      <c r="AD52" s="15">
        <v>0.33700000000000002</v>
      </c>
      <c r="AE52" s="15">
        <v>0.63600000000000001</v>
      </c>
      <c r="AF52" s="15">
        <v>1.4E-2</v>
      </c>
      <c r="AG52" s="15">
        <v>0.35599999999999998</v>
      </c>
      <c r="AH52" s="15">
        <v>0.14799999999999999</v>
      </c>
    </row>
    <row r="53" spans="1:34" x14ac:dyDescent="0.35">
      <c r="A53" s="19">
        <v>49</v>
      </c>
      <c r="B53" s="15" t="s">
        <v>77</v>
      </c>
      <c r="C53" s="15">
        <v>1.7999999999999999E-2</v>
      </c>
      <c r="D53" s="15">
        <v>0</v>
      </c>
      <c r="E53" s="15">
        <v>1.2E-2</v>
      </c>
      <c r="F53" s="15">
        <v>0.40200000000000002</v>
      </c>
      <c r="G53" s="15">
        <v>0.34</v>
      </c>
      <c r="H53" s="15">
        <v>0.29399999999999998</v>
      </c>
      <c r="I53" s="15">
        <v>3.4000000000000002E-2</v>
      </c>
      <c r="J53" s="15">
        <v>0.34499999999999997</v>
      </c>
      <c r="K53" s="15">
        <v>4.0000000000000001E-3</v>
      </c>
      <c r="L53" s="15">
        <v>0.33300000000000002</v>
      </c>
      <c r="M53" s="15">
        <v>9.8000000000000004E-2</v>
      </c>
      <c r="N53" s="15">
        <v>0.13100000000000001</v>
      </c>
      <c r="O53" s="15">
        <v>4.2000000000000003E-2</v>
      </c>
      <c r="P53" s="15">
        <v>9.5000000000000001E-2</v>
      </c>
      <c r="Q53" s="15">
        <v>2.1000000000000001E-2</v>
      </c>
      <c r="R53" s="15">
        <v>6.7000000000000004E-2</v>
      </c>
      <c r="S53" s="15">
        <v>5.1999999999999998E-2</v>
      </c>
      <c r="T53" s="15">
        <v>3.0000000000000001E-3</v>
      </c>
      <c r="U53" s="15">
        <v>0.35</v>
      </c>
      <c r="V53" s="15">
        <v>0.01</v>
      </c>
      <c r="W53" s="15">
        <v>1.4999999999999999E-2</v>
      </c>
      <c r="X53" s="15">
        <v>3.5000000000000003E-2</v>
      </c>
      <c r="Y53" s="15">
        <v>0.36299999999999999</v>
      </c>
      <c r="Z53" s="15">
        <v>2.9000000000000001E-2</v>
      </c>
      <c r="AA53" s="15">
        <v>5.0000000000000001E-3</v>
      </c>
      <c r="AB53" s="15">
        <v>1.2999999999999999E-2</v>
      </c>
      <c r="AC53" s="15">
        <v>1.9E-2</v>
      </c>
      <c r="AD53" s="15">
        <v>0.128</v>
      </c>
      <c r="AE53" s="15">
        <v>0.42399999999999999</v>
      </c>
      <c r="AF53" s="15">
        <v>4.0000000000000001E-3</v>
      </c>
      <c r="AG53" s="15">
        <v>0.23899999999999999</v>
      </c>
      <c r="AH53" s="15">
        <v>7.0999999999999994E-2</v>
      </c>
    </row>
    <row r="54" spans="1:34" x14ac:dyDescent="0.35">
      <c r="A54" s="19">
        <v>50</v>
      </c>
      <c r="B54" s="15" t="s">
        <v>78</v>
      </c>
      <c r="C54" s="15">
        <v>8.0000000000000002E-3</v>
      </c>
      <c r="D54" s="15">
        <v>0.01</v>
      </c>
      <c r="E54" s="15">
        <v>2E-3</v>
      </c>
      <c r="F54" s="15">
        <v>0.22600000000000001</v>
      </c>
      <c r="G54" s="15">
        <v>0.23599999999999999</v>
      </c>
      <c r="H54" s="15">
        <v>0.11</v>
      </c>
      <c r="I54" s="15">
        <v>3.4000000000000002E-2</v>
      </c>
      <c r="J54" s="15">
        <v>0.216</v>
      </c>
      <c r="K54" s="15">
        <v>1.4999999999999999E-2</v>
      </c>
      <c r="L54" s="15">
        <v>0.22600000000000001</v>
      </c>
      <c r="M54" s="15">
        <v>6.0999999999999999E-2</v>
      </c>
      <c r="N54" s="15">
        <v>0.121</v>
      </c>
      <c r="O54" s="15">
        <v>4.2999999999999997E-2</v>
      </c>
      <c r="P54" s="15">
        <v>9.0999999999999998E-2</v>
      </c>
      <c r="Q54" s="15">
        <v>2.5999999999999999E-2</v>
      </c>
      <c r="R54" s="15">
        <v>2.1999999999999999E-2</v>
      </c>
      <c r="S54" s="15">
        <v>3.5999999999999997E-2</v>
      </c>
      <c r="T54" s="15">
        <v>4.0000000000000001E-3</v>
      </c>
      <c r="U54" s="15">
        <v>0.438</v>
      </c>
      <c r="V54" s="15">
        <v>2.4E-2</v>
      </c>
      <c r="W54" s="15">
        <v>1.7000000000000001E-2</v>
      </c>
      <c r="X54" s="15">
        <v>2.1999999999999999E-2</v>
      </c>
      <c r="Y54" s="15">
        <v>0.30299999999999999</v>
      </c>
      <c r="Z54" s="15">
        <v>4.2000000000000003E-2</v>
      </c>
      <c r="AA54" s="15">
        <v>4.0000000000000001E-3</v>
      </c>
      <c r="AB54" s="15">
        <v>4.0000000000000001E-3</v>
      </c>
      <c r="AC54" s="15">
        <v>1.4999999999999999E-2</v>
      </c>
      <c r="AD54" s="15">
        <v>6.2E-2</v>
      </c>
      <c r="AE54" s="15">
        <v>0.317</v>
      </c>
      <c r="AF54" s="15">
        <v>2E-3</v>
      </c>
      <c r="AG54" s="15">
        <v>9.4E-2</v>
      </c>
      <c r="AH54" s="15">
        <v>5.1999999999999998E-2</v>
      </c>
    </row>
    <row r="55" spans="1:34" x14ac:dyDescent="0.35">
      <c r="A55" s="19">
        <v>51</v>
      </c>
      <c r="B55" s="15" t="s">
        <v>79</v>
      </c>
      <c r="C55" s="15">
        <v>1.7999999999999999E-2</v>
      </c>
      <c r="D55" s="15">
        <v>0</v>
      </c>
      <c r="E55" s="15">
        <v>5.0000000000000001E-3</v>
      </c>
      <c r="F55" s="15">
        <v>0.21</v>
      </c>
      <c r="G55" s="15">
        <v>0.111</v>
      </c>
      <c r="H55" s="15">
        <v>6.2E-2</v>
      </c>
      <c r="I55" s="15">
        <v>2.1999999999999999E-2</v>
      </c>
      <c r="J55" s="15">
        <v>0.16900000000000001</v>
      </c>
      <c r="K55" s="15">
        <v>1.0999999999999999E-2</v>
      </c>
      <c r="L55" s="15">
        <v>0.09</v>
      </c>
      <c r="M55" s="15">
        <v>6.5000000000000002E-2</v>
      </c>
      <c r="N55" s="15">
        <v>0</v>
      </c>
      <c r="O55" s="15">
        <v>0.02</v>
      </c>
      <c r="P55" s="15">
        <v>3.1E-2</v>
      </c>
      <c r="Q55" s="15">
        <v>1.0999999999999999E-2</v>
      </c>
      <c r="R55" s="15">
        <v>1.2999999999999999E-2</v>
      </c>
      <c r="S55" s="15">
        <v>2.3E-2</v>
      </c>
      <c r="T55" s="15">
        <v>5.0000000000000001E-3</v>
      </c>
      <c r="U55" s="15">
        <v>0.24299999999999999</v>
      </c>
      <c r="V55" s="15">
        <v>8.3000000000000004E-2</v>
      </c>
      <c r="W55" s="15">
        <v>6.0000000000000001E-3</v>
      </c>
      <c r="X55" s="15">
        <v>8.9999999999999993E-3</v>
      </c>
      <c r="Y55" s="15">
        <v>0.20399999999999999</v>
      </c>
      <c r="Z55" s="15">
        <v>4.2000000000000003E-2</v>
      </c>
      <c r="AA55" s="15">
        <v>8.0000000000000002E-3</v>
      </c>
      <c r="AB55" s="15">
        <v>8.0000000000000002E-3</v>
      </c>
      <c r="AC55" s="15">
        <v>1.7999999999999999E-2</v>
      </c>
      <c r="AD55" s="15">
        <v>3.6999999999999998E-2</v>
      </c>
      <c r="AE55" s="15">
        <v>0.22</v>
      </c>
      <c r="AF55" s="15">
        <v>6.0000000000000001E-3</v>
      </c>
      <c r="AG55" s="15">
        <v>9.4E-2</v>
      </c>
      <c r="AH55" s="15">
        <v>3.5000000000000003E-2</v>
      </c>
    </row>
    <row r="56" spans="1:34" x14ac:dyDescent="0.35">
      <c r="A56" s="19">
        <v>52</v>
      </c>
      <c r="B56" s="15" t="s">
        <v>80</v>
      </c>
      <c r="C56" s="15">
        <v>1.2E-2</v>
      </c>
      <c r="D56" s="15">
        <v>0.01</v>
      </c>
      <c r="E56" s="15">
        <v>1.0999999999999999E-2</v>
      </c>
      <c r="F56" s="15">
        <v>0.14399999999999999</v>
      </c>
      <c r="G56" s="15">
        <v>9.5000000000000001E-2</v>
      </c>
      <c r="H56" s="15">
        <v>4.2999999999999997E-2</v>
      </c>
      <c r="I56" s="15">
        <v>0.01</v>
      </c>
      <c r="J56" s="15">
        <v>0.11600000000000001</v>
      </c>
      <c r="K56" s="15">
        <v>1.2E-2</v>
      </c>
      <c r="L56" s="15">
        <v>4.8000000000000001E-2</v>
      </c>
      <c r="M56" s="15">
        <v>7.8E-2</v>
      </c>
      <c r="N56" s="15">
        <v>6.6000000000000003E-2</v>
      </c>
      <c r="O56" s="15">
        <v>1.7000000000000001E-2</v>
      </c>
      <c r="P56" s="15">
        <v>3.4000000000000002E-2</v>
      </c>
      <c r="Q56" s="15">
        <v>0</v>
      </c>
      <c r="R56" s="15">
        <v>1.2999999999999999E-2</v>
      </c>
      <c r="S56" s="15">
        <v>1.6E-2</v>
      </c>
      <c r="T56" s="15">
        <v>6.0000000000000001E-3</v>
      </c>
      <c r="U56" s="15">
        <v>0.36499999999999999</v>
      </c>
      <c r="V56" s="15">
        <v>4.7E-2</v>
      </c>
      <c r="W56" s="15">
        <v>8.9999999999999993E-3</v>
      </c>
      <c r="X56" s="15">
        <v>1.2999999999999999E-2</v>
      </c>
      <c r="Y56" s="15">
        <v>8.4000000000000005E-2</v>
      </c>
      <c r="Z56" s="15">
        <v>0</v>
      </c>
      <c r="AA56" s="15">
        <v>6.0000000000000001E-3</v>
      </c>
      <c r="AB56" s="15">
        <v>1.2999999999999999E-2</v>
      </c>
      <c r="AC56" s="15">
        <v>1.7999999999999999E-2</v>
      </c>
      <c r="AD56" s="15">
        <v>3.7999999999999999E-2</v>
      </c>
      <c r="AE56" s="15">
        <v>0.14000000000000001</v>
      </c>
      <c r="AF56" s="15">
        <v>4.0000000000000001E-3</v>
      </c>
      <c r="AG56" s="15">
        <v>6.5000000000000002E-2</v>
      </c>
      <c r="AH56" s="15">
        <v>2.8000000000000001E-2</v>
      </c>
    </row>
    <row r="57" spans="1:34" x14ac:dyDescent="0.35">
      <c r="A57" s="19">
        <v>53</v>
      </c>
      <c r="B57" s="15" t="s">
        <v>81</v>
      </c>
      <c r="C57" s="15">
        <v>2.4E-2</v>
      </c>
      <c r="D57" s="15">
        <v>5.0000000000000001E-3</v>
      </c>
      <c r="E57" s="15">
        <v>6.0000000000000001E-3</v>
      </c>
      <c r="F57" s="15">
        <v>0.113</v>
      </c>
      <c r="G57" s="15">
        <v>1.4999999999999999E-2</v>
      </c>
      <c r="H57" s="15">
        <v>2.1999999999999999E-2</v>
      </c>
      <c r="I57" s="15">
        <v>2.5000000000000001E-2</v>
      </c>
      <c r="J57" s="15">
        <v>0.11700000000000001</v>
      </c>
      <c r="K57" s="15">
        <v>6.0000000000000001E-3</v>
      </c>
      <c r="L57" s="15">
        <v>4.8000000000000001E-2</v>
      </c>
      <c r="M57" s="15">
        <v>3.7999999999999999E-2</v>
      </c>
      <c r="N57" s="15">
        <v>0.04</v>
      </c>
      <c r="O57" s="15">
        <v>1.6E-2</v>
      </c>
      <c r="P57" s="15">
        <v>7.3999999999999996E-2</v>
      </c>
      <c r="Q57" s="15">
        <v>1.4E-2</v>
      </c>
      <c r="R57" s="15">
        <v>3.7999999999999999E-2</v>
      </c>
      <c r="S57" s="15">
        <v>2.8000000000000001E-2</v>
      </c>
      <c r="T57" s="15">
        <v>4.0000000000000001E-3</v>
      </c>
      <c r="U57" s="15">
        <v>0.34300000000000003</v>
      </c>
      <c r="V57" s="15">
        <v>2.5000000000000001E-2</v>
      </c>
      <c r="W57" s="15">
        <v>1.4E-2</v>
      </c>
      <c r="X57" s="15">
        <v>8.9999999999999993E-3</v>
      </c>
      <c r="Y57" s="15">
        <v>0.11</v>
      </c>
      <c r="Z57" s="15">
        <v>0.1</v>
      </c>
      <c r="AA57" s="15">
        <v>3.0000000000000001E-3</v>
      </c>
      <c r="AB57" s="15">
        <v>2E-3</v>
      </c>
      <c r="AC57" s="15">
        <v>1.0999999999999999E-2</v>
      </c>
      <c r="AD57" s="15">
        <v>1.9E-2</v>
      </c>
      <c r="AE57" s="15">
        <v>0.158</v>
      </c>
      <c r="AF57" s="15">
        <v>3.0000000000000001E-3</v>
      </c>
      <c r="AG57" s="15">
        <v>0.10299999999999999</v>
      </c>
      <c r="AH57" s="15">
        <v>2.5000000000000001E-2</v>
      </c>
    </row>
    <row r="58" spans="1:34" x14ac:dyDescent="0.35">
      <c r="A58" s="19">
        <v>54</v>
      </c>
      <c r="B58" s="15" t="s">
        <v>82</v>
      </c>
      <c r="C58" s="15">
        <v>1.4999999999999999E-2</v>
      </c>
      <c r="D58" s="15">
        <v>0</v>
      </c>
      <c r="E58" s="15">
        <v>3.0000000000000001E-3</v>
      </c>
      <c r="F58" s="15">
        <v>0.2</v>
      </c>
      <c r="G58" s="15">
        <v>9.0999999999999998E-2</v>
      </c>
      <c r="H58" s="15">
        <v>2.7E-2</v>
      </c>
      <c r="I58" s="15">
        <v>1.2999999999999999E-2</v>
      </c>
      <c r="J58" s="15">
        <v>0.14099999999999999</v>
      </c>
      <c r="K58" s="15">
        <v>6.0000000000000001E-3</v>
      </c>
      <c r="L58" s="15">
        <v>0.109</v>
      </c>
      <c r="M58" s="15">
        <v>6.0999999999999999E-2</v>
      </c>
      <c r="N58" s="15">
        <v>5.1999999999999998E-2</v>
      </c>
      <c r="O58" s="15">
        <v>1.2E-2</v>
      </c>
      <c r="P58" s="15">
        <v>0.05</v>
      </c>
      <c r="Q58" s="15">
        <v>0</v>
      </c>
      <c r="R58" s="15">
        <v>1.4E-2</v>
      </c>
      <c r="S58" s="15">
        <v>3.7999999999999999E-2</v>
      </c>
      <c r="T58" s="15">
        <v>4.0000000000000001E-3</v>
      </c>
      <c r="U58" s="15">
        <v>0.27300000000000002</v>
      </c>
      <c r="V58" s="15">
        <v>8.9999999999999993E-3</v>
      </c>
      <c r="W58" s="15">
        <v>1.6E-2</v>
      </c>
      <c r="X58" s="15">
        <v>1.2999999999999999E-2</v>
      </c>
      <c r="Y58" s="15">
        <v>0.16700000000000001</v>
      </c>
      <c r="Z58" s="15">
        <v>7.6999999999999999E-2</v>
      </c>
      <c r="AA58" s="15">
        <v>4.0000000000000001E-3</v>
      </c>
      <c r="AB58" s="15">
        <v>6.0000000000000001E-3</v>
      </c>
      <c r="AC58" s="15">
        <v>2E-3</v>
      </c>
      <c r="AD58" s="15">
        <v>2.7E-2</v>
      </c>
      <c r="AE58" s="15">
        <v>0.182</v>
      </c>
      <c r="AF58" s="15">
        <v>8.0000000000000002E-3</v>
      </c>
      <c r="AG58" s="15">
        <v>7.5999999999999998E-2</v>
      </c>
      <c r="AH58" s="15">
        <v>0.03</v>
      </c>
    </row>
    <row r="59" spans="1:34" x14ac:dyDescent="0.35">
      <c r="A59" s="19">
        <v>55</v>
      </c>
      <c r="B59" s="15" t="s">
        <v>83</v>
      </c>
      <c r="C59" s="15">
        <v>6.0000000000000001E-3</v>
      </c>
      <c r="D59" s="15">
        <v>3.0000000000000001E-3</v>
      </c>
      <c r="E59" s="15">
        <v>1.2999999999999999E-2</v>
      </c>
      <c r="F59" s="15">
        <v>0.123</v>
      </c>
      <c r="G59" s="15">
        <v>5.2999999999999999E-2</v>
      </c>
      <c r="H59" s="15">
        <v>2.8000000000000001E-2</v>
      </c>
      <c r="I59" s="15">
        <v>0.02</v>
      </c>
      <c r="J59" s="15">
        <v>0.127</v>
      </c>
      <c r="K59" s="15">
        <v>7.0000000000000001E-3</v>
      </c>
      <c r="L59" s="15">
        <v>7.8E-2</v>
      </c>
      <c r="M59" s="15">
        <v>2.9000000000000001E-2</v>
      </c>
      <c r="N59" s="15">
        <v>3.6999999999999998E-2</v>
      </c>
      <c r="O59" s="15">
        <v>1.6E-2</v>
      </c>
      <c r="P59" s="15">
        <v>2.5999999999999999E-2</v>
      </c>
      <c r="Q59" s="15">
        <v>1.7000000000000001E-2</v>
      </c>
      <c r="R59" s="15">
        <v>3.1E-2</v>
      </c>
      <c r="S59" s="15">
        <v>1.7999999999999999E-2</v>
      </c>
      <c r="T59" s="15">
        <v>4.0000000000000001E-3</v>
      </c>
      <c r="U59" s="15">
        <v>0.23799999999999999</v>
      </c>
      <c r="V59" s="15">
        <v>6.0000000000000001E-3</v>
      </c>
      <c r="W59" s="15">
        <v>8.9999999999999993E-3</v>
      </c>
      <c r="X59" s="15">
        <v>1.4E-2</v>
      </c>
      <c r="Y59" s="15">
        <v>9.1999999999999998E-2</v>
      </c>
      <c r="Z59" s="15">
        <v>0</v>
      </c>
      <c r="AA59" s="15">
        <v>3.0000000000000001E-3</v>
      </c>
      <c r="AB59" s="15">
        <v>6.0000000000000001E-3</v>
      </c>
      <c r="AC59" s="15">
        <v>1.6E-2</v>
      </c>
      <c r="AD59" s="15">
        <v>3.3000000000000002E-2</v>
      </c>
      <c r="AE59" s="15">
        <v>0.17100000000000001</v>
      </c>
      <c r="AF59" s="15">
        <v>0.01</v>
      </c>
      <c r="AG59" s="15">
        <v>7.0999999999999994E-2</v>
      </c>
      <c r="AH59" s="15">
        <v>2.5000000000000001E-2</v>
      </c>
    </row>
    <row r="60" spans="1:34" x14ac:dyDescent="0.35">
      <c r="A60" s="19">
        <v>56</v>
      </c>
      <c r="B60" s="16">
        <v>42156</v>
      </c>
      <c r="C60" s="15">
        <v>1.0999999999999999E-2</v>
      </c>
      <c r="D60" s="15">
        <v>1.6E-2</v>
      </c>
      <c r="E60" s="15">
        <v>8.0000000000000002E-3</v>
      </c>
      <c r="F60" s="15">
        <v>0.17299999999999999</v>
      </c>
      <c r="G60" s="15">
        <v>7.3999999999999996E-2</v>
      </c>
      <c r="H60" s="15">
        <v>1.4E-2</v>
      </c>
      <c r="I60" s="15">
        <v>3.6999999999999998E-2</v>
      </c>
      <c r="J60" s="15">
        <v>0.216</v>
      </c>
      <c r="K60" s="15">
        <v>1.4999999999999999E-2</v>
      </c>
      <c r="L60" s="15">
        <v>0.107</v>
      </c>
      <c r="M60" s="15">
        <v>3.5999999999999997E-2</v>
      </c>
      <c r="N60" s="15">
        <v>2.8000000000000001E-2</v>
      </c>
      <c r="O60" s="15">
        <v>0.02</v>
      </c>
      <c r="P60" s="15">
        <v>3.5999999999999997E-2</v>
      </c>
      <c r="Q60" s="15">
        <v>7.0000000000000001E-3</v>
      </c>
      <c r="R60" s="15">
        <v>5.1999999999999998E-2</v>
      </c>
      <c r="S60" s="15">
        <v>2.1999999999999999E-2</v>
      </c>
      <c r="T60" s="15">
        <v>1.0999999999999999E-2</v>
      </c>
      <c r="U60" s="15">
        <v>0.30199999999999999</v>
      </c>
      <c r="V60" s="15">
        <v>4.7E-2</v>
      </c>
      <c r="W60" s="15">
        <v>1.0999999999999999E-2</v>
      </c>
      <c r="X60" s="15">
        <v>1.4999999999999999E-2</v>
      </c>
      <c r="Y60" s="15">
        <v>0.11899999999999999</v>
      </c>
      <c r="Z60" s="15">
        <v>0</v>
      </c>
      <c r="AA60" s="15">
        <v>1.0999999999999999E-2</v>
      </c>
      <c r="AB60" s="15">
        <v>6.0000000000000001E-3</v>
      </c>
      <c r="AC60" s="15">
        <v>0.01</v>
      </c>
      <c r="AD60" s="15">
        <v>5.2999999999999999E-2</v>
      </c>
      <c r="AE60" s="15">
        <v>0.16800000000000001</v>
      </c>
      <c r="AF60" s="15">
        <v>3.0000000000000001E-3</v>
      </c>
      <c r="AG60" s="15">
        <v>6.0999999999999999E-2</v>
      </c>
      <c r="AH60" s="15">
        <v>3.4000000000000002E-2</v>
      </c>
    </row>
    <row r="61" spans="1:34" x14ac:dyDescent="0.35">
      <c r="A61" s="19">
        <v>57</v>
      </c>
      <c r="B61" s="16">
        <v>42522</v>
      </c>
      <c r="C61" s="15">
        <v>0.01</v>
      </c>
      <c r="D61" s="15">
        <v>6.0000000000000001E-3</v>
      </c>
      <c r="E61" s="15">
        <v>8.0000000000000002E-3</v>
      </c>
      <c r="F61" s="15">
        <v>0.13500000000000001</v>
      </c>
      <c r="G61" s="15">
        <v>3.5999999999999997E-2</v>
      </c>
      <c r="H61" s="15">
        <v>3.6999999999999998E-2</v>
      </c>
      <c r="I61" s="15">
        <v>7.0000000000000001E-3</v>
      </c>
      <c r="J61" s="15">
        <v>0.13100000000000001</v>
      </c>
      <c r="K61" s="15">
        <v>7.0000000000000001E-3</v>
      </c>
      <c r="L61" s="15">
        <v>0.09</v>
      </c>
      <c r="M61" s="15">
        <v>3.1E-2</v>
      </c>
      <c r="N61" s="15">
        <v>2.1000000000000001E-2</v>
      </c>
      <c r="O61" s="15">
        <v>1.2E-2</v>
      </c>
      <c r="P61" s="15">
        <v>2.4E-2</v>
      </c>
      <c r="Q61" s="15">
        <v>2.3E-2</v>
      </c>
      <c r="R61" s="15">
        <v>0.02</v>
      </c>
      <c r="S61" s="15">
        <v>2.5000000000000001E-2</v>
      </c>
      <c r="T61" s="15">
        <v>6.0000000000000001E-3</v>
      </c>
      <c r="U61" s="15">
        <v>0.16</v>
      </c>
      <c r="V61" s="15">
        <v>1.4999999999999999E-2</v>
      </c>
      <c r="W61" s="15">
        <v>7.0000000000000001E-3</v>
      </c>
      <c r="X61" s="15">
        <v>8.0000000000000002E-3</v>
      </c>
      <c r="Y61" s="15">
        <v>6.0999999999999999E-2</v>
      </c>
      <c r="Z61" s="15">
        <v>0</v>
      </c>
      <c r="AA61" s="15">
        <v>3.0000000000000001E-3</v>
      </c>
      <c r="AB61" s="15">
        <v>2E-3</v>
      </c>
      <c r="AC61" s="15">
        <v>1.4999999999999999E-2</v>
      </c>
      <c r="AD61" s="15">
        <v>1.4E-2</v>
      </c>
      <c r="AE61" s="15">
        <v>7.4999999999999997E-2</v>
      </c>
      <c r="AF61" s="15">
        <v>7.0000000000000001E-3</v>
      </c>
      <c r="AG61" s="15">
        <v>3.9E-2</v>
      </c>
      <c r="AH61" s="15">
        <v>2.1000000000000001E-2</v>
      </c>
    </row>
    <row r="62" spans="1:34" x14ac:dyDescent="0.35">
      <c r="A62" s="19">
        <v>58</v>
      </c>
      <c r="B62" s="16">
        <v>42887</v>
      </c>
      <c r="C62" s="15">
        <v>0.01</v>
      </c>
      <c r="D62" s="15">
        <v>3.0000000000000001E-3</v>
      </c>
      <c r="E62" s="15">
        <v>6.0000000000000001E-3</v>
      </c>
      <c r="F62" s="15">
        <v>0.122</v>
      </c>
      <c r="G62" s="15">
        <v>0.129</v>
      </c>
      <c r="H62" s="15">
        <v>7.2999999999999995E-2</v>
      </c>
      <c r="I62" s="15">
        <v>1.0999999999999999E-2</v>
      </c>
      <c r="J62" s="15">
        <v>0.13100000000000001</v>
      </c>
      <c r="K62" s="15">
        <v>5.0000000000000001E-3</v>
      </c>
      <c r="L62" s="15">
        <v>0.125</v>
      </c>
      <c r="M62" s="15">
        <v>3.1E-2</v>
      </c>
      <c r="N62" s="15">
        <v>3.4000000000000002E-2</v>
      </c>
      <c r="O62" s="15">
        <v>1.2E-2</v>
      </c>
      <c r="P62" s="15">
        <v>1.4999999999999999E-2</v>
      </c>
      <c r="Q62" s="15">
        <v>0.02</v>
      </c>
      <c r="R62" s="15">
        <v>2.5999999999999999E-2</v>
      </c>
      <c r="S62" s="15">
        <v>1.4E-2</v>
      </c>
      <c r="T62" s="15">
        <v>2.3E-2</v>
      </c>
      <c r="U62" s="15">
        <v>0.214</v>
      </c>
      <c r="V62" s="15">
        <v>1.2999999999999999E-2</v>
      </c>
      <c r="W62" s="15">
        <v>2.5000000000000001E-2</v>
      </c>
      <c r="X62" s="15">
        <v>1.4E-2</v>
      </c>
      <c r="Y62" s="15">
        <v>8.1000000000000003E-2</v>
      </c>
      <c r="Z62" s="15">
        <v>5.7000000000000002E-2</v>
      </c>
      <c r="AA62" s="15">
        <v>5.0000000000000001E-3</v>
      </c>
      <c r="AB62" s="15">
        <v>7.0000000000000001E-3</v>
      </c>
      <c r="AC62" s="15">
        <v>8.0000000000000002E-3</v>
      </c>
      <c r="AD62" s="15">
        <v>3.1E-2</v>
      </c>
      <c r="AE62" s="15">
        <v>6.2E-2</v>
      </c>
      <c r="AF62" s="15">
        <v>6.0000000000000001E-3</v>
      </c>
      <c r="AG62" s="15">
        <v>2.7E-2</v>
      </c>
      <c r="AH62" s="15">
        <v>2.7E-2</v>
      </c>
    </row>
    <row r="63" spans="1:34" x14ac:dyDescent="0.35">
      <c r="A63" s="19">
        <v>59</v>
      </c>
      <c r="B63" s="15" t="s">
        <v>84</v>
      </c>
      <c r="C63" s="15">
        <v>8.9999999999999993E-3</v>
      </c>
      <c r="D63" s="15">
        <v>8.0000000000000002E-3</v>
      </c>
      <c r="E63" s="15">
        <v>5.0000000000000001E-3</v>
      </c>
      <c r="F63" s="15">
        <v>6.2E-2</v>
      </c>
      <c r="G63" s="15">
        <v>6.3E-2</v>
      </c>
      <c r="H63" s="15">
        <v>4.5999999999999999E-2</v>
      </c>
      <c r="I63" s="15">
        <v>1.4E-2</v>
      </c>
      <c r="J63" s="15">
        <v>0.125</v>
      </c>
      <c r="K63" s="15">
        <v>8.0000000000000002E-3</v>
      </c>
      <c r="L63" s="15">
        <v>8.6999999999999994E-2</v>
      </c>
      <c r="M63" s="15">
        <v>6.2E-2</v>
      </c>
      <c r="N63" s="15">
        <v>3.9E-2</v>
      </c>
      <c r="O63" s="15">
        <v>1.7999999999999999E-2</v>
      </c>
      <c r="P63" s="15">
        <v>3.4000000000000002E-2</v>
      </c>
      <c r="Q63" s="15">
        <v>1.7999999999999999E-2</v>
      </c>
      <c r="R63" s="15">
        <v>1.4999999999999999E-2</v>
      </c>
      <c r="S63" s="15">
        <v>2.9000000000000001E-2</v>
      </c>
      <c r="T63" s="15">
        <v>1.4999999999999999E-2</v>
      </c>
      <c r="U63" s="15">
        <v>0.122</v>
      </c>
      <c r="V63" s="15">
        <v>1.4E-2</v>
      </c>
      <c r="W63" s="15">
        <v>2E-3</v>
      </c>
      <c r="X63" s="15">
        <v>1.4999999999999999E-2</v>
      </c>
      <c r="Y63" s="15">
        <v>7.1999999999999995E-2</v>
      </c>
      <c r="Z63" s="15">
        <v>0.14599999999999999</v>
      </c>
      <c r="AA63" s="15">
        <v>1.2E-2</v>
      </c>
      <c r="AB63" s="15">
        <v>1.2E-2</v>
      </c>
      <c r="AC63" s="15">
        <v>1.4999999999999999E-2</v>
      </c>
      <c r="AD63" s="15">
        <v>1.2999999999999999E-2</v>
      </c>
      <c r="AE63" s="15">
        <v>3.6999999999999998E-2</v>
      </c>
      <c r="AF63" s="15">
        <v>8.9999999999999993E-3</v>
      </c>
      <c r="AG63" s="15">
        <v>8.8999999999999996E-2</v>
      </c>
      <c r="AH63" s="15">
        <v>2.3E-2</v>
      </c>
    </row>
    <row r="64" spans="1:34" x14ac:dyDescent="0.35">
      <c r="A64" s="19">
        <v>60</v>
      </c>
      <c r="B64" s="15" t="s">
        <v>85</v>
      </c>
      <c r="C64" s="15">
        <v>8.0000000000000002E-3</v>
      </c>
      <c r="D64" s="15">
        <v>3.0000000000000001E-3</v>
      </c>
      <c r="E64" s="15">
        <v>8.9999999999999993E-3</v>
      </c>
      <c r="F64" s="15">
        <v>5.5E-2</v>
      </c>
      <c r="G64" s="15">
        <v>4.2000000000000003E-2</v>
      </c>
      <c r="H64" s="15">
        <v>1.0999999999999999E-2</v>
      </c>
      <c r="I64" s="15">
        <v>1.2999999999999999E-2</v>
      </c>
      <c r="J64" s="15">
        <v>4.5999999999999999E-2</v>
      </c>
      <c r="K64" s="15">
        <v>8.9999999999999993E-3</v>
      </c>
      <c r="L64" s="15">
        <v>4.1000000000000002E-2</v>
      </c>
      <c r="M64" s="15">
        <v>3.5999999999999997E-2</v>
      </c>
      <c r="N64" s="15">
        <v>3.7999999999999999E-2</v>
      </c>
      <c r="O64" s="15">
        <v>2E-3</v>
      </c>
      <c r="P64" s="15">
        <v>2.4E-2</v>
      </c>
      <c r="Q64" s="15">
        <v>5.0000000000000001E-3</v>
      </c>
      <c r="R64" s="15">
        <v>1.2E-2</v>
      </c>
      <c r="S64" s="15">
        <v>1.0999999999999999E-2</v>
      </c>
      <c r="T64" s="15">
        <v>1.4E-2</v>
      </c>
      <c r="U64" s="15">
        <v>0.08</v>
      </c>
      <c r="V64" s="15">
        <v>1.2E-2</v>
      </c>
      <c r="W64" s="15">
        <v>2E-3</v>
      </c>
      <c r="X64" s="15">
        <v>6.0000000000000001E-3</v>
      </c>
      <c r="Y64" s="15">
        <v>5.2999999999999999E-2</v>
      </c>
      <c r="Z64" s="15">
        <v>0</v>
      </c>
      <c r="AA64" s="15">
        <v>1E-3</v>
      </c>
      <c r="AB64" s="15">
        <v>7.0000000000000001E-3</v>
      </c>
      <c r="AC64" s="15">
        <v>1.6E-2</v>
      </c>
      <c r="AD64" s="15">
        <v>0</v>
      </c>
      <c r="AE64" s="15">
        <v>2.9000000000000001E-2</v>
      </c>
      <c r="AF64" s="15">
        <v>4.0000000000000001E-3</v>
      </c>
      <c r="AG64" s="15">
        <v>6.0999999999999999E-2</v>
      </c>
      <c r="AH64" s="15">
        <v>1.4E-2</v>
      </c>
    </row>
    <row r="65" spans="1:34" x14ac:dyDescent="0.35">
      <c r="A65" s="19">
        <v>61</v>
      </c>
      <c r="B65" s="16">
        <v>43983</v>
      </c>
      <c r="C65" s="15">
        <v>3.0000000000000001E-3</v>
      </c>
      <c r="D65" s="15">
        <v>1.0999999999999999E-2</v>
      </c>
      <c r="E65" s="15">
        <v>7.0000000000000001E-3</v>
      </c>
      <c r="F65" s="15">
        <v>5.8999999999999997E-2</v>
      </c>
      <c r="G65" s="15">
        <v>2.3E-2</v>
      </c>
      <c r="H65" s="15">
        <v>4.3999999999999997E-2</v>
      </c>
      <c r="I65" s="15">
        <v>1.2999999999999999E-2</v>
      </c>
      <c r="J65" s="15">
        <v>0.04</v>
      </c>
      <c r="K65" s="15">
        <v>6.0000000000000001E-3</v>
      </c>
      <c r="L65" s="15">
        <v>8.4000000000000005E-2</v>
      </c>
      <c r="M65" s="15">
        <v>1.2999999999999999E-2</v>
      </c>
      <c r="N65" s="15">
        <v>2.1000000000000001E-2</v>
      </c>
      <c r="O65" s="15">
        <v>0</v>
      </c>
      <c r="P65" s="15">
        <v>4.2000000000000003E-2</v>
      </c>
      <c r="Q65" s="15">
        <v>0</v>
      </c>
      <c r="R65" s="15">
        <v>8.9999999999999993E-3</v>
      </c>
      <c r="S65" s="15">
        <v>0</v>
      </c>
      <c r="T65" s="15">
        <v>1.2999999999999999E-2</v>
      </c>
      <c r="U65" s="15">
        <v>8.5000000000000006E-2</v>
      </c>
      <c r="V65" s="15">
        <v>3.0000000000000001E-3</v>
      </c>
      <c r="W65" s="15">
        <v>8.9999999999999993E-3</v>
      </c>
      <c r="X65" s="15">
        <v>4.0000000000000001E-3</v>
      </c>
      <c r="Y65" s="15">
        <v>3.5999999999999997E-2</v>
      </c>
      <c r="Z65" s="15">
        <v>0</v>
      </c>
      <c r="AA65" s="15">
        <v>3.0000000000000001E-3</v>
      </c>
      <c r="AB65" s="15">
        <v>6.0000000000000001E-3</v>
      </c>
      <c r="AC65" s="15">
        <v>1.6E-2</v>
      </c>
      <c r="AD65" s="15">
        <v>8.9999999999999993E-3</v>
      </c>
      <c r="AE65" s="15">
        <v>4.2000000000000003E-2</v>
      </c>
      <c r="AF65" s="15">
        <v>7.0000000000000001E-3</v>
      </c>
      <c r="AG65" s="15">
        <v>1.6E-2</v>
      </c>
      <c r="AH65" s="15">
        <v>1.4E-2</v>
      </c>
    </row>
    <row r="66" spans="1:34" x14ac:dyDescent="0.35">
      <c r="A66" s="19">
        <v>62</v>
      </c>
      <c r="B66" s="15" t="s">
        <v>86</v>
      </c>
      <c r="C66" s="15">
        <v>3.0000000000000001E-3</v>
      </c>
      <c r="D66" s="15">
        <v>0</v>
      </c>
      <c r="E66" s="15">
        <v>1.4999999999999999E-2</v>
      </c>
      <c r="F66" s="15">
        <v>0.10199999999999999</v>
      </c>
      <c r="G66" s="15">
        <v>6.7000000000000004E-2</v>
      </c>
      <c r="H66" s="15">
        <v>7.0000000000000001E-3</v>
      </c>
      <c r="I66" s="15">
        <v>7.0000000000000001E-3</v>
      </c>
      <c r="J66" s="15">
        <v>3.7999999999999999E-2</v>
      </c>
      <c r="K66" s="15">
        <v>8.9999999999999993E-3</v>
      </c>
      <c r="L66" s="15">
        <v>8.3000000000000004E-2</v>
      </c>
      <c r="M66" s="15">
        <v>2.5999999999999999E-2</v>
      </c>
      <c r="N66" s="15">
        <v>2.4E-2</v>
      </c>
      <c r="O66" s="15">
        <v>4.0000000000000001E-3</v>
      </c>
      <c r="P66" s="15">
        <v>5.0000000000000001E-3</v>
      </c>
      <c r="Q66" s="15">
        <v>8.0000000000000002E-3</v>
      </c>
      <c r="R66" s="15">
        <v>5.2999999999999999E-2</v>
      </c>
      <c r="S66" s="15">
        <v>1.2E-2</v>
      </c>
      <c r="T66" s="15">
        <v>3.5999999999999997E-2</v>
      </c>
      <c r="U66" s="15">
        <v>2.9000000000000001E-2</v>
      </c>
      <c r="V66" s="15">
        <v>1.4999999999999999E-2</v>
      </c>
      <c r="W66" s="15">
        <v>1.7999999999999999E-2</v>
      </c>
      <c r="X66" s="15">
        <v>1.9E-2</v>
      </c>
      <c r="Y66" s="15">
        <v>0</v>
      </c>
      <c r="Z66" s="15">
        <v>0</v>
      </c>
      <c r="AA66" s="15">
        <v>3.0000000000000001E-3</v>
      </c>
      <c r="AB66" s="15">
        <v>8.9999999999999993E-3</v>
      </c>
      <c r="AC66" s="15">
        <v>7.0000000000000001E-3</v>
      </c>
      <c r="AD66" s="15">
        <v>7.0000000000000001E-3</v>
      </c>
      <c r="AE66" s="15">
        <v>4.3999999999999997E-2</v>
      </c>
      <c r="AF66" s="15">
        <v>8.0000000000000002E-3</v>
      </c>
      <c r="AG66" s="15">
        <v>3.2000000000000001E-2</v>
      </c>
      <c r="AH66" s="15">
        <v>2.1999999999999999E-2</v>
      </c>
    </row>
    <row r="67" spans="1:34" x14ac:dyDescent="0.35">
      <c r="A67" s="19">
        <v>63</v>
      </c>
    </row>
    <row r="68" spans="1:34" x14ac:dyDescent="0.35">
      <c r="A68" s="19">
        <v>64</v>
      </c>
    </row>
    <row r="69" spans="1:34" s="2" customFormat="1" ht="21" x14ac:dyDescent="0.25">
      <c r="A69" s="19">
        <v>65</v>
      </c>
      <c r="B69" s="14" t="s">
        <v>91</v>
      </c>
      <c r="C69" s="3" t="s">
        <v>1</v>
      </c>
      <c r="D69" s="3" t="s">
        <v>40</v>
      </c>
      <c r="E69" s="3" t="s">
        <v>3</v>
      </c>
      <c r="F69" s="3" t="s">
        <v>4</v>
      </c>
      <c r="G69" s="3" t="s">
        <v>5</v>
      </c>
      <c r="H69" s="3" t="s">
        <v>6</v>
      </c>
      <c r="I69" s="3" t="s">
        <v>7</v>
      </c>
      <c r="J69" s="3" t="s">
        <v>8</v>
      </c>
      <c r="K69" s="3" t="s">
        <v>9</v>
      </c>
      <c r="L69" s="3" t="s">
        <v>10</v>
      </c>
      <c r="M69" s="3" t="s">
        <v>11</v>
      </c>
      <c r="N69" s="3" t="s">
        <v>12</v>
      </c>
      <c r="O69" s="2" t="s">
        <v>41</v>
      </c>
      <c r="P69" s="2" t="s">
        <v>14</v>
      </c>
      <c r="Q69" s="2" t="s">
        <v>15</v>
      </c>
      <c r="R69" s="2" t="s">
        <v>16</v>
      </c>
      <c r="S69" s="2" t="s">
        <v>17</v>
      </c>
      <c r="T69" s="2" t="s">
        <v>18</v>
      </c>
      <c r="U69" s="2" t="s">
        <v>19</v>
      </c>
      <c r="V69" s="2" t="s">
        <v>20</v>
      </c>
      <c r="W69" s="2" t="s">
        <v>21</v>
      </c>
      <c r="X69" s="2" t="s">
        <v>22</v>
      </c>
      <c r="Y69" s="2" t="s">
        <v>88</v>
      </c>
      <c r="Z69" s="2" t="s">
        <v>24</v>
      </c>
      <c r="AA69" s="2" t="s">
        <v>25</v>
      </c>
      <c r="AB69" s="2" t="s">
        <v>26</v>
      </c>
      <c r="AC69" s="2" t="s">
        <v>27</v>
      </c>
      <c r="AD69" s="2" t="s">
        <v>28</v>
      </c>
      <c r="AE69" s="2" t="s">
        <v>29</v>
      </c>
      <c r="AF69" s="2" t="s">
        <v>30</v>
      </c>
      <c r="AG69" s="2" t="s">
        <v>31</v>
      </c>
      <c r="AH69" s="2" t="s">
        <v>68</v>
      </c>
    </row>
    <row r="70" spans="1:34" x14ac:dyDescent="0.35">
      <c r="A70" s="19">
        <v>66</v>
      </c>
      <c r="B70" s="17">
        <v>2011</v>
      </c>
      <c r="C70" s="9">
        <v>461</v>
      </c>
      <c r="D70" s="9">
        <v>212</v>
      </c>
      <c r="E70" s="9">
        <v>383</v>
      </c>
      <c r="F70" s="9">
        <v>1134</v>
      </c>
      <c r="G70" s="9">
        <v>144</v>
      </c>
      <c r="H70" s="9">
        <v>931</v>
      </c>
      <c r="I70" s="9">
        <v>989</v>
      </c>
      <c r="J70" s="9">
        <v>465</v>
      </c>
      <c r="K70" s="9">
        <v>382</v>
      </c>
      <c r="L70" s="9">
        <v>1515</v>
      </c>
      <c r="M70" s="9">
        <v>215</v>
      </c>
      <c r="N70" s="9">
        <v>861</v>
      </c>
      <c r="O70" s="9">
        <v>352</v>
      </c>
      <c r="P70" s="9">
        <v>250</v>
      </c>
      <c r="Q70" s="9">
        <v>206</v>
      </c>
      <c r="R70" s="9">
        <v>705</v>
      </c>
      <c r="S70" s="9">
        <v>425</v>
      </c>
      <c r="T70" s="9">
        <v>926</v>
      </c>
      <c r="U70" s="9">
        <v>267</v>
      </c>
      <c r="V70" s="9">
        <v>865</v>
      </c>
      <c r="W70" s="9">
        <v>409</v>
      </c>
      <c r="X70" s="9">
        <v>785</v>
      </c>
      <c r="Y70" s="9">
        <v>272</v>
      </c>
      <c r="Z70" s="9">
        <v>77</v>
      </c>
      <c r="AA70" s="9">
        <v>1461</v>
      </c>
      <c r="AB70" s="9">
        <v>523</v>
      </c>
      <c r="AC70" s="9">
        <v>736</v>
      </c>
      <c r="AD70" s="9">
        <v>455</v>
      </c>
      <c r="AE70" s="9">
        <v>414</v>
      </c>
      <c r="AF70" s="9">
        <v>844</v>
      </c>
      <c r="AG70" s="9">
        <v>335</v>
      </c>
      <c r="AH70" s="9">
        <f>SUM(B70:AG70)</f>
        <v>20010</v>
      </c>
    </row>
    <row r="71" spans="1:34" x14ac:dyDescent="0.35">
      <c r="A71" s="19">
        <v>67</v>
      </c>
      <c r="B71" s="17">
        <v>2016</v>
      </c>
      <c r="C71" s="9">
        <v>326</v>
      </c>
      <c r="D71" s="9">
        <v>167</v>
      </c>
      <c r="E71" s="9">
        <v>426</v>
      </c>
      <c r="F71" s="9">
        <v>1477</v>
      </c>
      <c r="G71" s="9">
        <v>220</v>
      </c>
      <c r="H71" s="9">
        <v>1280</v>
      </c>
      <c r="I71" s="9">
        <v>972</v>
      </c>
      <c r="J71" s="9">
        <v>546</v>
      </c>
      <c r="K71" s="9">
        <v>497</v>
      </c>
      <c r="L71" s="9">
        <v>1942</v>
      </c>
      <c r="M71" s="9">
        <v>331</v>
      </c>
      <c r="N71" s="9">
        <v>916</v>
      </c>
      <c r="O71" s="9">
        <v>444</v>
      </c>
      <c r="P71" s="9">
        <v>365</v>
      </c>
      <c r="Q71" s="9">
        <v>219</v>
      </c>
      <c r="R71" s="9">
        <v>713</v>
      </c>
      <c r="S71" s="9">
        <v>321</v>
      </c>
      <c r="T71" s="9">
        <v>1725</v>
      </c>
      <c r="U71" s="9">
        <v>333</v>
      </c>
      <c r="V71" s="9">
        <v>842</v>
      </c>
      <c r="W71" s="9">
        <v>403</v>
      </c>
      <c r="X71" s="9">
        <v>771</v>
      </c>
      <c r="Y71" s="9">
        <v>298</v>
      </c>
      <c r="Z71" s="9">
        <v>67</v>
      </c>
      <c r="AA71" s="9">
        <v>1127</v>
      </c>
      <c r="AB71" s="9">
        <v>395</v>
      </c>
      <c r="AC71" s="9">
        <v>742</v>
      </c>
      <c r="AD71" s="9">
        <v>630</v>
      </c>
      <c r="AE71" s="9">
        <v>730</v>
      </c>
      <c r="AF71" s="9">
        <v>838</v>
      </c>
      <c r="AG71" s="9">
        <v>366</v>
      </c>
      <c r="AH71" s="9">
        <f t="shared" ref="AH71:AH72" si="3">SUM(B71:AG71)</f>
        <v>22445</v>
      </c>
    </row>
    <row r="72" spans="1:34" x14ac:dyDescent="0.35">
      <c r="A72" s="19">
        <v>68</v>
      </c>
      <c r="B72" s="17">
        <v>2021</v>
      </c>
      <c r="C72" s="9">
        <v>535</v>
      </c>
      <c r="D72" s="9">
        <v>147</v>
      </c>
      <c r="E72" s="9">
        <v>320</v>
      </c>
      <c r="F72" s="9">
        <v>1528</v>
      </c>
      <c r="G72" s="9">
        <v>337</v>
      </c>
      <c r="H72" s="9">
        <v>1852</v>
      </c>
      <c r="I72" s="9">
        <v>1029</v>
      </c>
      <c r="J72" s="9">
        <v>785</v>
      </c>
      <c r="K72" s="9">
        <v>561</v>
      </c>
      <c r="L72" s="9">
        <v>2366</v>
      </c>
      <c r="M72" s="9">
        <v>297</v>
      </c>
      <c r="N72" s="9">
        <v>1147</v>
      </c>
      <c r="O72" s="9">
        <v>544</v>
      </c>
      <c r="P72" s="9">
        <v>427</v>
      </c>
      <c r="Q72" s="9">
        <v>178</v>
      </c>
      <c r="R72" s="9">
        <v>821</v>
      </c>
      <c r="S72" s="9">
        <v>474</v>
      </c>
      <c r="T72" s="9">
        <v>1166</v>
      </c>
      <c r="U72" s="9">
        <v>569</v>
      </c>
      <c r="V72" s="9">
        <v>1696</v>
      </c>
      <c r="W72" s="9">
        <v>321</v>
      </c>
      <c r="X72" s="9">
        <v>712</v>
      </c>
      <c r="Y72" s="9">
        <v>421</v>
      </c>
      <c r="Z72" s="9">
        <v>80</v>
      </c>
      <c r="AA72" s="9">
        <v>1067</v>
      </c>
      <c r="AB72" s="9">
        <v>463</v>
      </c>
      <c r="AC72" s="9">
        <v>1225</v>
      </c>
      <c r="AD72" s="9">
        <v>854</v>
      </c>
      <c r="AE72" s="9">
        <v>1016</v>
      </c>
      <c r="AF72" s="9">
        <v>571</v>
      </c>
      <c r="AG72" s="9">
        <v>409</v>
      </c>
      <c r="AH72" s="9">
        <f t="shared" si="3"/>
        <v>25939</v>
      </c>
    </row>
    <row r="73" spans="1:34" x14ac:dyDescent="0.35">
      <c r="A73" s="19">
        <v>69</v>
      </c>
      <c r="B73" s="18" t="s">
        <v>89</v>
      </c>
      <c r="C73" s="1">
        <v>4.2378923020864692</v>
      </c>
      <c r="D73" s="1">
        <v>1.451020649899317</v>
      </c>
      <c r="E73" s="1">
        <v>1.9058736643994711</v>
      </c>
      <c r="F73" s="1">
        <v>7.8510761831849276</v>
      </c>
      <c r="G73" s="1">
        <v>2.8511721955717997</v>
      </c>
      <c r="H73" s="1">
        <v>5.0705690700762496</v>
      </c>
      <c r="I73" s="1">
        <v>6.925795053003533</v>
      </c>
      <c r="J73" s="1">
        <v>5.6360881958056019</v>
      </c>
      <c r="K73" s="1">
        <v>3.7674521681317867</v>
      </c>
      <c r="L73" s="1">
        <v>14.955090482722003</v>
      </c>
      <c r="M73" s="1">
        <v>3.2522996057818658</v>
      </c>
      <c r="N73" s="1">
        <v>4.7028434367248204</v>
      </c>
      <c r="O73" s="1">
        <v>3.4401856688441863</v>
      </c>
      <c r="P73" s="1">
        <v>2.6837116926867282</v>
      </c>
      <c r="Q73" s="1">
        <v>1.4274716109578494</v>
      </c>
      <c r="R73" s="1">
        <v>9.6353585972983442</v>
      </c>
      <c r="S73" s="1">
        <v>4.1200552817544134</v>
      </c>
      <c r="T73" s="1">
        <v>7.7937008716111444</v>
      </c>
      <c r="U73" s="1">
        <v>3.1796413543372211</v>
      </c>
      <c r="V73" s="1">
        <v>8.9072355533147416</v>
      </c>
      <c r="W73" s="1">
        <v>2.6344297813669488</v>
      </c>
      <c r="X73" s="1">
        <v>4.155310568612232</v>
      </c>
      <c r="Y73" s="1">
        <v>2.4919057455888534</v>
      </c>
      <c r="Z73" s="1">
        <v>1.2720016536021497</v>
      </c>
      <c r="AA73" s="1">
        <v>10.46642797586934</v>
      </c>
      <c r="AB73" s="1">
        <v>4.4224119815844265</v>
      </c>
      <c r="AC73" s="1">
        <v>7.2337108641479571</v>
      </c>
      <c r="AD73" s="1">
        <v>3.7228686141251037</v>
      </c>
      <c r="AE73" s="1">
        <v>3.4793686452722024</v>
      </c>
      <c r="AF73" s="1">
        <v>3.6587788264995549</v>
      </c>
      <c r="AG73" s="1">
        <v>4.5387961647727266</v>
      </c>
      <c r="AH73" s="1">
        <f>AH72/5012000*1000</f>
        <v>5.1753790901835597</v>
      </c>
    </row>
    <row r="74" spans="1:34" x14ac:dyDescent="0.35">
      <c r="A74" s="19">
        <v>70</v>
      </c>
      <c r="B74" s="17" t="s">
        <v>90</v>
      </c>
      <c r="C74" s="9">
        <v>74</v>
      </c>
      <c r="D74" s="9">
        <v>-65</v>
      </c>
      <c r="E74" s="9">
        <v>-63</v>
      </c>
      <c r="F74" s="9">
        <v>394</v>
      </c>
      <c r="G74" s="9">
        <v>193</v>
      </c>
      <c r="H74" s="9">
        <v>921</v>
      </c>
      <c r="I74" s="9">
        <v>40</v>
      </c>
      <c r="J74" s="9">
        <v>320</v>
      </c>
      <c r="K74" s="9">
        <v>179</v>
      </c>
      <c r="L74" s="9">
        <v>851</v>
      </c>
      <c r="M74" s="9">
        <v>82</v>
      </c>
      <c r="N74" s="9">
        <v>286</v>
      </c>
      <c r="O74" s="9">
        <v>192</v>
      </c>
      <c r="P74" s="9">
        <v>177</v>
      </c>
      <c r="Q74" s="9">
        <v>-28</v>
      </c>
      <c r="R74" s="9">
        <v>116</v>
      </c>
      <c r="S74" s="9">
        <v>49</v>
      </c>
      <c r="T74" s="9">
        <v>240</v>
      </c>
      <c r="U74" s="9">
        <v>302</v>
      </c>
      <c r="V74" s="9">
        <v>831</v>
      </c>
      <c r="W74" s="9">
        <v>-88</v>
      </c>
      <c r="X74" s="9">
        <v>-73</v>
      </c>
      <c r="Y74" s="9">
        <v>149</v>
      </c>
      <c r="Z74" s="9">
        <v>3</v>
      </c>
      <c r="AA74" s="9">
        <v>-394</v>
      </c>
      <c r="AB74" s="9">
        <v>-60</v>
      </c>
      <c r="AC74" s="9">
        <v>489</v>
      </c>
      <c r="AD74" s="9">
        <v>399</v>
      </c>
      <c r="AE74" s="9">
        <v>602</v>
      </c>
      <c r="AF74" s="9">
        <v>-273</v>
      </c>
      <c r="AG74" s="9">
        <v>74</v>
      </c>
      <c r="AH74" s="9">
        <f>AH72-AH70</f>
        <v>5929</v>
      </c>
    </row>
    <row r="75" spans="1:34" x14ac:dyDescent="0.35">
      <c r="A75" s="19">
        <v>71</v>
      </c>
    </row>
    <row r="76" spans="1:34" s="2" customFormat="1" ht="21" x14ac:dyDescent="0.25">
      <c r="A76" s="19">
        <v>72</v>
      </c>
      <c r="B76" s="14" t="s">
        <v>99</v>
      </c>
      <c r="C76" s="3" t="s">
        <v>1</v>
      </c>
      <c r="D76" s="3" t="s">
        <v>2</v>
      </c>
      <c r="E76" s="3" t="s">
        <v>3</v>
      </c>
      <c r="F76" s="3" t="s">
        <v>4</v>
      </c>
      <c r="G76" s="3" t="s">
        <v>5</v>
      </c>
      <c r="H76" s="3" t="s">
        <v>6</v>
      </c>
      <c r="I76" s="3" t="s">
        <v>7</v>
      </c>
      <c r="J76" s="3" t="s">
        <v>8</v>
      </c>
      <c r="K76" s="3" t="s">
        <v>9</v>
      </c>
      <c r="L76" s="3" t="s">
        <v>10</v>
      </c>
      <c r="M76" s="3" t="s">
        <v>11</v>
      </c>
      <c r="N76" s="3" t="s">
        <v>12</v>
      </c>
      <c r="O76" s="2" t="s">
        <v>13</v>
      </c>
      <c r="P76" s="2" t="s">
        <v>14</v>
      </c>
      <c r="Q76" s="2" t="s">
        <v>15</v>
      </c>
      <c r="R76" s="2" t="s">
        <v>16</v>
      </c>
      <c r="S76" s="2" t="s">
        <v>17</v>
      </c>
      <c r="T76" s="2" t="s">
        <v>18</v>
      </c>
      <c r="U76" s="2" t="s">
        <v>19</v>
      </c>
      <c r="V76" s="2" t="s">
        <v>20</v>
      </c>
      <c r="W76" s="2" t="s">
        <v>21</v>
      </c>
      <c r="X76" s="2" t="s">
        <v>22</v>
      </c>
      <c r="Y76" s="2" t="s">
        <v>23</v>
      </c>
      <c r="Z76" s="2" t="s">
        <v>24</v>
      </c>
      <c r="AA76" s="2" t="s">
        <v>25</v>
      </c>
      <c r="AB76" s="2" t="s">
        <v>26</v>
      </c>
      <c r="AC76" s="2" t="s">
        <v>27</v>
      </c>
      <c r="AD76" s="2" t="s">
        <v>28</v>
      </c>
      <c r="AE76" s="2" t="s">
        <v>29</v>
      </c>
      <c r="AF76" s="2" t="s">
        <v>30</v>
      </c>
      <c r="AG76" s="2" t="s">
        <v>31</v>
      </c>
      <c r="AH76" s="2" t="s">
        <v>68</v>
      </c>
    </row>
    <row r="77" spans="1:34" s="9" customFormat="1" ht="12" x14ac:dyDescent="0.3">
      <c r="A77" s="19">
        <v>73</v>
      </c>
      <c r="B77" s="9" t="s">
        <v>92</v>
      </c>
      <c r="C77" s="1">
        <f>C86/C$92*100</f>
        <v>2.990654205607477</v>
      </c>
      <c r="D77" s="1">
        <f t="shared" ref="D77:AH83" si="4">D86/D$92*100</f>
        <v>4.0816326530612246</v>
      </c>
      <c r="E77" s="1">
        <f t="shared" si="4"/>
        <v>3.75</v>
      </c>
      <c r="F77" s="1">
        <f t="shared" si="4"/>
        <v>3.0104712041884816</v>
      </c>
      <c r="G77" s="1">
        <f t="shared" si="4"/>
        <v>2.0771513353115725</v>
      </c>
      <c r="H77" s="1">
        <f t="shared" si="4"/>
        <v>0</v>
      </c>
      <c r="I77" s="1">
        <f t="shared" si="4"/>
        <v>8.8435374149659864</v>
      </c>
      <c r="J77" s="1">
        <f t="shared" si="4"/>
        <v>4.2038216560509554</v>
      </c>
      <c r="K77" s="1">
        <f t="shared" si="4"/>
        <v>0</v>
      </c>
      <c r="L77" s="1">
        <f t="shared" si="4"/>
        <v>0.92983939137785288</v>
      </c>
      <c r="M77" s="1">
        <f t="shared" si="4"/>
        <v>1.0101010101010102</v>
      </c>
      <c r="N77" s="1">
        <f t="shared" si="4"/>
        <v>1.7436791630340016</v>
      </c>
      <c r="O77" s="1">
        <f t="shared" si="4"/>
        <v>0.55147058823529416</v>
      </c>
      <c r="P77" s="1">
        <f t="shared" si="4"/>
        <v>1.639344262295082</v>
      </c>
      <c r="Q77" s="1">
        <f t="shared" si="4"/>
        <v>0</v>
      </c>
      <c r="R77" s="1">
        <f t="shared" si="4"/>
        <v>0</v>
      </c>
      <c r="S77" s="1">
        <f t="shared" si="4"/>
        <v>3.3755274261603372</v>
      </c>
      <c r="T77" s="1">
        <f t="shared" si="4"/>
        <v>11.149228130360205</v>
      </c>
      <c r="U77" s="1">
        <f t="shared" si="4"/>
        <v>0</v>
      </c>
      <c r="V77" s="1">
        <f t="shared" si="4"/>
        <v>0.589622641509434</v>
      </c>
      <c r="W77" s="1">
        <f t="shared" si="4"/>
        <v>0.93457943925233633</v>
      </c>
      <c r="X77" s="1">
        <f t="shared" si="4"/>
        <v>12.780898876404494</v>
      </c>
      <c r="Y77" s="1">
        <f t="shared" si="4"/>
        <v>11.87648456057007</v>
      </c>
      <c r="Z77" s="1">
        <f t="shared" si="4"/>
        <v>6.25</v>
      </c>
      <c r="AA77" s="1">
        <f t="shared" si="4"/>
        <v>3.0927835051546393</v>
      </c>
      <c r="AB77" s="1">
        <f t="shared" si="4"/>
        <v>0.86393088552915775</v>
      </c>
      <c r="AC77" s="1">
        <f t="shared" si="4"/>
        <v>0.24489795918367346</v>
      </c>
      <c r="AD77" s="1">
        <f t="shared" si="4"/>
        <v>2.810304449648712</v>
      </c>
      <c r="AE77" s="1">
        <f t="shared" si="4"/>
        <v>0.88582677165354329</v>
      </c>
      <c r="AF77" s="1">
        <f t="shared" si="4"/>
        <v>6.8301225919439572</v>
      </c>
      <c r="AG77" s="1">
        <f t="shared" si="4"/>
        <v>0.73349633251833746</v>
      </c>
      <c r="AH77" s="1">
        <f t="shared" si="4"/>
        <v>2.8681327870223265</v>
      </c>
    </row>
    <row r="78" spans="1:34" s="9" customFormat="1" ht="12" x14ac:dyDescent="0.3">
      <c r="A78" s="19">
        <v>74</v>
      </c>
      <c r="B78" s="9" t="s">
        <v>93</v>
      </c>
      <c r="C78" s="1">
        <f t="shared" ref="C78:R83" si="5">C87/C$92*100</f>
        <v>41.682242990654203</v>
      </c>
      <c r="D78" s="1">
        <f t="shared" si="5"/>
        <v>42.176870748299322</v>
      </c>
      <c r="E78" s="1">
        <f t="shared" si="5"/>
        <v>23.75</v>
      </c>
      <c r="F78" s="1">
        <f t="shared" si="5"/>
        <v>20.6151832460733</v>
      </c>
      <c r="G78" s="1">
        <f t="shared" si="5"/>
        <v>20.178041543026705</v>
      </c>
      <c r="H78" s="1">
        <f t="shared" si="5"/>
        <v>13.552915766738661</v>
      </c>
      <c r="I78" s="1">
        <f t="shared" si="5"/>
        <v>39.261418853255584</v>
      </c>
      <c r="J78" s="1">
        <f t="shared" si="5"/>
        <v>22.420382165605098</v>
      </c>
      <c r="K78" s="1">
        <f t="shared" si="5"/>
        <v>29.590017825311943</v>
      </c>
      <c r="L78" s="1">
        <f t="shared" si="5"/>
        <v>16.145393068469989</v>
      </c>
      <c r="M78" s="1">
        <f t="shared" si="5"/>
        <v>27.946127946127948</v>
      </c>
      <c r="N78" s="1">
        <f t="shared" si="5"/>
        <v>21.272885789014822</v>
      </c>
      <c r="O78" s="1">
        <f t="shared" si="5"/>
        <v>38.970588235294116</v>
      </c>
      <c r="P78" s="1">
        <f t="shared" si="5"/>
        <v>40.515222482435597</v>
      </c>
      <c r="Q78" s="1">
        <f t="shared" si="5"/>
        <v>32.584269662921351</v>
      </c>
      <c r="R78" s="1">
        <f t="shared" si="5"/>
        <v>28.501827040194883</v>
      </c>
      <c r="S78" s="1">
        <f t="shared" si="4"/>
        <v>50.632911392405063</v>
      </c>
      <c r="T78" s="1">
        <f t="shared" si="4"/>
        <v>25.042881646655228</v>
      </c>
      <c r="U78" s="1">
        <f t="shared" si="4"/>
        <v>14.938488576449913</v>
      </c>
      <c r="V78" s="1">
        <f t="shared" si="4"/>
        <v>15.153301886792454</v>
      </c>
      <c r="W78" s="1">
        <f t="shared" si="4"/>
        <v>46.728971962616825</v>
      </c>
      <c r="X78" s="1">
        <f t="shared" si="4"/>
        <v>22.331460674157302</v>
      </c>
      <c r="Y78" s="1">
        <f t="shared" si="4"/>
        <v>23.990498812351543</v>
      </c>
      <c r="Z78" s="1">
        <f t="shared" si="4"/>
        <v>20</v>
      </c>
      <c r="AA78" s="1">
        <f t="shared" si="4"/>
        <v>16.869728209934394</v>
      </c>
      <c r="AB78" s="1">
        <f t="shared" si="4"/>
        <v>34.125269978401732</v>
      </c>
      <c r="AC78" s="1">
        <f t="shared" si="4"/>
        <v>19.918367346938776</v>
      </c>
      <c r="AD78" s="1">
        <f t="shared" si="4"/>
        <v>24.94145199063232</v>
      </c>
      <c r="AE78" s="1">
        <f t="shared" si="4"/>
        <v>13.681102362204726</v>
      </c>
      <c r="AF78" s="1">
        <f t="shared" si="4"/>
        <v>29.071803852889666</v>
      </c>
      <c r="AG78" s="1">
        <f t="shared" si="4"/>
        <v>26.405867970660147</v>
      </c>
      <c r="AH78" s="1">
        <f t="shared" si="4"/>
        <v>23.559662179111964</v>
      </c>
    </row>
    <row r="79" spans="1:34" s="9" customFormat="1" ht="12" x14ac:dyDescent="0.3">
      <c r="A79" s="19">
        <v>75</v>
      </c>
      <c r="B79" s="9" t="s">
        <v>94</v>
      </c>
      <c r="C79" s="1">
        <f t="shared" si="5"/>
        <v>6.1682242990654199</v>
      </c>
      <c r="D79" s="1">
        <f t="shared" si="4"/>
        <v>14.965986394557824</v>
      </c>
      <c r="E79" s="1">
        <f t="shared" si="4"/>
        <v>11.875</v>
      </c>
      <c r="F79" s="1">
        <f t="shared" si="4"/>
        <v>3.664921465968586</v>
      </c>
      <c r="G79" s="1">
        <f t="shared" si="4"/>
        <v>13.94658753709199</v>
      </c>
      <c r="H79" s="1">
        <f t="shared" si="4"/>
        <v>6.1015118790496761</v>
      </c>
      <c r="I79" s="1">
        <f t="shared" si="4"/>
        <v>5.5393586005830908</v>
      </c>
      <c r="J79" s="1">
        <f t="shared" si="4"/>
        <v>8.2802547770700627</v>
      </c>
      <c r="K79" s="1">
        <f t="shared" si="4"/>
        <v>6.5953654188948301</v>
      </c>
      <c r="L79" s="1">
        <f t="shared" si="4"/>
        <v>1.9019442096365173</v>
      </c>
      <c r="M79" s="1">
        <f t="shared" si="4"/>
        <v>9.4276094276094273</v>
      </c>
      <c r="N79" s="1">
        <f t="shared" si="4"/>
        <v>5.9285091543156057</v>
      </c>
      <c r="O79" s="1">
        <f t="shared" si="4"/>
        <v>9.9264705882352935</v>
      </c>
      <c r="P79" s="1">
        <f t="shared" si="4"/>
        <v>13.817330210772832</v>
      </c>
      <c r="Q79" s="1">
        <f t="shared" si="4"/>
        <v>13.48314606741573</v>
      </c>
      <c r="R79" s="1">
        <f t="shared" si="4"/>
        <v>3.5322777101096223</v>
      </c>
      <c r="S79" s="1">
        <f t="shared" si="4"/>
        <v>5.485232067510549</v>
      </c>
      <c r="T79" s="1">
        <f t="shared" si="4"/>
        <v>5.1457975986277873</v>
      </c>
      <c r="U79" s="1">
        <f t="shared" si="4"/>
        <v>9.6660808435852363</v>
      </c>
      <c r="V79" s="1">
        <f t="shared" si="4"/>
        <v>2.4764150943396226</v>
      </c>
      <c r="W79" s="1">
        <f t="shared" si="4"/>
        <v>9.657320872274143</v>
      </c>
      <c r="X79" s="1">
        <f t="shared" si="4"/>
        <v>6.8820224719101128</v>
      </c>
      <c r="Y79" s="1">
        <f t="shared" si="4"/>
        <v>25.415676959619955</v>
      </c>
      <c r="Z79" s="1">
        <f t="shared" si="4"/>
        <v>18.75</v>
      </c>
      <c r="AA79" s="1">
        <f t="shared" si="4"/>
        <v>5.9044048734770387</v>
      </c>
      <c r="AB79" s="1">
        <f t="shared" si="4"/>
        <v>5.3995680345572357</v>
      </c>
      <c r="AC79" s="1">
        <f t="shared" si="4"/>
        <v>2.9387755102040813</v>
      </c>
      <c r="AD79" s="1">
        <f t="shared" si="4"/>
        <v>7.2599531615925059</v>
      </c>
      <c r="AE79" s="1">
        <f t="shared" si="4"/>
        <v>7.3818897637795269</v>
      </c>
      <c r="AF79" s="1">
        <f t="shared" si="4"/>
        <v>4.028021015761821</v>
      </c>
      <c r="AG79" s="1">
        <f t="shared" si="4"/>
        <v>11.98044009779951</v>
      </c>
      <c r="AH79" s="1">
        <f t="shared" si="4"/>
        <v>6.242160715778911</v>
      </c>
    </row>
    <row r="80" spans="1:34" s="9" customFormat="1" ht="12" x14ac:dyDescent="0.3">
      <c r="A80" s="19">
        <v>76</v>
      </c>
      <c r="B80" s="9" t="s">
        <v>95</v>
      </c>
      <c r="C80" s="1">
        <f t="shared" si="5"/>
        <v>22.990654205607477</v>
      </c>
      <c r="D80" s="1">
        <f t="shared" si="4"/>
        <v>19.047619047619047</v>
      </c>
      <c r="E80" s="1">
        <f t="shared" si="4"/>
        <v>45.9375</v>
      </c>
      <c r="F80" s="1">
        <f t="shared" si="4"/>
        <v>11.976439790575915</v>
      </c>
      <c r="G80" s="1">
        <f t="shared" si="4"/>
        <v>7.71513353115727</v>
      </c>
      <c r="H80" s="1">
        <f t="shared" si="4"/>
        <v>19.654427645788335</v>
      </c>
      <c r="I80" s="1">
        <f t="shared" si="4"/>
        <v>22.837706511175899</v>
      </c>
      <c r="J80" s="1">
        <f t="shared" si="4"/>
        <v>54.904458598726116</v>
      </c>
      <c r="K80" s="1">
        <f t="shared" si="4"/>
        <v>37.789661319073083</v>
      </c>
      <c r="L80" s="1">
        <f t="shared" si="4"/>
        <v>30.600169061707522</v>
      </c>
      <c r="M80" s="1">
        <f t="shared" si="4"/>
        <v>26.936026936026934</v>
      </c>
      <c r="N80" s="1">
        <f t="shared" si="4"/>
        <v>8.7183958151700089</v>
      </c>
      <c r="O80" s="1">
        <f t="shared" si="4"/>
        <v>18.382352941176471</v>
      </c>
      <c r="P80" s="1">
        <f t="shared" si="4"/>
        <v>22.950819672131146</v>
      </c>
      <c r="Q80" s="1">
        <f t="shared" si="4"/>
        <v>34.269662921348313</v>
      </c>
      <c r="R80" s="1">
        <f t="shared" si="4"/>
        <v>36.4190012180268</v>
      </c>
      <c r="S80" s="1">
        <f t="shared" si="4"/>
        <v>17.721518987341771</v>
      </c>
      <c r="T80" s="1">
        <f t="shared" si="4"/>
        <v>13.293310463121784</v>
      </c>
      <c r="U80" s="1">
        <f t="shared" si="4"/>
        <v>5.6239015817223192</v>
      </c>
      <c r="V80" s="1">
        <f t="shared" si="4"/>
        <v>65.212264150943398</v>
      </c>
      <c r="W80" s="1">
        <f t="shared" si="4"/>
        <v>23.987538940809969</v>
      </c>
      <c r="X80" s="1">
        <f t="shared" si="4"/>
        <v>26.123595505617981</v>
      </c>
      <c r="Y80" s="1">
        <f t="shared" si="4"/>
        <v>21.140142517814727</v>
      </c>
      <c r="Z80" s="1">
        <f t="shared" si="4"/>
        <v>7.5</v>
      </c>
      <c r="AA80" s="1">
        <f t="shared" si="4"/>
        <v>61.574507966260541</v>
      </c>
      <c r="AB80" s="1">
        <f t="shared" si="4"/>
        <v>57.019438444924411</v>
      </c>
      <c r="AC80" s="1">
        <f t="shared" si="4"/>
        <v>64.08163265306122</v>
      </c>
      <c r="AD80" s="1">
        <f t="shared" si="4"/>
        <v>17.56440281030445</v>
      </c>
      <c r="AE80" s="1">
        <f t="shared" si="4"/>
        <v>8.7598425196850389</v>
      </c>
      <c r="AF80" s="1">
        <f t="shared" si="4"/>
        <v>55.516637478108578</v>
      </c>
      <c r="AG80" s="1">
        <f t="shared" si="4"/>
        <v>20.048899755501225</v>
      </c>
      <c r="AH80" s="1">
        <f t="shared" si="4"/>
        <v>30.479137051592943</v>
      </c>
    </row>
    <row r="81" spans="1:34" s="9" customFormat="1" ht="12" x14ac:dyDescent="0.3">
      <c r="A81" s="19">
        <v>77</v>
      </c>
      <c r="B81" s="9" t="s">
        <v>96</v>
      </c>
      <c r="C81" s="1">
        <f t="shared" si="5"/>
        <v>1.6822429906542056</v>
      </c>
      <c r="D81" s="1">
        <f t="shared" si="4"/>
        <v>0</v>
      </c>
      <c r="E81" s="1">
        <f t="shared" si="4"/>
        <v>3.75</v>
      </c>
      <c r="F81" s="1">
        <f t="shared" si="4"/>
        <v>3.9921465968586389</v>
      </c>
      <c r="G81" s="1">
        <f t="shared" si="4"/>
        <v>0</v>
      </c>
      <c r="H81" s="1">
        <f t="shared" si="4"/>
        <v>1.5118790496760259</v>
      </c>
      <c r="I81" s="1">
        <f t="shared" si="4"/>
        <v>4.0816326530612246</v>
      </c>
      <c r="J81" s="1">
        <f t="shared" si="4"/>
        <v>1.4012738853503186</v>
      </c>
      <c r="K81" s="1">
        <f t="shared" si="4"/>
        <v>0.89126559714795017</v>
      </c>
      <c r="L81" s="1">
        <f t="shared" si="4"/>
        <v>3.6770921386305999</v>
      </c>
      <c r="M81" s="1">
        <f t="shared" si="4"/>
        <v>0</v>
      </c>
      <c r="N81" s="1">
        <f t="shared" si="4"/>
        <v>0.26155187445510025</v>
      </c>
      <c r="O81" s="1">
        <f t="shared" si="4"/>
        <v>8.6397058823529402</v>
      </c>
      <c r="P81" s="1">
        <f t="shared" si="4"/>
        <v>11.943793911007026</v>
      </c>
      <c r="Q81" s="1">
        <f t="shared" si="4"/>
        <v>0</v>
      </c>
      <c r="R81" s="1">
        <f t="shared" si="4"/>
        <v>4.1412911084043849</v>
      </c>
      <c r="S81" s="1">
        <f t="shared" si="4"/>
        <v>4.852320675105485</v>
      </c>
      <c r="T81" s="1">
        <f t="shared" si="4"/>
        <v>32.418524871355061</v>
      </c>
      <c r="U81" s="1">
        <f t="shared" si="4"/>
        <v>0.52724077328646746</v>
      </c>
      <c r="V81" s="1">
        <f t="shared" si="4"/>
        <v>3.4198113207547167</v>
      </c>
      <c r="W81" s="1">
        <f t="shared" si="4"/>
        <v>4.9844236760124607</v>
      </c>
      <c r="X81" s="1">
        <f t="shared" si="4"/>
        <v>4.6348314606741576</v>
      </c>
      <c r="Y81" s="1">
        <f t="shared" si="4"/>
        <v>2.8503562945368173</v>
      </c>
      <c r="Z81" s="1">
        <f t="shared" si="4"/>
        <v>21.25</v>
      </c>
      <c r="AA81" s="1">
        <f t="shared" si="4"/>
        <v>9.184629803186505</v>
      </c>
      <c r="AB81" s="1">
        <f t="shared" si="4"/>
        <v>0.86393088552915775</v>
      </c>
      <c r="AC81" s="1">
        <f t="shared" si="4"/>
        <v>4.6530612244897966</v>
      </c>
      <c r="AD81" s="1">
        <f t="shared" si="4"/>
        <v>2.6932084309133488</v>
      </c>
      <c r="AE81" s="1">
        <f t="shared" si="4"/>
        <v>2.6574803149606301</v>
      </c>
      <c r="AF81" s="1">
        <f t="shared" si="4"/>
        <v>0.87565674255691772</v>
      </c>
      <c r="AG81" s="1">
        <f t="shared" si="4"/>
        <v>7.3349633251833746</v>
      </c>
      <c r="AH81" s="1">
        <f t="shared" si="4"/>
        <v>4.9084371602976837</v>
      </c>
    </row>
    <row r="82" spans="1:34" s="9" customFormat="1" ht="12" x14ac:dyDescent="0.3">
      <c r="A82" s="19">
        <v>78</v>
      </c>
      <c r="B82" s="9" t="s">
        <v>97</v>
      </c>
      <c r="C82" s="1">
        <f t="shared" si="5"/>
        <v>25.046728971962619</v>
      </c>
      <c r="D82" s="1">
        <f t="shared" si="4"/>
        <v>18.367346938775512</v>
      </c>
      <c r="E82" s="1">
        <f t="shared" si="4"/>
        <v>11.875</v>
      </c>
      <c r="F82" s="1">
        <f t="shared" si="4"/>
        <v>56.47905759162304</v>
      </c>
      <c r="G82" s="1">
        <f t="shared" si="4"/>
        <v>52.52225519287834</v>
      </c>
      <c r="H82" s="1">
        <f t="shared" si="4"/>
        <v>59.611231101511876</v>
      </c>
      <c r="I82" s="1">
        <f t="shared" si="4"/>
        <v>19.727891156462583</v>
      </c>
      <c r="J82" s="1">
        <f t="shared" si="4"/>
        <v>9.8089171974522298</v>
      </c>
      <c r="K82" s="1">
        <f t="shared" si="4"/>
        <v>23.707664884135475</v>
      </c>
      <c r="L82" s="1">
        <f t="shared" si="4"/>
        <v>46.956889264581577</v>
      </c>
      <c r="M82" s="1">
        <f t="shared" si="4"/>
        <v>32.659932659932664</v>
      </c>
      <c r="N82" s="1">
        <f t="shared" si="4"/>
        <v>62.162162162162161</v>
      </c>
      <c r="O82" s="1">
        <f t="shared" si="4"/>
        <v>23.897058823529413</v>
      </c>
      <c r="P82" s="1">
        <f t="shared" si="4"/>
        <v>10.53864168618267</v>
      </c>
      <c r="Q82" s="1">
        <f t="shared" si="4"/>
        <v>19.662921348314608</v>
      </c>
      <c r="R82" s="1">
        <f t="shared" si="4"/>
        <v>28.136419001218027</v>
      </c>
      <c r="S82" s="1">
        <f t="shared" si="4"/>
        <v>17.510548523206751</v>
      </c>
      <c r="T82" s="1">
        <f t="shared" si="4"/>
        <v>12.69296740994854</v>
      </c>
      <c r="U82" s="1">
        <f t="shared" si="4"/>
        <v>70.474516695957817</v>
      </c>
      <c r="V82" s="1">
        <f t="shared" si="4"/>
        <v>13.089622641509436</v>
      </c>
      <c r="W82" s="1">
        <f t="shared" si="4"/>
        <v>12.149532710280374</v>
      </c>
      <c r="X82" s="1">
        <f t="shared" si="4"/>
        <v>26.123595505617981</v>
      </c>
      <c r="Y82" s="1">
        <f t="shared" si="4"/>
        <v>15.201900237529692</v>
      </c>
      <c r="Z82" s="1">
        <f t="shared" si="4"/>
        <v>37.5</v>
      </c>
      <c r="AA82" s="1">
        <f t="shared" si="4"/>
        <v>3.5613870665417062</v>
      </c>
      <c r="AB82" s="1">
        <f t="shared" si="4"/>
        <v>1.7278617710583155</v>
      </c>
      <c r="AC82" s="1">
        <f t="shared" si="4"/>
        <v>7.9183673469387763</v>
      </c>
      <c r="AD82" s="1">
        <f t="shared" si="4"/>
        <v>44.613583138173304</v>
      </c>
      <c r="AE82" s="1">
        <f t="shared" si="4"/>
        <v>66.929133858267718</v>
      </c>
      <c r="AF82" s="1">
        <f t="shared" si="4"/>
        <v>4.2031523642732047</v>
      </c>
      <c r="AG82" s="1">
        <f t="shared" si="4"/>
        <v>33.251833740831295</v>
      </c>
      <c r="AH82" s="1">
        <f t="shared" si="4"/>
        <v>32.005184379964881</v>
      </c>
    </row>
    <row r="83" spans="1:34" s="9" customFormat="1" ht="12" x14ac:dyDescent="0.3">
      <c r="A83" s="19">
        <v>79</v>
      </c>
      <c r="B83" s="9" t="s">
        <v>98</v>
      </c>
      <c r="C83" s="1">
        <f t="shared" si="5"/>
        <v>100</v>
      </c>
      <c r="D83" s="1">
        <f t="shared" si="4"/>
        <v>100</v>
      </c>
      <c r="E83" s="1">
        <f t="shared" si="4"/>
        <v>100</v>
      </c>
      <c r="F83" s="1">
        <f t="shared" si="4"/>
        <v>100</v>
      </c>
      <c r="G83" s="1">
        <f t="shared" si="4"/>
        <v>100</v>
      </c>
      <c r="H83" s="1">
        <f t="shared" si="4"/>
        <v>100</v>
      </c>
      <c r="I83" s="1">
        <f t="shared" si="4"/>
        <v>100</v>
      </c>
      <c r="J83" s="1">
        <f t="shared" si="4"/>
        <v>100</v>
      </c>
      <c r="K83" s="1">
        <f t="shared" si="4"/>
        <v>100</v>
      </c>
      <c r="L83" s="1">
        <f t="shared" si="4"/>
        <v>100</v>
      </c>
      <c r="M83" s="1">
        <f t="shared" si="4"/>
        <v>100</v>
      </c>
      <c r="N83" s="1">
        <f t="shared" si="4"/>
        <v>100</v>
      </c>
      <c r="O83" s="1">
        <f t="shared" si="4"/>
        <v>100</v>
      </c>
      <c r="P83" s="1">
        <f t="shared" si="4"/>
        <v>100</v>
      </c>
      <c r="Q83" s="1">
        <f t="shared" si="4"/>
        <v>100</v>
      </c>
      <c r="R83" s="1">
        <f t="shared" si="4"/>
        <v>100</v>
      </c>
      <c r="S83" s="1">
        <f t="shared" si="4"/>
        <v>100</v>
      </c>
      <c r="T83" s="1">
        <f t="shared" si="4"/>
        <v>100</v>
      </c>
      <c r="U83" s="1">
        <f t="shared" si="4"/>
        <v>100</v>
      </c>
      <c r="V83" s="1">
        <f t="shared" si="4"/>
        <v>100</v>
      </c>
      <c r="W83" s="1">
        <f t="shared" si="4"/>
        <v>100</v>
      </c>
      <c r="X83" s="1">
        <f t="shared" si="4"/>
        <v>100</v>
      </c>
      <c r="Y83" s="1">
        <f t="shared" si="4"/>
        <v>100</v>
      </c>
      <c r="Z83" s="1">
        <f t="shared" si="4"/>
        <v>100</v>
      </c>
      <c r="AA83" s="1">
        <f t="shared" si="4"/>
        <v>100</v>
      </c>
      <c r="AB83" s="1">
        <f t="shared" si="4"/>
        <v>100</v>
      </c>
      <c r="AC83" s="1">
        <f t="shared" si="4"/>
        <v>100</v>
      </c>
      <c r="AD83" s="1">
        <f t="shared" si="4"/>
        <v>100</v>
      </c>
      <c r="AE83" s="1">
        <f t="shared" si="4"/>
        <v>100</v>
      </c>
      <c r="AF83" s="1">
        <f t="shared" si="4"/>
        <v>100</v>
      </c>
      <c r="AG83" s="1">
        <f t="shared" si="4"/>
        <v>100</v>
      </c>
      <c r="AH83" s="1">
        <f t="shared" si="4"/>
        <v>100</v>
      </c>
    </row>
    <row r="86" spans="1:34" s="9" customFormat="1" ht="12" x14ac:dyDescent="0.3">
      <c r="A86" s="19">
        <v>73</v>
      </c>
      <c r="B86" s="9" t="s">
        <v>92</v>
      </c>
      <c r="C86" s="9">
        <v>16</v>
      </c>
      <c r="D86" s="9">
        <v>6</v>
      </c>
      <c r="E86" s="9">
        <v>12</v>
      </c>
      <c r="F86" s="9">
        <v>46</v>
      </c>
      <c r="G86" s="9">
        <v>7</v>
      </c>
      <c r="H86" s="9">
        <v>0</v>
      </c>
      <c r="I86" s="9">
        <v>91</v>
      </c>
      <c r="J86" s="9">
        <v>33</v>
      </c>
      <c r="K86" s="9">
        <v>0</v>
      </c>
      <c r="L86" s="9">
        <v>22</v>
      </c>
      <c r="M86" s="9">
        <v>3</v>
      </c>
      <c r="N86" s="9">
        <v>20</v>
      </c>
      <c r="O86" s="9">
        <v>3</v>
      </c>
      <c r="P86" s="9">
        <v>7</v>
      </c>
      <c r="Q86" s="9">
        <v>0</v>
      </c>
      <c r="R86" s="9">
        <v>0</v>
      </c>
      <c r="S86" s="9">
        <v>16</v>
      </c>
      <c r="T86" s="9">
        <v>130</v>
      </c>
      <c r="U86" s="9">
        <v>0</v>
      </c>
      <c r="V86" s="9">
        <v>10</v>
      </c>
      <c r="W86" s="9">
        <v>3</v>
      </c>
      <c r="X86" s="9">
        <v>91</v>
      </c>
      <c r="Y86" s="9">
        <v>50</v>
      </c>
      <c r="Z86" s="9">
        <v>5</v>
      </c>
      <c r="AA86" s="9">
        <v>33</v>
      </c>
      <c r="AB86" s="9">
        <v>4</v>
      </c>
      <c r="AC86" s="9">
        <v>3</v>
      </c>
      <c r="AD86" s="9">
        <v>24</v>
      </c>
      <c r="AE86" s="9">
        <v>9</v>
      </c>
      <c r="AF86" s="9">
        <v>39</v>
      </c>
      <c r="AG86" s="9">
        <v>3</v>
      </c>
      <c r="AH86" s="9">
        <v>686</v>
      </c>
    </row>
    <row r="87" spans="1:34" s="9" customFormat="1" ht="12" x14ac:dyDescent="0.3">
      <c r="A87" s="19">
        <v>74</v>
      </c>
      <c r="B87" s="9" t="s">
        <v>93</v>
      </c>
      <c r="C87" s="9">
        <v>223</v>
      </c>
      <c r="D87" s="9">
        <v>62</v>
      </c>
      <c r="E87" s="9">
        <v>76</v>
      </c>
      <c r="F87" s="9">
        <v>315</v>
      </c>
      <c r="G87" s="9">
        <v>68</v>
      </c>
      <c r="H87" s="9">
        <v>251</v>
      </c>
      <c r="I87" s="9">
        <v>404</v>
      </c>
      <c r="J87" s="9">
        <v>176</v>
      </c>
      <c r="K87" s="9">
        <v>166</v>
      </c>
      <c r="L87" s="9">
        <v>382</v>
      </c>
      <c r="M87" s="9">
        <v>83</v>
      </c>
      <c r="N87" s="9">
        <v>244</v>
      </c>
      <c r="O87" s="9">
        <v>212</v>
      </c>
      <c r="P87" s="9">
        <v>173</v>
      </c>
      <c r="Q87" s="9">
        <v>58</v>
      </c>
      <c r="R87" s="9">
        <v>234</v>
      </c>
      <c r="S87" s="9">
        <v>240</v>
      </c>
      <c r="T87" s="9">
        <v>292</v>
      </c>
      <c r="U87" s="9">
        <v>85</v>
      </c>
      <c r="V87" s="9">
        <v>257</v>
      </c>
      <c r="W87" s="9">
        <v>150</v>
      </c>
      <c r="X87" s="9">
        <v>159</v>
      </c>
      <c r="Y87" s="9">
        <v>101</v>
      </c>
      <c r="Z87" s="9">
        <v>16</v>
      </c>
      <c r="AA87" s="9">
        <v>180</v>
      </c>
      <c r="AB87" s="9">
        <v>158</v>
      </c>
      <c r="AC87" s="9">
        <v>244</v>
      </c>
      <c r="AD87" s="9">
        <v>213</v>
      </c>
      <c r="AE87" s="9">
        <v>139</v>
      </c>
      <c r="AF87" s="9">
        <v>166</v>
      </c>
      <c r="AG87" s="9">
        <v>108</v>
      </c>
      <c r="AH87" s="9">
        <v>5635</v>
      </c>
    </row>
    <row r="88" spans="1:34" s="9" customFormat="1" ht="12" x14ac:dyDescent="0.3">
      <c r="A88" s="19">
        <v>75</v>
      </c>
      <c r="B88" s="9" t="s">
        <v>94</v>
      </c>
      <c r="C88" s="9">
        <v>33</v>
      </c>
      <c r="D88" s="9">
        <v>22</v>
      </c>
      <c r="E88" s="9">
        <v>38</v>
      </c>
      <c r="F88" s="9">
        <v>56</v>
      </c>
      <c r="G88" s="9">
        <v>47</v>
      </c>
      <c r="H88" s="9">
        <v>113</v>
      </c>
      <c r="I88" s="9">
        <v>57</v>
      </c>
      <c r="J88" s="9">
        <v>65</v>
      </c>
      <c r="K88" s="9">
        <v>37</v>
      </c>
      <c r="L88" s="9">
        <v>45</v>
      </c>
      <c r="M88" s="9">
        <v>28</v>
      </c>
      <c r="N88" s="9">
        <v>68</v>
      </c>
      <c r="O88" s="9">
        <v>54</v>
      </c>
      <c r="P88" s="9">
        <v>59</v>
      </c>
      <c r="Q88" s="9">
        <v>24</v>
      </c>
      <c r="R88" s="9">
        <v>29</v>
      </c>
      <c r="S88" s="9">
        <v>26</v>
      </c>
      <c r="T88" s="9">
        <v>60</v>
      </c>
      <c r="U88" s="9">
        <v>55</v>
      </c>
      <c r="V88" s="9">
        <v>42</v>
      </c>
      <c r="W88" s="9">
        <v>31</v>
      </c>
      <c r="X88" s="9">
        <v>49</v>
      </c>
      <c r="Y88" s="9">
        <v>107</v>
      </c>
      <c r="Z88" s="9">
        <v>15</v>
      </c>
      <c r="AA88" s="9">
        <v>63</v>
      </c>
      <c r="AB88" s="9">
        <v>25</v>
      </c>
      <c r="AC88" s="9">
        <v>36</v>
      </c>
      <c r="AD88" s="9">
        <v>62</v>
      </c>
      <c r="AE88" s="9">
        <v>75</v>
      </c>
      <c r="AF88" s="9">
        <v>23</v>
      </c>
      <c r="AG88" s="9">
        <v>49</v>
      </c>
      <c r="AH88" s="9">
        <v>1493</v>
      </c>
    </row>
    <row r="89" spans="1:34" s="9" customFormat="1" ht="12" x14ac:dyDescent="0.3">
      <c r="A89" s="19">
        <v>76</v>
      </c>
      <c r="B89" s="9" t="s">
        <v>95</v>
      </c>
      <c r="C89" s="9">
        <v>123</v>
      </c>
      <c r="D89" s="9">
        <v>28</v>
      </c>
      <c r="E89" s="9">
        <v>147</v>
      </c>
      <c r="F89" s="9">
        <v>183</v>
      </c>
      <c r="G89" s="9">
        <v>26</v>
      </c>
      <c r="H89" s="9">
        <v>364</v>
      </c>
      <c r="I89" s="9">
        <v>235</v>
      </c>
      <c r="J89" s="9">
        <v>431</v>
      </c>
      <c r="K89" s="9">
        <v>212</v>
      </c>
      <c r="L89" s="9">
        <v>724</v>
      </c>
      <c r="M89" s="9">
        <v>80</v>
      </c>
      <c r="N89" s="9">
        <v>100</v>
      </c>
      <c r="O89" s="9">
        <v>100</v>
      </c>
      <c r="P89" s="9">
        <v>98</v>
      </c>
      <c r="Q89" s="9">
        <v>61</v>
      </c>
      <c r="R89" s="9">
        <v>299</v>
      </c>
      <c r="S89" s="9">
        <v>84</v>
      </c>
      <c r="T89" s="9">
        <v>155</v>
      </c>
      <c r="U89" s="9">
        <v>32</v>
      </c>
      <c r="V89" s="9">
        <v>1106</v>
      </c>
      <c r="W89" s="9">
        <v>77</v>
      </c>
      <c r="X89" s="9">
        <v>186</v>
      </c>
      <c r="Y89" s="9">
        <v>89</v>
      </c>
      <c r="Z89" s="9">
        <v>6</v>
      </c>
      <c r="AA89" s="9">
        <v>657</v>
      </c>
      <c r="AB89" s="9">
        <v>264</v>
      </c>
      <c r="AC89" s="9">
        <v>785</v>
      </c>
      <c r="AD89" s="9">
        <v>150</v>
      </c>
      <c r="AE89" s="9">
        <v>89</v>
      </c>
      <c r="AF89" s="9">
        <v>317</v>
      </c>
      <c r="AG89" s="9">
        <v>82</v>
      </c>
      <c r="AH89" s="9">
        <v>7290</v>
      </c>
    </row>
    <row r="90" spans="1:34" s="9" customFormat="1" ht="12" x14ac:dyDescent="0.3">
      <c r="A90" s="19">
        <v>77</v>
      </c>
      <c r="B90" s="9" t="s">
        <v>96</v>
      </c>
      <c r="C90" s="9">
        <v>9</v>
      </c>
      <c r="D90" s="9">
        <v>0</v>
      </c>
      <c r="E90" s="9">
        <v>12</v>
      </c>
      <c r="F90" s="9">
        <v>61</v>
      </c>
      <c r="G90" s="9">
        <v>0</v>
      </c>
      <c r="H90" s="9">
        <v>28</v>
      </c>
      <c r="I90" s="9">
        <v>42</v>
      </c>
      <c r="J90" s="9">
        <v>11</v>
      </c>
      <c r="K90" s="9">
        <v>5</v>
      </c>
      <c r="L90" s="9">
        <v>87</v>
      </c>
      <c r="M90" s="9">
        <v>0</v>
      </c>
      <c r="N90" s="9">
        <v>3</v>
      </c>
      <c r="O90" s="9">
        <v>47</v>
      </c>
      <c r="P90" s="9">
        <v>51</v>
      </c>
      <c r="Q90" s="9">
        <v>0</v>
      </c>
      <c r="R90" s="9">
        <v>34</v>
      </c>
      <c r="S90" s="9">
        <v>23</v>
      </c>
      <c r="T90" s="9">
        <v>378</v>
      </c>
      <c r="U90" s="9">
        <v>3</v>
      </c>
      <c r="V90" s="9">
        <v>58</v>
      </c>
      <c r="W90" s="9">
        <v>16</v>
      </c>
      <c r="X90" s="9">
        <v>33</v>
      </c>
      <c r="Y90" s="9">
        <v>12</v>
      </c>
      <c r="Z90" s="9">
        <v>17</v>
      </c>
      <c r="AA90" s="9">
        <v>98</v>
      </c>
      <c r="AB90" s="9">
        <v>4</v>
      </c>
      <c r="AC90" s="9">
        <v>57</v>
      </c>
      <c r="AD90" s="9">
        <v>23</v>
      </c>
      <c r="AE90" s="9">
        <v>27</v>
      </c>
      <c r="AF90" s="9">
        <v>5</v>
      </c>
      <c r="AG90" s="9">
        <v>30</v>
      </c>
      <c r="AH90" s="9">
        <v>1174</v>
      </c>
    </row>
    <row r="91" spans="1:34" s="9" customFormat="1" ht="12" x14ac:dyDescent="0.3">
      <c r="A91" s="19">
        <v>78</v>
      </c>
      <c r="B91" s="9" t="s">
        <v>97</v>
      </c>
      <c r="C91" s="9">
        <v>134</v>
      </c>
      <c r="D91" s="9">
        <v>27</v>
      </c>
      <c r="E91" s="9">
        <v>38</v>
      </c>
      <c r="F91" s="9">
        <v>863</v>
      </c>
      <c r="G91" s="9">
        <v>177</v>
      </c>
      <c r="H91" s="9">
        <v>1104</v>
      </c>
      <c r="I91" s="9">
        <v>203</v>
      </c>
      <c r="J91" s="9">
        <v>77</v>
      </c>
      <c r="K91" s="9">
        <v>133</v>
      </c>
      <c r="L91" s="9">
        <v>1111</v>
      </c>
      <c r="M91" s="9">
        <v>97</v>
      </c>
      <c r="N91" s="9">
        <v>713</v>
      </c>
      <c r="O91" s="9">
        <v>130</v>
      </c>
      <c r="P91" s="9">
        <v>45</v>
      </c>
      <c r="Q91" s="9">
        <v>35</v>
      </c>
      <c r="R91" s="9">
        <v>231</v>
      </c>
      <c r="S91" s="9">
        <v>83</v>
      </c>
      <c r="T91" s="9">
        <v>148</v>
      </c>
      <c r="U91" s="9">
        <v>401</v>
      </c>
      <c r="V91" s="9">
        <v>222</v>
      </c>
      <c r="W91" s="9">
        <v>39</v>
      </c>
      <c r="X91" s="9">
        <v>186</v>
      </c>
      <c r="Y91" s="9">
        <v>64</v>
      </c>
      <c r="Z91" s="9">
        <v>30</v>
      </c>
      <c r="AA91" s="9">
        <v>38</v>
      </c>
      <c r="AB91" s="9">
        <v>8</v>
      </c>
      <c r="AC91" s="9">
        <v>97</v>
      </c>
      <c r="AD91" s="9">
        <v>381</v>
      </c>
      <c r="AE91" s="9">
        <v>680</v>
      </c>
      <c r="AF91" s="9">
        <v>24</v>
      </c>
      <c r="AG91" s="9">
        <v>136</v>
      </c>
      <c r="AH91" s="9">
        <v>7655</v>
      </c>
    </row>
    <row r="92" spans="1:34" s="9" customFormat="1" ht="12" x14ac:dyDescent="0.3">
      <c r="A92" s="19">
        <v>79</v>
      </c>
      <c r="B92" s="9" t="s">
        <v>98</v>
      </c>
      <c r="C92" s="9">
        <v>535</v>
      </c>
      <c r="D92" s="9">
        <v>147</v>
      </c>
      <c r="E92" s="9">
        <v>320</v>
      </c>
      <c r="F92" s="9">
        <v>1528</v>
      </c>
      <c r="G92" s="9">
        <v>337</v>
      </c>
      <c r="H92" s="9">
        <v>1852</v>
      </c>
      <c r="I92" s="9">
        <v>1029</v>
      </c>
      <c r="J92" s="9">
        <v>785</v>
      </c>
      <c r="K92" s="9">
        <v>561</v>
      </c>
      <c r="L92" s="9">
        <v>2366</v>
      </c>
      <c r="M92" s="9">
        <v>297</v>
      </c>
      <c r="N92" s="9">
        <v>1147</v>
      </c>
      <c r="O92" s="9">
        <v>544</v>
      </c>
      <c r="P92" s="9">
        <v>427</v>
      </c>
      <c r="Q92" s="9">
        <v>178</v>
      </c>
      <c r="R92" s="9">
        <v>821</v>
      </c>
      <c r="S92" s="9">
        <v>474</v>
      </c>
      <c r="T92" s="9">
        <v>1166</v>
      </c>
      <c r="U92" s="9">
        <v>569</v>
      </c>
      <c r="V92" s="9">
        <v>1696</v>
      </c>
      <c r="W92" s="9">
        <v>321</v>
      </c>
      <c r="X92" s="9">
        <v>712</v>
      </c>
      <c r="Y92" s="9">
        <v>421</v>
      </c>
      <c r="Z92" s="9">
        <v>80</v>
      </c>
      <c r="AA92" s="9">
        <v>1067</v>
      </c>
      <c r="AB92" s="9">
        <v>463</v>
      </c>
      <c r="AC92" s="9">
        <v>1225</v>
      </c>
      <c r="AD92" s="9">
        <v>854</v>
      </c>
      <c r="AE92" s="9">
        <v>1016</v>
      </c>
      <c r="AF92" s="9">
        <v>571</v>
      </c>
      <c r="AG92" s="9">
        <v>409</v>
      </c>
      <c r="AH92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1"/>
  <sheetViews>
    <sheetView showGridLines="0" showRowColHeaders="0" tabSelected="1" zoomScale="65" zoomScaleNormal="65" workbookViewId="0">
      <selection activeCell="R3" sqref="R3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1.81640625" style="21" customWidth="1"/>
    <col min="17" max="17" width="2.36328125" style="21" customWidth="1"/>
    <col min="18" max="20" width="2.36328125" style="44" customWidth="1"/>
    <col min="21" max="21" width="2.08984375" style="48" bestFit="1" customWidth="1"/>
    <col min="22" max="22" width="27" style="48" bestFit="1" customWidth="1"/>
    <col min="23" max="23" width="6.90625" style="48" bestFit="1" customWidth="1"/>
    <col min="24" max="24" width="5.26953125" style="44" customWidth="1"/>
    <col min="25" max="25" width="2.1796875" style="44" customWidth="1"/>
    <col min="26" max="27" width="8.7265625" style="44"/>
    <col min="28" max="28" width="26.453125" style="49" customWidth="1"/>
    <col min="29" max="29" width="8.7265625" style="45"/>
    <col min="30" max="41" width="8.7265625" style="44"/>
    <col min="42" max="16384" width="8.7265625" style="21"/>
  </cols>
  <sheetData>
    <row r="1" spans="4:41" ht="4" customHeight="1" x14ac:dyDescent="0.35"/>
    <row r="2" spans="4:41" ht="14.25" customHeight="1" x14ac:dyDescent="0.35">
      <c r="V2" s="50" t="s">
        <v>62</v>
      </c>
    </row>
    <row r="3" spans="4:41" ht="36" x14ac:dyDescent="0.35">
      <c r="D3" s="59" t="str" cm="1">
        <f t="array" ref="D3">CONCATENATE("Housing in ",INDEX(Z3:Z34,I4))</f>
        <v>Housing in Greater Dandenong</v>
      </c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1"/>
      <c r="Q3" s="22"/>
      <c r="U3" s="48">
        <v>1</v>
      </c>
      <c r="V3" s="49" t="s">
        <v>33</v>
      </c>
      <c r="W3" s="51">
        <f>VLOOKUP(U3,Data!$A$5:$AH$83,Front!$I$4+2)</f>
        <v>69.748174741529596</v>
      </c>
      <c r="Z3" s="45" t="s">
        <v>1</v>
      </c>
      <c r="AA3" s="44">
        <v>1</v>
      </c>
      <c r="AB3" s="52" t="s">
        <v>107</v>
      </c>
      <c r="AC3" s="46">
        <f>W3</f>
        <v>69.748174741529596</v>
      </c>
    </row>
    <row r="4" spans="4:41" ht="18.5" x14ac:dyDescent="0.35">
      <c r="D4" s="23"/>
      <c r="I4" s="24">
        <v>10</v>
      </c>
      <c r="K4" s="62"/>
      <c r="L4" s="62"/>
      <c r="M4" s="62"/>
      <c r="N4" s="62"/>
      <c r="O4" s="62"/>
      <c r="P4" s="25"/>
      <c r="U4" s="48">
        <v>2</v>
      </c>
      <c r="V4" s="49" t="s">
        <v>34</v>
      </c>
      <c r="W4" s="51">
        <f>VLOOKUP(U4,Data!$A$5:$AH$83,Front!$I$4+2)</f>
        <v>18.36132350656748</v>
      </c>
      <c r="Z4" s="45" t="s">
        <v>40</v>
      </c>
      <c r="AA4" s="44">
        <v>2</v>
      </c>
      <c r="AB4" s="52" t="s">
        <v>34</v>
      </c>
      <c r="AC4" s="46">
        <f>W4</f>
        <v>18.36132350656748</v>
      </c>
      <c r="AN4" s="44">
        <v>1</v>
      </c>
      <c r="AO4" s="44" t="s">
        <v>112</v>
      </c>
    </row>
    <row r="5" spans="4:41" ht="23.5" x14ac:dyDescent="0.35">
      <c r="D5" s="23"/>
      <c r="E5" s="42" t="s">
        <v>106</v>
      </c>
      <c r="F5" s="38"/>
      <c r="G5" s="38"/>
      <c r="K5" s="42" t="s">
        <v>101</v>
      </c>
      <c r="L5" s="38"/>
      <c r="N5" s="38"/>
      <c r="O5" s="38"/>
      <c r="P5" s="25"/>
      <c r="U5" s="48">
        <v>3</v>
      </c>
      <c r="V5" s="49" t="s">
        <v>35</v>
      </c>
      <c r="W5" s="51">
        <f>VLOOKUP(U5,Data!$A$5:$AH$83,Front!$I$4+2)</f>
        <v>11.396862108842363</v>
      </c>
      <c r="Z5" s="45" t="s">
        <v>3</v>
      </c>
      <c r="AA5" s="44">
        <v>3</v>
      </c>
      <c r="AB5" s="52" t="s">
        <v>108</v>
      </c>
      <c r="AC5" s="46">
        <f>W5</f>
        <v>11.396862108842363</v>
      </c>
      <c r="AN5" s="44">
        <v>2</v>
      </c>
      <c r="AO5" s="44" t="s">
        <v>113</v>
      </c>
    </row>
    <row r="6" spans="4:41" ht="13.5" customHeight="1" x14ac:dyDescent="0.35">
      <c r="D6" s="23"/>
      <c r="E6" s="57" t="str" cm="1">
        <f t="array" ref="E6">CONCATENATE("Most dwellings in ",INDEX(Z3:Z34,I4)," are ",AB8,".")</f>
        <v>Most dwellings in Greater Dandenong are Separate houses.</v>
      </c>
      <c r="F6" s="57"/>
      <c r="G6" s="57"/>
      <c r="H6" s="57"/>
      <c r="I6" s="57"/>
      <c r="J6" s="57"/>
      <c r="M6" s="34"/>
      <c r="N6" s="39"/>
      <c r="P6" s="25"/>
      <c r="U6" s="48">
        <v>4</v>
      </c>
      <c r="V6" s="49" t="s">
        <v>36</v>
      </c>
      <c r="W6" s="51">
        <f>VLOOKUP(U6,Data!$A$5:$AH$83,Front!$I$4+2)</f>
        <v>0.19503943939106269</v>
      </c>
      <c r="Z6" s="45" t="s">
        <v>4</v>
      </c>
      <c r="AA6" s="44">
        <v>4</v>
      </c>
      <c r="AB6" s="52" t="s">
        <v>102</v>
      </c>
      <c r="AC6" s="46">
        <f>SUM(W6:W9)</f>
        <v>0.50226970675043581</v>
      </c>
      <c r="AN6" s="44">
        <v>3</v>
      </c>
      <c r="AO6" s="44" t="s">
        <v>114</v>
      </c>
    </row>
    <row r="7" spans="4:41" ht="13.5" customHeight="1" x14ac:dyDescent="0.35">
      <c r="D7" s="23"/>
      <c r="E7" s="41"/>
      <c r="F7" s="41"/>
      <c r="G7" s="41"/>
      <c r="J7" s="26"/>
      <c r="K7" s="66" t="str">
        <f>CONCATENATE(ROUND(W15,0),"%")</f>
        <v>62%</v>
      </c>
      <c r="L7" s="66"/>
      <c r="M7" s="66"/>
      <c r="P7" s="25"/>
      <c r="U7" s="48">
        <v>5</v>
      </c>
      <c r="V7" s="49" t="s">
        <v>37</v>
      </c>
      <c r="W7" s="51">
        <f>VLOOKUP(U7,Data!$A$5:$AH$83,Front!$I$4+2)</f>
        <v>0.20021747760498473</v>
      </c>
      <c r="Z7" s="45" t="s">
        <v>5</v>
      </c>
      <c r="AC7" s="47"/>
      <c r="AN7" s="44">
        <v>4</v>
      </c>
      <c r="AO7" s="44" t="s">
        <v>115</v>
      </c>
    </row>
    <row r="8" spans="4:41" ht="13.5" customHeight="1" x14ac:dyDescent="0.35">
      <c r="D8" s="23"/>
      <c r="F8" s="26"/>
      <c r="G8" s="26"/>
      <c r="J8" s="26"/>
      <c r="K8" s="66"/>
      <c r="L8" s="66"/>
      <c r="M8" s="66"/>
      <c r="P8" s="25"/>
      <c r="U8" s="48">
        <v>6</v>
      </c>
      <c r="V8" s="49" t="s">
        <v>38</v>
      </c>
      <c r="W8" s="51">
        <f>VLOOKUP(U8,Data!$A$5:$AH$83,Front!$I$4+2)</f>
        <v>3.4520254759480125E-2</v>
      </c>
      <c r="Z8" s="45" t="s">
        <v>6</v>
      </c>
      <c r="AB8" s="49" t="str">
        <f>VLOOKUP(MATCH(AC8,AC3:AC6,0),AA3:AC6,2)</f>
        <v>Separate houses</v>
      </c>
      <c r="AC8" s="47">
        <f>MAX(AC3:AC6)</f>
        <v>69.748174741529596</v>
      </c>
      <c r="AN8" s="44">
        <v>5</v>
      </c>
      <c r="AO8" s="44" t="s">
        <v>115</v>
      </c>
    </row>
    <row r="9" spans="4:41" ht="13.5" customHeight="1" x14ac:dyDescent="0.35">
      <c r="D9" s="23"/>
      <c r="K9" s="66"/>
      <c r="L9" s="66"/>
      <c r="M9" s="66"/>
      <c r="P9" s="25"/>
      <c r="U9" s="48">
        <v>7</v>
      </c>
      <c r="V9" s="49" t="s">
        <v>39</v>
      </c>
      <c r="W9" s="51">
        <f>VLOOKUP(U9,Data!$A$5:$AH$83,Front!$I$4+2)</f>
        <v>7.2492534994908264E-2</v>
      </c>
      <c r="Z9" s="45" t="s">
        <v>7</v>
      </c>
      <c r="AN9" s="44">
        <v>6</v>
      </c>
      <c r="AO9" s="44" t="s">
        <v>115</v>
      </c>
    </row>
    <row r="10" spans="4:41" ht="13.5" customHeight="1" x14ac:dyDescent="0.35">
      <c r="D10" s="23"/>
      <c r="K10" s="66"/>
      <c r="L10" s="66"/>
      <c r="M10" s="66"/>
      <c r="N10" s="43"/>
      <c r="O10" s="43"/>
      <c r="P10" s="25"/>
      <c r="U10" s="48">
        <v>8</v>
      </c>
      <c r="V10" s="49" t="s">
        <v>32</v>
      </c>
      <c r="W10" s="51">
        <f>VLOOKUP(U10,Data!$A$5:$AH$83,Front!$I$4+2)</f>
        <v>100</v>
      </c>
      <c r="Z10" s="45" t="s">
        <v>8</v>
      </c>
      <c r="AN10" s="44">
        <v>7</v>
      </c>
      <c r="AO10" s="44" t="s">
        <v>115</v>
      </c>
    </row>
    <row r="11" spans="4:41" ht="13.5" customHeight="1" x14ac:dyDescent="0.35">
      <c r="D11" s="23"/>
      <c r="K11" s="65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5"/>
      <c r="M11" s="65"/>
      <c r="N11" s="65"/>
      <c r="O11" s="65"/>
      <c r="P11" s="25"/>
      <c r="U11" s="48">
        <v>9</v>
      </c>
      <c r="W11" s="51"/>
      <c r="Z11" s="45" t="s">
        <v>9</v>
      </c>
      <c r="AN11" s="44">
        <v>8</v>
      </c>
      <c r="AO11" s="44" t="s">
        <v>115</v>
      </c>
    </row>
    <row r="12" spans="4:41" ht="13.5" customHeight="1" x14ac:dyDescent="0.35">
      <c r="D12" s="23"/>
      <c r="K12" s="65"/>
      <c r="L12" s="65"/>
      <c r="M12" s="65"/>
      <c r="N12" s="65"/>
      <c r="O12" s="65"/>
      <c r="P12" s="25"/>
      <c r="U12" s="48">
        <v>10</v>
      </c>
      <c r="V12" s="50" t="s">
        <v>63</v>
      </c>
      <c r="W12" s="51"/>
      <c r="Z12" s="45" t="s">
        <v>10</v>
      </c>
      <c r="AN12" s="44">
        <v>9</v>
      </c>
      <c r="AO12" s="44" t="s">
        <v>115</v>
      </c>
    </row>
    <row r="13" spans="4:41" ht="13.5" customHeight="1" x14ac:dyDescent="0.35">
      <c r="D13" s="23"/>
      <c r="K13" s="65"/>
      <c r="L13" s="65"/>
      <c r="M13" s="65"/>
      <c r="N13" s="65"/>
      <c r="O13" s="65"/>
      <c r="P13" s="25"/>
      <c r="U13" s="48">
        <v>11</v>
      </c>
      <c r="V13" s="49" t="s">
        <v>43</v>
      </c>
      <c r="W13" s="51">
        <f>VLOOKUP(U13,Data!$A$5:$AH$83,Front!$I$4+2)</f>
        <v>30.569897328176836</v>
      </c>
      <c r="Z13" s="45" t="s">
        <v>11</v>
      </c>
      <c r="AB13" s="49" t="str">
        <f>V15</f>
        <v>All Owned</v>
      </c>
      <c r="AN13" s="44">
        <v>10</v>
      </c>
      <c r="AO13" s="44" t="s">
        <v>115</v>
      </c>
    </row>
    <row r="14" spans="4:41" ht="13.5" customHeight="1" x14ac:dyDescent="0.35">
      <c r="D14" s="23"/>
      <c r="K14" s="58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58"/>
      <c r="M14" s="58"/>
      <c r="N14" s="58"/>
      <c r="O14" s="58"/>
      <c r="P14" s="25"/>
      <c r="U14" s="48">
        <v>12</v>
      </c>
      <c r="V14" s="49" t="s">
        <v>44</v>
      </c>
      <c r="W14" s="51">
        <f>VLOOKUP(U14,Data!$A$5:$AH$83,Front!$I$4+2)</f>
        <v>31.802744459058875</v>
      </c>
      <c r="Z14" s="45" t="s">
        <v>12</v>
      </c>
      <c r="AB14" s="49" t="str">
        <f>V22</f>
        <v>All Rented</v>
      </c>
      <c r="AN14" s="44">
        <v>11</v>
      </c>
      <c r="AO14" s="44" t="s">
        <v>115</v>
      </c>
    </row>
    <row r="15" spans="4:41" ht="13.5" customHeight="1" x14ac:dyDescent="0.35">
      <c r="D15" s="23"/>
      <c r="K15" s="58"/>
      <c r="L15" s="58"/>
      <c r="M15" s="58"/>
      <c r="N15" s="58"/>
      <c r="O15" s="58"/>
      <c r="P15" s="25"/>
      <c r="U15" s="48">
        <v>13</v>
      </c>
      <c r="V15" s="49" t="s">
        <v>45</v>
      </c>
      <c r="W15" s="51">
        <f>VLOOKUP(U15,Data!$A$5:$AH$83,Front!$I$4+2)</f>
        <v>62.372641787235715</v>
      </c>
      <c r="Z15" s="45" t="s">
        <v>41</v>
      </c>
      <c r="AN15" s="44">
        <v>12</v>
      </c>
      <c r="AO15" s="44" t="s">
        <v>115</v>
      </c>
    </row>
    <row r="16" spans="4:41" ht="13.5" customHeight="1" x14ac:dyDescent="0.35">
      <c r="D16" s="23"/>
      <c r="I16" s="31"/>
      <c r="J16" s="31"/>
      <c r="K16" s="58"/>
      <c r="L16" s="58"/>
      <c r="M16" s="58"/>
      <c r="N16" s="58"/>
      <c r="O16" s="58"/>
      <c r="P16" s="25"/>
      <c r="U16" s="48">
        <v>14</v>
      </c>
      <c r="V16" s="49" t="s">
        <v>46</v>
      </c>
      <c r="W16" s="51">
        <f>VLOOKUP(U16,Data!$A$5:$AH$83,Front!$I$4+2)</f>
        <v>24.093523626298122</v>
      </c>
      <c r="Z16" s="45" t="s">
        <v>14</v>
      </c>
      <c r="AN16" s="44">
        <v>13</v>
      </c>
      <c r="AO16" s="44" t="s">
        <v>115</v>
      </c>
    </row>
    <row r="17" spans="4:41" ht="13.5" customHeight="1" x14ac:dyDescent="0.35">
      <c r="D17" s="23"/>
      <c r="I17" s="31"/>
      <c r="J17" s="31"/>
      <c r="K17" s="58"/>
      <c r="L17" s="58"/>
      <c r="M17" s="58"/>
      <c r="N17" s="58"/>
      <c r="O17" s="58"/>
      <c r="P17" s="25"/>
      <c r="U17" s="48">
        <v>15</v>
      </c>
      <c r="V17" s="49" t="s">
        <v>47</v>
      </c>
      <c r="W17" s="51">
        <f>VLOOKUP(U17,Data!$A$5:$AH$83,Front!$I$4+2)</f>
        <v>1.9925793596262196</v>
      </c>
      <c r="Z17" s="45" t="s">
        <v>15</v>
      </c>
      <c r="AN17" s="44">
        <v>14</v>
      </c>
      <c r="AO17" s="44" t="s">
        <v>115</v>
      </c>
    </row>
    <row r="18" spans="4:41" ht="13.5" customHeight="1" x14ac:dyDescent="0.35">
      <c r="D18" s="23"/>
      <c r="I18" s="31"/>
      <c r="J18" s="31"/>
      <c r="K18" s="58"/>
      <c r="L18" s="58"/>
      <c r="M18" s="58"/>
      <c r="N18" s="58"/>
      <c r="O18" s="58"/>
      <c r="P18" s="25"/>
      <c r="U18" s="48">
        <v>16</v>
      </c>
      <c r="V18" s="49" t="s">
        <v>48</v>
      </c>
      <c r="W18" s="51">
        <f>VLOOKUP(U18,Data!$A$5:$AH$83,Front!$I$4+2)</f>
        <v>5.5654802803353034</v>
      </c>
      <c r="Z18" s="45" t="s">
        <v>16</v>
      </c>
      <c r="AN18" s="44">
        <v>15</v>
      </c>
      <c r="AO18" s="44" t="s">
        <v>115</v>
      </c>
    </row>
    <row r="19" spans="4:41" ht="13.5" customHeight="1" x14ac:dyDescent="0.35">
      <c r="D19" s="23"/>
      <c r="I19" s="31"/>
      <c r="J19" s="31"/>
      <c r="K19" s="63"/>
      <c r="L19" s="63"/>
      <c r="M19" s="63"/>
      <c r="N19" s="63"/>
      <c r="O19" s="63"/>
      <c r="P19" s="25"/>
      <c r="U19" s="48">
        <v>17</v>
      </c>
      <c r="V19" s="49" t="s">
        <v>49</v>
      </c>
      <c r="W19" s="51">
        <f>VLOOKUP(U19,Data!$A$5:$AH$83,Front!$I$4+2)</f>
        <v>3.3451775653232296</v>
      </c>
      <c r="Z19" s="45" t="s">
        <v>17</v>
      </c>
      <c r="AN19" s="44">
        <v>16</v>
      </c>
      <c r="AO19" s="44" t="s">
        <v>115</v>
      </c>
    </row>
    <row r="20" spans="4:41" ht="21" customHeight="1" x14ac:dyDescent="0.55000000000000004">
      <c r="D20" s="23"/>
      <c r="E20" s="37" t="s">
        <v>110</v>
      </c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25"/>
      <c r="U20" s="48">
        <v>18</v>
      </c>
      <c r="V20" s="49" t="s">
        <v>50</v>
      </c>
      <c r="W20" s="51">
        <f>VLOOKUP(U20,Data!$A$5:$AH$83,Front!$I$4+2)</f>
        <v>0.56538212371660224</v>
      </c>
      <c r="Z20" s="45" t="s">
        <v>18</v>
      </c>
      <c r="AB20" s="49" t="s">
        <v>109</v>
      </c>
      <c r="AN20" s="44">
        <v>17</v>
      </c>
      <c r="AO20" s="44" t="s">
        <v>115</v>
      </c>
    </row>
    <row r="21" spans="4:41" ht="13.5" customHeight="1" x14ac:dyDescent="0.35">
      <c r="D21" s="23"/>
      <c r="E21" s="58" t="str" cm="1">
        <f t="array" ref="E21">IF(W26=1,CONCATENATE("The median purchase price of a separate house in ",INDEX(Z3:Z34,I4)," stood at $",W25," in early 2022, ranking this locality highest among the metropolitan municipalities in house prices"),CONCATENATE("The median purchase price of a separate house in ",INDEX(Z3:Z34,I4)," stood at $",W25," in early 2022, ranking this locality ",W26,X26," highest among the metropolitan municipalities in house prices."))</f>
        <v>The median purchase price of a separate house in Greater Dandenong stood at $812000 in early 2022, ranking this locality 24th highest among the metropolitan municipalities in house prices.</v>
      </c>
      <c r="F21" s="58"/>
      <c r="G21" s="58"/>
      <c r="H21" s="58"/>
      <c r="I21" s="58"/>
      <c r="J21" s="28"/>
      <c r="K21" s="28"/>
      <c r="M21" s="36"/>
      <c r="N21" s="36"/>
      <c r="P21" s="25"/>
      <c r="U21" s="48">
        <v>19</v>
      </c>
      <c r="V21" s="49" t="s">
        <v>51</v>
      </c>
      <c r="W21" s="51">
        <f>VLOOKUP(U21,Data!$A$5:$AH$83,Front!$I$4+2)</f>
        <v>3.9105596890398315</v>
      </c>
      <c r="Z21" s="45" t="s">
        <v>19</v>
      </c>
      <c r="AB21" s="49">
        <f>W21/2.4</f>
        <v>1.6293998704332633</v>
      </c>
      <c r="AN21" s="44">
        <v>18</v>
      </c>
      <c r="AO21" s="44" t="s">
        <v>115</v>
      </c>
    </row>
    <row r="22" spans="4:41" ht="13.5" customHeight="1" x14ac:dyDescent="0.35">
      <c r="D22" s="23"/>
      <c r="E22" s="58"/>
      <c r="F22" s="58"/>
      <c r="G22" s="58"/>
      <c r="H22" s="58"/>
      <c r="I22" s="58"/>
      <c r="J22" s="28"/>
      <c r="K22" s="31"/>
      <c r="L22" s="31"/>
      <c r="M22" s="36"/>
      <c r="N22" s="36"/>
      <c r="P22" s="25"/>
      <c r="U22" s="48">
        <v>20</v>
      </c>
      <c r="V22" s="49" t="s">
        <v>52</v>
      </c>
      <c r="W22" s="51">
        <f>VLOOKUP(U22,Data!$A$5:$AH$83,Front!$I$4+2)</f>
        <v>35.562142955299478</v>
      </c>
      <c r="Z22" s="45" t="s">
        <v>20</v>
      </c>
      <c r="AN22" s="44">
        <v>19</v>
      </c>
      <c r="AO22" s="44" t="s">
        <v>115</v>
      </c>
    </row>
    <row r="23" spans="4:41" ht="13.5" customHeight="1" x14ac:dyDescent="0.35">
      <c r="D23" s="23"/>
      <c r="E23" s="58"/>
      <c r="F23" s="58"/>
      <c r="G23" s="58"/>
      <c r="H23" s="58"/>
      <c r="I23" s="58"/>
      <c r="J23" s="28"/>
      <c r="K23" s="28"/>
      <c r="M23" s="35"/>
      <c r="N23" s="35"/>
      <c r="P23" s="25"/>
      <c r="U23" s="48">
        <v>21</v>
      </c>
      <c r="W23" s="51"/>
      <c r="Z23" s="45" t="s">
        <v>21</v>
      </c>
      <c r="AN23" s="44">
        <v>20</v>
      </c>
      <c r="AO23" s="44" t="s">
        <v>115</v>
      </c>
    </row>
    <row r="24" spans="4:41" ht="13.5" customHeight="1" x14ac:dyDescent="0.35">
      <c r="D24" s="23"/>
      <c r="E24" s="58"/>
      <c r="F24" s="58"/>
      <c r="G24" s="58"/>
      <c r="H24" s="58"/>
      <c r="I24" s="58"/>
      <c r="J24" s="28"/>
      <c r="N24" s="35"/>
      <c r="P24" s="25"/>
      <c r="U24" s="48">
        <v>22</v>
      </c>
      <c r="V24" s="50" t="s">
        <v>64</v>
      </c>
      <c r="W24" s="51"/>
      <c r="Z24" s="45" t="s">
        <v>22</v>
      </c>
      <c r="AN24" s="44">
        <v>21</v>
      </c>
      <c r="AO24" s="44" t="s">
        <v>112</v>
      </c>
    </row>
    <row r="25" spans="4:41" ht="13.5" customHeight="1" x14ac:dyDescent="0.35">
      <c r="D25" s="23"/>
      <c r="E25" s="58"/>
      <c r="F25" s="58"/>
      <c r="G25" s="58"/>
      <c r="H25" s="58"/>
      <c r="I25" s="58"/>
      <c r="J25" s="28"/>
      <c r="N25" s="35"/>
      <c r="P25" s="25"/>
      <c r="U25" s="48">
        <v>23</v>
      </c>
      <c r="V25" s="53">
        <v>2022</v>
      </c>
      <c r="W25" s="51">
        <f>VLOOKUP(U25,Data!$A$5:$AH$83,Front!$I$4+2)</f>
        <v>812000</v>
      </c>
      <c r="Z25" s="45" t="s">
        <v>23</v>
      </c>
      <c r="AN25" s="44">
        <v>22</v>
      </c>
      <c r="AO25" s="44" t="s">
        <v>113</v>
      </c>
    </row>
    <row r="26" spans="4:41" ht="13.5" customHeight="1" x14ac:dyDescent="0.35">
      <c r="D26" s="23"/>
      <c r="E26" s="28"/>
      <c r="F26" s="28"/>
      <c r="G26" s="28"/>
      <c r="H26" s="28"/>
      <c r="I26" s="28"/>
      <c r="J26" s="28"/>
      <c r="N26" s="35"/>
      <c r="P26" s="25"/>
      <c r="U26" s="48">
        <v>24</v>
      </c>
      <c r="V26" s="49" t="s">
        <v>56</v>
      </c>
      <c r="W26" s="51">
        <f>VLOOKUP(U26,Data!$A$5:$AH$83,Front!$I$4+2)</f>
        <v>24</v>
      </c>
      <c r="X26" s="44" t="str" cm="1">
        <f t="array" ref="X26">INDEX(AO4:AO34,W26)</f>
        <v>th</v>
      </c>
      <c r="Z26" s="45" t="s">
        <v>24</v>
      </c>
      <c r="AN26" s="44">
        <v>23</v>
      </c>
      <c r="AO26" s="44" t="s">
        <v>114</v>
      </c>
    </row>
    <row r="27" spans="4:41" ht="13.5" customHeight="1" x14ac:dyDescent="0.35">
      <c r="D27" s="23"/>
      <c r="E27" s="58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58"/>
      <c r="G27" s="58"/>
      <c r="H27" s="58"/>
      <c r="I27" s="58"/>
      <c r="P27" s="25"/>
      <c r="U27" s="48">
        <v>25</v>
      </c>
      <c r="V27" s="48" t="s">
        <v>111</v>
      </c>
      <c r="W27" s="51">
        <f>VLOOKUP(U27,Data!$A$5:$AH$83,Front!$I$4+2)</f>
        <v>292.50949367088606</v>
      </c>
      <c r="Z27" s="45" t="s">
        <v>25</v>
      </c>
      <c r="AN27" s="44">
        <v>24</v>
      </c>
      <c r="AO27" s="44" t="s">
        <v>115</v>
      </c>
    </row>
    <row r="28" spans="4:41" ht="13.5" customHeight="1" x14ac:dyDescent="0.35">
      <c r="D28" s="23"/>
      <c r="E28" s="58"/>
      <c r="F28" s="58"/>
      <c r="G28" s="58"/>
      <c r="H28" s="58"/>
      <c r="I28" s="58"/>
      <c r="P28" s="25"/>
      <c r="U28" s="48">
        <v>26</v>
      </c>
      <c r="V28" s="50" t="s">
        <v>65</v>
      </c>
      <c r="W28" s="51"/>
      <c r="Z28" s="45" t="s">
        <v>26</v>
      </c>
      <c r="AN28" s="44">
        <v>25</v>
      </c>
      <c r="AO28" s="44" t="s">
        <v>115</v>
      </c>
    </row>
    <row r="29" spans="4:41" ht="13.5" customHeight="1" x14ac:dyDescent="0.35">
      <c r="D29" s="23"/>
      <c r="E29" s="58"/>
      <c r="F29" s="58"/>
      <c r="G29" s="58"/>
      <c r="H29" s="58"/>
      <c r="I29" s="58"/>
      <c r="P29" s="25"/>
      <c r="U29" s="48">
        <v>27</v>
      </c>
      <c r="V29" s="53">
        <v>1996</v>
      </c>
      <c r="W29" s="51">
        <f>VLOOKUP(U29,Data!$A$5:$AH$83,Front!$I$4+2)</f>
        <v>3.1662445007332356</v>
      </c>
      <c r="Z29" s="45" t="s">
        <v>27</v>
      </c>
      <c r="AN29" s="44">
        <v>26</v>
      </c>
      <c r="AO29" s="44" t="s">
        <v>115</v>
      </c>
    </row>
    <row r="30" spans="4:41" ht="13.5" customHeight="1" x14ac:dyDescent="0.35">
      <c r="D30" s="23"/>
      <c r="E30" s="58"/>
      <c r="F30" s="58"/>
      <c r="G30" s="58"/>
      <c r="H30" s="58"/>
      <c r="I30" s="58"/>
      <c r="P30" s="25"/>
      <c r="U30" s="48">
        <v>28</v>
      </c>
      <c r="V30" s="53">
        <v>2001</v>
      </c>
      <c r="W30" s="51">
        <f>VLOOKUP(U30,Data!$A$5:$AH$83,Front!$I$4+2)</f>
        <v>4.1998231653404066</v>
      </c>
      <c r="Z30" s="45" t="s">
        <v>28</v>
      </c>
      <c r="AN30" s="44">
        <v>27</v>
      </c>
      <c r="AO30" s="44" t="s">
        <v>115</v>
      </c>
    </row>
    <row r="31" spans="4:41" ht="13.5" customHeight="1" x14ac:dyDescent="0.35">
      <c r="D31" s="23"/>
      <c r="E31" s="58"/>
      <c r="F31" s="58"/>
      <c r="G31" s="58"/>
      <c r="H31" s="58"/>
      <c r="I31" s="58"/>
      <c r="P31" s="25"/>
      <c r="U31" s="48">
        <v>29</v>
      </c>
      <c r="V31" s="53">
        <v>2006</v>
      </c>
      <c r="W31" s="51">
        <f>VLOOKUP(U31,Data!$A$5:$AH$83,Front!$I$4+2)</f>
        <v>6.51445433630089</v>
      </c>
      <c r="Z31" s="45" t="s">
        <v>29</v>
      </c>
      <c r="AN31" s="44">
        <v>28</v>
      </c>
      <c r="AO31" s="44" t="s">
        <v>115</v>
      </c>
    </row>
    <row r="32" spans="4:41" ht="13.5" customHeight="1" x14ac:dyDescent="0.35">
      <c r="D32" s="23"/>
      <c r="P32" s="25"/>
      <c r="U32" s="48">
        <v>30</v>
      </c>
      <c r="V32" s="53">
        <v>2011</v>
      </c>
      <c r="W32" s="51">
        <f>VLOOKUP(U32,Data!$A$5:$AH$83,Front!$I$4+2)</f>
        <v>6.8915725912312942</v>
      </c>
      <c r="Z32" s="45" t="s">
        <v>30</v>
      </c>
      <c r="AN32" s="44">
        <v>29</v>
      </c>
      <c r="AO32" s="44" t="s">
        <v>115</v>
      </c>
    </row>
    <row r="33" spans="4:41" ht="13.5" customHeight="1" x14ac:dyDescent="0.35">
      <c r="D33" s="23"/>
      <c r="P33" s="25"/>
      <c r="U33" s="48">
        <v>31</v>
      </c>
      <c r="V33" s="53">
        <v>2016</v>
      </c>
      <c r="W33" s="51">
        <f>VLOOKUP(U33,Data!$A$5:$AH$83,Front!$I$4+2)</f>
        <v>8.1747520771911013</v>
      </c>
      <c r="Z33" s="45" t="s">
        <v>31</v>
      </c>
      <c r="AN33" s="44">
        <v>30</v>
      </c>
      <c r="AO33" s="44" t="s">
        <v>115</v>
      </c>
    </row>
    <row r="34" spans="4:41" ht="13.5" customHeight="1" x14ac:dyDescent="0.35">
      <c r="D34" s="23"/>
      <c r="P34" s="25"/>
      <c r="U34" s="48">
        <v>32</v>
      </c>
      <c r="V34" s="53">
        <v>2021</v>
      </c>
      <c r="W34" s="51">
        <f>VLOOKUP(U34,Data!$A$5:$AH$83,Front!$I$4+2)</f>
        <v>10.323468685478321</v>
      </c>
      <c r="Z34" s="45" t="s">
        <v>117</v>
      </c>
      <c r="AN34" s="44">
        <v>31</v>
      </c>
      <c r="AO34" s="44" t="s">
        <v>112</v>
      </c>
    </row>
    <row r="35" spans="4:41" ht="21" customHeight="1" x14ac:dyDescent="0.55000000000000004">
      <c r="D35" s="23"/>
      <c r="E35" s="37" t="s">
        <v>116</v>
      </c>
      <c r="F35" s="38"/>
      <c r="G35" s="38"/>
      <c r="H35" s="38"/>
      <c r="I35" s="38"/>
      <c r="J35" s="38"/>
      <c r="K35" s="64" t="str" cm="1">
        <f t="array" ref="K35">CONCATENATE("The median rent for a two-bedroom flat in ",INDEX(Z3:Z34,I4)," was $",ROUND(W38,0)," in mid-2022, ranking it as the ",ROUND(W40,0),X40," highest in Melbourne, and reflecting a rise of ",ROUND(W39,0),"% in the past two decades (after inflation).")</f>
        <v>The median rent for a two-bedroom flat in Greater Dandenong was $340 in mid-2022, ranking it as the 27th highest in Melbourne, and reflecting a rise of 54% in the past two decades (after inflation).</v>
      </c>
      <c r="L35" s="64"/>
      <c r="M35" s="64"/>
      <c r="N35" s="64"/>
      <c r="O35" s="64"/>
      <c r="P35" s="25"/>
      <c r="U35" s="48">
        <v>33</v>
      </c>
      <c r="V35" s="49" t="s">
        <v>57</v>
      </c>
      <c r="W35" s="51">
        <f>VLOOKUP(U35,Data!$A$5:$AH$83,Front!$I$4+2)</f>
        <v>226.04774151483323</v>
      </c>
    </row>
    <row r="36" spans="4:41" ht="13.5" customHeight="1" x14ac:dyDescent="0.35">
      <c r="D36" s="23"/>
      <c r="E36" s="33"/>
      <c r="F36" s="33"/>
      <c r="G36" s="33"/>
      <c r="I36" s="32"/>
      <c r="J36" s="36"/>
      <c r="K36" s="58"/>
      <c r="L36" s="58"/>
      <c r="M36" s="58"/>
      <c r="N36" s="58"/>
      <c r="O36" s="58"/>
      <c r="P36" s="25"/>
      <c r="U36" s="48">
        <v>34</v>
      </c>
      <c r="W36" s="51"/>
    </row>
    <row r="37" spans="4:41" ht="13.5" customHeight="1" x14ac:dyDescent="0.35">
      <c r="D37" s="23"/>
      <c r="E37" s="33"/>
      <c r="F37" s="33"/>
      <c r="G37" s="33"/>
      <c r="I37" s="36"/>
      <c r="J37" s="36"/>
      <c r="K37" s="58"/>
      <c r="L37" s="58"/>
      <c r="M37" s="58"/>
      <c r="N37" s="58"/>
      <c r="O37" s="58"/>
      <c r="P37" s="25"/>
      <c r="U37" s="48">
        <v>35</v>
      </c>
      <c r="V37" s="50" t="s">
        <v>66</v>
      </c>
      <c r="W37" s="51"/>
    </row>
    <row r="38" spans="4:41" ht="13.5" customHeight="1" x14ac:dyDescent="0.35">
      <c r="D38" s="23"/>
      <c r="J38" s="33"/>
      <c r="K38" s="58"/>
      <c r="L38" s="58"/>
      <c r="M38" s="58"/>
      <c r="N38" s="58"/>
      <c r="O38" s="58"/>
      <c r="P38" s="25"/>
      <c r="U38" s="48">
        <v>36</v>
      </c>
      <c r="V38" s="53">
        <v>2022</v>
      </c>
      <c r="W38" s="51">
        <f>VLOOKUP(U38,Data!$A$5:$AH$83,Front!$I$4+2)</f>
        <v>340</v>
      </c>
    </row>
    <row r="39" spans="4:41" ht="13.5" customHeight="1" x14ac:dyDescent="0.35">
      <c r="D39" s="23"/>
      <c r="J39" s="33"/>
      <c r="K39" s="58"/>
      <c r="L39" s="58"/>
      <c r="M39" s="58"/>
      <c r="N39" s="58"/>
      <c r="O39" s="58"/>
      <c r="P39" s="25"/>
      <c r="U39" s="48">
        <v>37</v>
      </c>
      <c r="V39" s="53" t="s">
        <v>61</v>
      </c>
      <c r="W39" s="51">
        <f>VLOOKUP(U39,Data!$A$5:$AH$83,Front!$I$4+2)</f>
        <v>54.020159399906234</v>
      </c>
    </row>
    <row r="40" spans="4:41" ht="13.5" customHeight="1" x14ac:dyDescent="0.35">
      <c r="D40" s="23"/>
      <c r="J40" s="33"/>
      <c r="K40" s="58"/>
      <c r="L40" s="58"/>
      <c r="M40" s="58"/>
      <c r="N40" s="58"/>
      <c r="O40" s="58"/>
      <c r="P40" s="25"/>
      <c r="U40" s="48">
        <v>38</v>
      </c>
      <c r="V40" s="48" t="s">
        <v>59</v>
      </c>
      <c r="W40" s="51">
        <f>VLOOKUP(U40,Data!$A$5:$AH$83,Front!$I$4+2)</f>
        <v>27</v>
      </c>
      <c r="X40" s="44" t="str" cm="1">
        <f t="array" ref="X40">INDEX(AO4:AO34,W40)</f>
        <v>th</v>
      </c>
    </row>
    <row r="41" spans="4:41" ht="13.5" customHeight="1" x14ac:dyDescent="0.35">
      <c r="D41" s="23"/>
      <c r="J41" s="33"/>
      <c r="P41" s="25"/>
      <c r="U41" s="48">
        <v>39</v>
      </c>
      <c r="W41" s="51"/>
    </row>
    <row r="42" spans="4:41" ht="13.5" customHeight="1" x14ac:dyDescent="0.35">
      <c r="D42" s="23"/>
      <c r="K42" s="58" t="str" cm="1">
        <f t="array" ref="K42">CONCATENATE("The proportion of two-bedroom rental units that were afffordable to a family on Centrelink payments in ",INDEX(Z3:Z34,I4)," declined from its 20-year peak of ",ROUND(Z43,1),"% in ",Z44,", to ",ROUND(W64,1),"% by 2022 (diagram, left).")</f>
        <v>The proportion of two-bedroom rental units that were afffordable to a family on Centrelink payments in Greater Dandenong declined from its 20-year peak of 82.9% in 2003, to 8.3% by 2022 (diagram, left).</v>
      </c>
      <c r="L42" s="58"/>
      <c r="M42" s="58"/>
      <c r="N42" s="58"/>
      <c r="O42" s="58"/>
      <c r="P42" s="25"/>
      <c r="U42" s="48">
        <v>40</v>
      </c>
      <c r="V42" s="50" t="s">
        <v>87</v>
      </c>
      <c r="W42" s="51"/>
    </row>
    <row r="43" spans="4:41" ht="13.5" customHeight="1" x14ac:dyDescent="0.35">
      <c r="D43" s="23"/>
      <c r="K43" s="58"/>
      <c r="L43" s="58"/>
      <c r="M43" s="58"/>
      <c r="N43" s="58"/>
      <c r="O43" s="58"/>
      <c r="P43" s="25"/>
      <c r="U43" s="48">
        <v>41</v>
      </c>
      <c r="V43" s="54">
        <v>2000</v>
      </c>
      <c r="W43" s="51">
        <f>VLOOKUP(U43,Data!$A$5:$AH$83,Front!$I$4+2)*100</f>
        <v>45</v>
      </c>
      <c r="Z43" s="55">
        <f>MAX(W43:W64)</f>
        <v>82.899999999999991</v>
      </c>
      <c r="AA43" s="44">
        <f>MATCH(Z43,W43:W64,0)</f>
        <v>4</v>
      </c>
    </row>
    <row r="44" spans="4:41" ht="13.5" customHeight="1" x14ac:dyDescent="0.35">
      <c r="D44" s="23"/>
      <c r="K44" s="58"/>
      <c r="L44" s="58"/>
      <c r="M44" s="58"/>
      <c r="N44" s="58"/>
      <c r="O44" s="58"/>
      <c r="P44" s="25"/>
      <c r="U44" s="48">
        <v>42</v>
      </c>
      <c r="V44" s="54">
        <v>2001</v>
      </c>
      <c r="W44" s="51">
        <f>VLOOKUP(U44,Data!$A$5:$AH$83,Front!$I$4+2)*100</f>
        <v>61.6</v>
      </c>
      <c r="Z44" s="44" cm="1">
        <f t="array" ref="Z44">INDEX(V43:V64,AA43)</f>
        <v>2003</v>
      </c>
    </row>
    <row r="45" spans="4:41" ht="13.5" customHeight="1" x14ac:dyDescent="0.35">
      <c r="D45" s="23"/>
      <c r="K45" s="58"/>
      <c r="L45" s="58"/>
      <c r="M45" s="58"/>
      <c r="N45" s="58"/>
      <c r="O45" s="58"/>
      <c r="P45" s="25"/>
      <c r="U45" s="48">
        <v>43</v>
      </c>
      <c r="V45" s="54">
        <v>2002</v>
      </c>
      <c r="W45" s="51">
        <f>VLOOKUP(U45,Data!$A$5:$AH$83,Front!$I$4+2)*100</f>
        <v>80.300000000000011</v>
      </c>
    </row>
    <row r="46" spans="4:41" ht="13.5" customHeight="1" x14ac:dyDescent="0.35">
      <c r="D46" s="23"/>
      <c r="K46" s="58"/>
      <c r="L46" s="58"/>
      <c r="M46" s="58"/>
      <c r="N46" s="58"/>
      <c r="O46" s="58"/>
      <c r="P46" s="25"/>
      <c r="U46" s="48">
        <v>44</v>
      </c>
      <c r="V46" s="54">
        <v>2003</v>
      </c>
      <c r="W46" s="51">
        <f>VLOOKUP(U46,Data!$A$5:$AH$83,Front!$I$4+2)*100</f>
        <v>82.899999999999991</v>
      </c>
    </row>
    <row r="47" spans="4:41" ht="13.5" customHeight="1" x14ac:dyDescent="0.35">
      <c r="D47" s="23"/>
      <c r="K47" s="58"/>
      <c r="L47" s="58"/>
      <c r="M47" s="58"/>
      <c r="N47" s="58"/>
      <c r="O47" s="58"/>
      <c r="P47" s="25"/>
      <c r="U47" s="48">
        <v>45</v>
      </c>
      <c r="V47" s="54">
        <v>2004</v>
      </c>
      <c r="W47" s="51">
        <f>VLOOKUP(U47,Data!$A$5:$AH$83,Front!$I$4+2)*100</f>
        <v>80.7</v>
      </c>
    </row>
    <row r="48" spans="4:41" ht="13.5" customHeight="1" x14ac:dyDescent="0.35">
      <c r="D48" s="23"/>
      <c r="P48" s="25"/>
      <c r="U48" s="48">
        <v>46</v>
      </c>
      <c r="V48" s="54">
        <v>2005</v>
      </c>
      <c r="W48" s="51">
        <f>VLOOKUP(U48,Data!$A$5:$AH$83,Front!$I$4+2)*100</f>
        <v>80</v>
      </c>
    </row>
    <row r="49" spans="4:23" ht="13.5" customHeight="1" x14ac:dyDescent="0.35">
      <c r="D49" s="23"/>
      <c r="P49" s="25"/>
      <c r="U49" s="48">
        <v>47</v>
      </c>
      <c r="V49" s="54">
        <v>2006</v>
      </c>
      <c r="W49" s="51">
        <f>VLOOKUP(U49,Data!$A$5:$AH$83,Front!$I$4+2)*100</f>
        <v>78.7</v>
      </c>
    </row>
    <row r="50" spans="4:23" ht="23.5" x14ac:dyDescent="0.55000000000000004">
      <c r="D50" s="23"/>
      <c r="E50" s="37" t="s">
        <v>91</v>
      </c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25"/>
      <c r="U50" s="48">
        <v>48</v>
      </c>
      <c r="V50" s="54">
        <v>2007</v>
      </c>
      <c r="W50" s="51">
        <f>VLOOKUP(U50,Data!$A$5:$AH$83,Front!$I$4+2)*100</f>
        <v>64.099999999999994</v>
      </c>
    </row>
    <row r="51" spans="4:23" ht="13.5" customHeight="1" x14ac:dyDescent="0.35">
      <c r="D51" s="23"/>
      <c r="E51" s="58" t="str" cm="1">
        <f t="array" ref="E51">CONCATENATE("In 2021, ",ROUND(W70,0)," residents of ",INDEX(Z3:Z34,I4)," were homeless, representing a ",Z68," of ",ABS(ROUND(W72,0))," in the previous decade, and a rate of ",ROUND(W71,1)," homeless persons per 1,000 residents.")</f>
        <v>In 2021, 2366 residents of Greater Dandenong were homeless, representing a rise of 851 in the previous decade, and a rate of 15 homeless persons per 1,000 residents.</v>
      </c>
      <c r="F51" s="58"/>
      <c r="G51" s="58"/>
      <c r="H51" s="58"/>
      <c r="I51" s="58"/>
      <c r="J51" s="31"/>
      <c r="K51" s="31"/>
      <c r="M51" s="34"/>
      <c r="P51" s="25"/>
      <c r="U51" s="48">
        <v>49</v>
      </c>
      <c r="V51" s="54">
        <v>2008</v>
      </c>
      <c r="W51" s="51">
        <f>VLOOKUP(U51,Data!$A$5:$AH$83,Front!$I$4+2)*100</f>
        <v>33.300000000000004</v>
      </c>
    </row>
    <row r="52" spans="4:23" ht="13.5" customHeight="1" x14ac:dyDescent="0.35">
      <c r="D52" s="23"/>
      <c r="E52" s="58"/>
      <c r="F52" s="58"/>
      <c r="G52" s="58"/>
      <c r="H52" s="58"/>
      <c r="I52" s="58"/>
      <c r="J52" s="31"/>
      <c r="K52" s="31"/>
      <c r="M52" s="34"/>
      <c r="N52" s="39"/>
      <c r="P52" s="25"/>
      <c r="U52" s="48">
        <v>50</v>
      </c>
      <c r="V52" s="54">
        <v>2009</v>
      </c>
      <c r="W52" s="51">
        <f>VLOOKUP(U52,Data!$A$5:$AH$83,Front!$I$4+2)*100</f>
        <v>22.6</v>
      </c>
    </row>
    <row r="53" spans="4:23" ht="13.5" customHeight="1" x14ac:dyDescent="0.35">
      <c r="D53" s="23"/>
      <c r="E53" s="58"/>
      <c r="F53" s="58"/>
      <c r="G53" s="58"/>
      <c r="H53" s="58"/>
      <c r="I53" s="58"/>
      <c r="J53" s="31"/>
      <c r="K53" s="31"/>
      <c r="M53" s="27"/>
      <c r="P53" s="25"/>
      <c r="U53" s="48">
        <v>51</v>
      </c>
      <c r="V53" s="54">
        <v>2010</v>
      </c>
      <c r="W53" s="51">
        <f>VLOOKUP(U53,Data!$A$5:$AH$83,Front!$I$4+2)*100</f>
        <v>9</v>
      </c>
    </row>
    <row r="54" spans="4:23" ht="13.5" customHeight="1" x14ac:dyDescent="0.35">
      <c r="D54" s="23"/>
      <c r="E54" s="58"/>
      <c r="F54" s="58"/>
      <c r="G54" s="58"/>
      <c r="H54" s="58"/>
      <c r="I54" s="58"/>
      <c r="J54" s="31"/>
      <c r="P54" s="25"/>
      <c r="U54" s="48">
        <v>52</v>
      </c>
      <c r="V54" s="54">
        <v>2011</v>
      </c>
      <c r="W54" s="51">
        <f>VLOOKUP(U54,Data!$A$5:$AH$83,Front!$I$4+2)*100</f>
        <v>4.8</v>
      </c>
    </row>
    <row r="55" spans="4:23" ht="13.5" customHeight="1" x14ac:dyDescent="0.35">
      <c r="D55" s="23"/>
      <c r="E55" s="58"/>
      <c r="F55" s="58"/>
      <c r="G55" s="58"/>
      <c r="H55" s="58"/>
      <c r="I55" s="58"/>
      <c r="P55" s="25"/>
      <c r="U55" s="48">
        <v>53</v>
      </c>
      <c r="V55" s="54">
        <v>2012</v>
      </c>
      <c r="W55" s="51">
        <f>VLOOKUP(U55,Data!$A$5:$AH$83,Front!$I$4+2)*100</f>
        <v>4.8</v>
      </c>
    </row>
    <row r="56" spans="4:23" ht="13.5" customHeight="1" x14ac:dyDescent="0.35">
      <c r="D56" s="23"/>
      <c r="P56" s="25"/>
      <c r="U56" s="48">
        <v>54</v>
      </c>
      <c r="V56" s="54">
        <v>2013</v>
      </c>
      <c r="W56" s="51">
        <f>VLOOKUP(U56,Data!$A$5:$AH$83,Front!$I$4+2)*100</f>
        <v>10.9</v>
      </c>
    </row>
    <row r="57" spans="4:23" ht="13.5" customHeight="1" x14ac:dyDescent="0.35">
      <c r="D57" s="23"/>
      <c r="P57" s="25"/>
      <c r="U57" s="48">
        <v>55</v>
      </c>
      <c r="V57" s="54">
        <v>2014</v>
      </c>
      <c r="W57" s="51">
        <f>VLOOKUP(U57,Data!$A$5:$AH$83,Front!$I$4+2)*100</f>
        <v>7.8</v>
      </c>
    </row>
    <row r="58" spans="4:23" ht="13.5" customHeight="1" x14ac:dyDescent="0.35">
      <c r="D58" s="23"/>
      <c r="E58" s="57" t="str">
        <f>CONCATENATE("Such housing circumstances include boading houses, supported accommodation and severely crowded dwellings, which together account for about ",ROUND(X75,0),"% of local homelessness")</f>
        <v>Such housing circumstances include boading houses, supported accommodation and severely crowded dwellings, which together account for about 94% of local homelessness</v>
      </c>
      <c r="F58" s="57"/>
      <c r="G58" s="57"/>
      <c r="H58" s="57"/>
      <c r="I58" s="57"/>
      <c r="P58" s="25"/>
      <c r="U58" s="48">
        <v>56</v>
      </c>
      <c r="V58" s="54">
        <v>2015</v>
      </c>
      <c r="W58" s="51">
        <f>VLOOKUP(U58,Data!$A$5:$AH$83,Front!$I$4+2)*100</f>
        <v>10.7</v>
      </c>
    </row>
    <row r="59" spans="4:23" ht="13.5" customHeight="1" x14ac:dyDescent="0.35">
      <c r="D59" s="23"/>
      <c r="E59" s="57"/>
      <c r="F59" s="57"/>
      <c r="G59" s="57"/>
      <c r="H59" s="57"/>
      <c r="I59" s="57"/>
      <c r="P59" s="25"/>
      <c r="U59" s="48">
        <v>57</v>
      </c>
      <c r="V59" s="54">
        <v>2016</v>
      </c>
      <c r="W59" s="51">
        <f>VLOOKUP(U59,Data!$A$5:$AH$83,Front!$I$4+2)*100</f>
        <v>9</v>
      </c>
    </row>
    <row r="60" spans="4:23" ht="13.5" customHeight="1" x14ac:dyDescent="0.35">
      <c r="D60" s="23"/>
      <c r="E60" s="57"/>
      <c r="F60" s="57"/>
      <c r="G60" s="57"/>
      <c r="H60" s="57"/>
      <c r="I60" s="57"/>
      <c r="P60" s="25"/>
      <c r="U60" s="48">
        <v>58</v>
      </c>
      <c r="V60" s="54">
        <v>2017</v>
      </c>
      <c r="W60" s="51">
        <f>VLOOKUP(U60,Data!$A$5:$AH$83,Front!$I$4+2)*100</f>
        <v>12.5</v>
      </c>
    </row>
    <row r="61" spans="4:23" ht="13.5" customHeight="1" x14ac:dyDescent="0.35">
      <c r="D61" s="23"/>
      <c r="E61" s="57"/>
      <c r="F61" s="57"/>
      <c r="G61" s="57"/>
      <c r="H61" s="57"/>
      <c r="I61" s="57"/>
      <c r="P61" s="25"/>
      <c r="U61" s="48">
        <v>59</v>
      </c>
      <c r="V61" s="54">
        <v>2018</v>
      </c>
      <c r="W61" s="51">
        <f>VLOOKUP(U61,Data!$A$5:$AH$83,Front!$I$4+2)*100</f>
        <v>8.6999999999999993</v>
      </c>
    </row>
    <row r="62" spans="4:23" ht="13.5" customHeight="1" x14ac:dyDescent="0.35">
      <c r="D62" s="23"/>
      <c r="E62" s="57"/>
      <c r="F62" s="57"/>
      <c r="G62" s="57"/>
      <c r="H62" s="57"/>
      <c r="I62" s="57"/>
      <c r="P62" s="25"/>
      <c r="U62" s="48">
        <v>60</v>
      </c>
      <c r="V62" s="54">
        <v>2019</v>
      </c>
      <c r="W62" s="51">
        <f>VLOOKUP(U62,Data!$A$5:$AH$83,Front!$I$4+2)*100</f>
        <v>4.1000000000000005</v>
      </c>
    </row>
    <row r="63" spans="4:23" ht="13.5" customHeight="1" x14ac:dyDescent="0.35">
      <c r="D63" s="23"/>
      <c r="E63" s="57"/>
      <c r="F63" s="57"/>
      <c r="G63" s="57"/>
      <c r="H63" s="57"/>
      <c r="I63" s="57"/>
      <c r="P63" s="25"/>
      <c r="U63" s="48">
        <v>61</v>
      </c>
      <c r="V63" s="54">
        <v>2020</v>
      </c>
      <c r="W63" s="51">
        <f>VLOOKUP(U63,Data!$A$5:$AH$83,Front!$I$4+2)*100</f>
        <v>8.4</v>
      </c>
    </row>
    <row r="64" spans="4:23" ht="13.5" customHeight="1" x14ac:dyDescent="0.35">
      <c r="D64" s="29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30"/>
      <c r="U64" s="48">
        <v>62</v>
      </c>
      <c r="V64" s="54">
        <v>2021</v>
      </c>
      <c r="W64" s="51">
        <f>VLOOKUP(U64,Data!$A$5:$AH$83,Front!$I$4+2)*100</f>
        <v>8.3000000000000007</v>
      </c>
    </row>
    <row r="65" spans="21:26" x14ac:dyDescent="0.35">
      <c r="U65" s="48">
        <v>63</v>
      </c>
      <c r="W65" s="51"/>
    </row>
    <row r="66" spans="21:26" x14ac:dyDescent="0.35">
      <c r="U66" s="48">
        <v>64</v>
      </c>
      <c r="W66" s="51"/>
    </row>
    <row r="67" spans="21:26" x14ac:dyDescent="0.35">
      <c r="U67" s="48">
        <v>65</v>
      </c>
      <c r="V67" s="50" t="s">
        <v>91</v>
      </c>
      <c r="W67" s="51"/>
    </row>
    <row r="68" spans="21:26" x14ac:dyDescent="0.35">
      <c r="U68" s="48">
        <v>66</v>
      </c>
      <c r="V68" s="54">
        <v>2011</v>
      </c>
      <c r="W68" s="51">
        <f>VLOOKUP(U68,Data!$A$5:$AH$83,Front!$I$4+2)</f>
        <v>1515</v>
      </c>
      <c r="Z68" s="44" t="str">
        <f>IF(W70&gt;W68,"rise","decline")</f>
        <v>rise</v>
      </c>
    </row>
    <row r="69" spans="21:26" x14ac:dyDescent="0.35">
      <c r="U69" s="48">
        <v>67</v>
      </c>
      <c r="V69" s="54">
        <v>2016</v>
      </c>
      <c r="W69" s="51">
        <f>VLOOKUP(U69,Data!$A$5:$AH$83,Front!$I$4+2)</f>
        <v>1942</v>
      </c>
    </row>
    <row r="70" spans="21:26" x14ac:dyDescent="0.35">
      <c r="U70" s="48">
        <v>68</v>
      </c>
      <c r="V70" s="54">
        <v>2021</v>
      </c>
      <c r="W70" s="51">
        <f>VLOOKUP(U70,Data!$A$5:$AH$83,Front!$I$4+2)</f>
        <v>2366</v>
      </c>
    </row>
    <row r="71" spans="21:26" x14ac:dyDescent="0.35">
      <c r="U71" s="48">
        <v>69</v>
      </c>
      <c r="V71" s="56" t="s">
        <v>89</v>
      </c>
      <c r="W71" s="51">
        <f>VLOOKUP(U71,Data!$A$5:$AH$83,Front!$I$4+2)</f>
        <v>14.955090482722003</v>
      </c>
    </row>
    <row r="72" spans="21:26" x14ac:dyDescent="0.35">
      <c r="U72" s="48">
        <v>70</v>
      </c>
      <c r="V72" s="54" t="s">
        <v>90</v>
      </c>
      <c r="W72" s="51">
        <f>VLOOKUP(U72,Data!$A$5:$AH$83,Front!$I$4+2)</f>
        <v>851</v>
      </c>
    </row>
    <row r="73" spans="21:26" x14ac:dyDescent="0.35">
      <c r="U73" s="48">
        <v>71</v>
      </c>
      <c r="W73" s="51"/>
    </row>
    <row r="74" spans="21:26" x14ac:dyDescent="0.35">
      <c r="U74" s="48">
        <v>72</v>
      </c>
      <c r="V74" s="50" t="s">
        <v>99</v>
      </c>
      <c r="W74" s="51"/>
    </row>
    <row r="75" spans="21:26" x14ac:dyDescent="0.35">
      <c r="U75" s="48">
        <v>73</v>
      </c>
      <c r="V75" s="48" t="s">
        <v>103</v>
      </c>
      <c r="W75" s="51">
        <f>VLOOKUP(U75,Data!$A$5:$AH$83,Front!$I$4+2)</f>
        <v>0.92983939137785288</v>
      </c>
      <c r="X75" s="47">
        <f>SUM(W76,W78,W80)</f>
        <v>93.702451394759095</v>
      </c>
    </row>
    <row r="76" spans="21:26" x14ac:dyDescent="0.35">
      <c r="U76" s="48">
        <v>74</v>
      </c>
      <c r="V76" s="48" t="s">
        <v>105</v>
      </c>
      <c r="W76" s="51">
        <f>VLOOKUP(U76,Data!$A$5:$AH$83,Front!$I$4+2)</f>
        <v>16.145393068469989</v>
      </c>
    </row>
    <row r="77" spans="21:26" x14ac:dyDescent="0.35">
      <c r="U77" s="48">
        <v>75</v>
      </c>
      <c r="V77" s="48" t="s">
        <v>94</v>
      </c>
      <c r="W77" s="51">
        <f>VLOOKUP(U77,Data!$A$5:$AH$83,Front!$I$4+2)</f>
        <v>1.9019442096365173</v>
      </c>
    </row>
    <row r="78" spans="21:26" x14ac:dyDescent="0.35">
      <c r="U78" s="48">
        <v>76</v>
      </c>
      <c r="V78" s="48" t="s">
        <v>95</v>
      </c>
      <c r="W78" s="51">
        <f>VLOOKUP(U78,Data!$A$5:$AH$83,Front!$I$4+2)</f>
        <v>30.600169061707522</v>
      </c>
    </row>
    <row r="79" spans="21:26" x14ac:dyDescent="0.35">
      <c r="U79" s="48">
        <v>77</v>
      </c>
      <c r="V79" s="48" t="s">
        <v>104</v>
      </c>
      <c r="W79" s="51">
        <f>VLOOKUP(U79,Data!$A$5:$AH$83,Front!$I$4+2)</f>
        <v>3.6770921386305999</v>
      </c>
    </row>
    <row r="80" spans="21:26" x14ac:dyDescent="0.35">
      <c r="U80" s="48">
        <v>78</v>
      </c>
      <c r="V80" s="48" t="s">
        <v>97</v>
      </c>
      <c r="W80" s="51">
        <f>VLOOKUP(U80,Data!$A$5:$AH$83,Front!$I$4+2)</f>
        <v>46.956889264581577</v>
      </c>
    </row>
    <row r="81" spans="21:23" x14ac:dyDescent="0.35">
      <c r="U81" s="48">
        <v>79</v>
      </c>
      <c r="V81" s="48" t="s">
        <v>98</v>
      </c>
      <c r="W81" s="51">
        <f>VLOOKUP(U81,Data!$A$5:$AH$83,Front!$I$4+2)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2023-05-17T02:51:40Z</cp:lastPrinted>
  <dcterms:created xsi:type="dcterms:W3CDTF">2023-05-14T23:44:31Z</dcterms:created>
  <dcterms:modified xsi:type="dcterms:W3CDTF">2024-04-30T06:38:22Z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