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5a8372f89994db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702BBD9A-297F-4E22-A566-CF8C56F391E0}" xr6:coauthVersionLast="47" xr6:coauthVersionMax="47" xr10:uidLastSave="{00000000-0000-0000-0000-000000000000}"/>
  <bookViews>
    <workbookView showHorizontalScroll="0" showSheetTabs="0" xWindow="-110" yWindow="-110" windowWidth="19420" windowHeight="104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<sst xmlns="http://schemas.openxmlformats.org/spreadsheetml/2006/main" count="975" uniqueCount="685">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</sst>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0" fillId="0" borderId="0" xfId="0" applyNumberFormat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wrapText="1"/>
      <protection hidden="1"/>
    </xf>
    <xf numFmtId="1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0" fontId="36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right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1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19197c70654a463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Hazaraghi</c:v>
                </c:pt>
                <c:pt idx="6">
                  <c:v>Sinhalese</c:v>
                </c:pt>
                <c:pt idx="7">
                  <c:v>Greek</c:v>
                </c:pt>
                <c:pt idx="8">
                  <c:v>Tamil</c:v>
                </c:pt>
                <c:pt idx="9">
                  <c:v>Arabic</c:v>
                </c:pt>
                <c:pt idx="10">
                  <c:v>Hindi</c:v>
                </c:pt>
                <c:pt idx="11">
                  <c:v>Serbian</c:v>
                </c:pt>
                <c:pt idx="12">
                  <c:v>Dari</c:v>
                </c:pt>
                <c:pt idx="13">
                  <c:v>Italian</c:v>
                </c:pt>
                <c:pt idx="14">
                  <c:v>Malay</c:v>
                </c:pt>
                <c:pt idx="15">
                  <c:v>Urdu</c:v>
                </c:pt>
                <c:pt idx="16">
                  <c:v>Albanian</c:v>
                </c:pt>
                <c:pt idx="17">
                  <c:v>Turkish</c:v>
                </c:pt>
                <c:pt idx="18">
                  <c:v>Burmese</c:v>
                </c:pt>
                <c:pt idx="19">
                  <c:v>Spanish</c:v>
                </c:pt>
                <c:pt idx="20">
                  <c:v>Bosnian</c:v>
                </c:pt>
                <c:pt idx="21">
                  <c:v>Tagalog</c:v>
                </c:pt>
                <c:pt idx="22">
                  <c:v>Malayalam</c:v>
                </c:pt>
                <c:pt idx="23">
                  <c:v>Filipino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12.805235530711023</c:v>
                </c:pt>
                <c:pt idx="1">
                  <c:v>6.5873611016429203</c:v>
                </c:pt>
                <c:pt idx="2">
                  <c:v>4.2272820233144728</c:v>
                </c:pt>
                <c:pt idx="3">
                  <c:v>3.6805508214602227</c:v>
                </c:pt>
                <c:pt idx="4">
                  <c:v>3.0063399004703797</c:v>
                </c:pt>
                <c:pt idx="5">
                  <c:v>2.746608494103211</c:v>
                </c:pt>
                <c:pt idx="6">
                  <c:v>2.663439907287477</c:v>
                </c:pt>
                <c:pt idx="7">
                  <c:v>2.3921194355443451</c:v>
                </c:pt>
                <c:pt idx="8">
                  <c:v>1.9067421092098986</c:v>
                </c:pt>
                <c:pt idx="9">
                  <c:v>1.7192719340104985</c:v>
                </c:pt>
                <c:pt idx="10">
                  <c:v>1.5379371463630787</c:v>
                </c:pt>
                <c:pt idx="11">
                  <c:v>1.381825618651578</c:v>
                </c:pt>
                <c:pt idx="12">
                  <c:v>1.3225168723157681</c:v>
                </c:pt>
                <c:pt idx="13">
                  <c:v>1.2795691594519054</c:v>
                </c:pt>
                <c:pt idx="14">
                  <c:v>1.2202604131160952</c:v>
                </c:pt>
                <c:pt idx="15">
                  <c:v>1.1691321835162587</c:v>
                </c:pt>
                <c:pt idx="16">
                  <c:v>1.1098234371804485</c:v>
                </c:pt>
                <c:pt idx="17">
                  <c:v>1.0348353671006885</c:v>
                </c:pt>
                <c:pt idx="18">
                  <c:v>1.0212011725407322</c:v>
                </c:pt>
                <c:pt idx="19">
                  <c:v>0.92780693980503093</c:v>
                </c:pt>
                <c:pt idx="20">
                  <c:v>0.85690912809325781</c:v>
                </c:pt>
                <c:pt idx="21">
                  <c:v>0.78532960665348683</c:v>
                </c:pt>
                <c:pt idx="22">
                  <c:v>0.71988547276569637</c:v>
                </c:pt>
                <c:pt idx="23">
                  <c:v>0.6408071443179495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Serbia</c:v>
                </c:pt>
                <c:pt idx="21">
                  <c:v>Iran</c:v>
                </c:pt>
                <c:pt idx="22">
                  <c:v>Croatia</c:v>
                </c:pt>
                <c:pt idx="23">
                  <c:v>Lebanon</c:v>
                </c:pt>
                <c:pt idx="24">
                  <c:v>Poland</c:v>
                </c:pt>
                <c:pt idx="25">
                  <c:v>Fiji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9.8480532450384395</c:v>
                </c:pt>
                <c:pt idx="1">
                  <c:v>7.9746911801175626</c:v>
                </c:pt>
                <c:pt idx="2">
                  <c:v>5.811779057219649</c:v>
                </c:pt>
                <c:pt idx="3">
                  <c:v>4.2138917002352594</c:v>
                </c:pt>
                <c:pt idx="4">
                  <c:v>3.2755350308652322</c:v>
                </c:pt>
                <c:pt idx="5">
                  <c:v>3.2306279616882381</c:v>
                </c:pt>
                <c:pt idx="6">
                  <c:v>2.2835579803883457</c:v>
                </c:pt>
                <c:pt idx="7">
                  <c:v>1.7842181813307239</c:v>
                </c:pt>
                <c:pt idx="8">
                  <c:v>1.6005683760397329</c:v>
                </c:pt>
                <c:pt idx="9">
                  <c:v>1.3324664705054392</c:v>
                </c:pt>
                <c:pt idx="10">
                  <c:v>1.1930534796276064</c:v>
                </c:pt>
                <c:pt idx="11">
                  <c:v>1.0000201076429152</c:v>
                </c:pt>
                <c:pt idx="12">
                  <c:v>0.99063654094921483</c:v>
                </c:pt>
                <c:pt idx="13">
                  <c:v>0.98795552189387181</c:v>
                </c:pt>
                <c:pt idx="14">
                  <c:v>0.93165412173167017</c:v>
                </c:pt>
                <c:pt idx="15">
                  <c:v>0.82240259522644554</c:v>
                </c:pt>
                <c:pt idx="16">
                  <c:v>0.80095444278370209</c:v>
                </c:pt>
                <c:pt idx="17">
                  <c:v>0.68567062340395579</c:v>
                </c:pt>
                <c:pt idx="18">
                  <c:v>0.63137998753326141</c:v>
                </c:pt>
                <c:pt idx="19">
                  <c:v>0.54491712299845163</c:v>
                </c:pt>
                <c:pt idx="20">
                  <c:v>0.51609616815351511</c:v>
                </c:pt>
                <c:pt idx="21">
                  <c:v>0.48459419425323563</c:v>
                </c:pt>
                <c:pt idx="22">
                  <c:v>0.48325368472556418</c:v>
                </c:pt>
                <c:pt idx="23">
                  <c:v>0.39880158448226172</c:v>
                </c:pt>
                <c:pt idx="24">
                  <c:v>0.39679082019075451</c:v>
                </c:pt>
                <c:pt idx="25">
                  <c:v>0.39343954637157585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4820</v>
      </c>
      <c r="CI4" s="5">
        <f>CH4+0.00001*CG4</f>
        <v>4820.0000099999997</v>
      </c>
      <c r="CJ4" s="5">
        <f>RANK(CI4,$CI$4:$CI$233)</f>
        <v>7</v>
      </c>
      <c r="CK4" s="5" t="str">
        <f>VLOOKUP(MATCH(CG4,CJ$4:CJ$233,0),$A$4:$B$233,2)</f>
        <v>Australia</v>
      </c>
      <c r="CL4" s="5">
        <f>VLOOKUP(MATCH(CG4,CJ$4:CJ$233,0),$CG$4:$CH$233,2)</f>
        <v>57952</v>
      </c>
      <c r="CM4" s="8">
        <f>CL4/SUM(CL$4:CL$233)*100</f>
        <v>38.842604073808459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140</v>
      </c>
      <c r="CI5" s="5">
        <f t="shared" ref="CI5:CI68" si="0">CH5+0.00001*CG5</f>
        <v>140.00002000000001</v>
      </c>
      <c r="CJ5" s="5">
        <f t="shared" ref="CJ5:CJ68" si="1">RANK(CI5,$CI$4:$CI$233)</f>
        <v>59</v>
      </c>
      <c r="CK5" s="5" t="str">
        <f t="shared" ref="CK5:CK35" si="2">VLOOKUP(MATCH(CG5,CJ$4:CJ$233,0),$A$4:$B$233,2)</f>
        <v>Vietnam</v>
      </c>
      <c r="CL5" s="5">
        <f t="shared" ref="CL5:CL68" si="3">VLOOKUP(MATCH(CG5,CJ$4:CJ$233,0),$CG$4:$CH$233,2)</f>
        <v>14693</v>
      </c>
      <c r="CM5" s="8">
        <f t="shared" ref="CM5:CM68" si="4">CL5/SUM(CL$4:CL$233)*100</f>
        <v>9.8480532450384395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5</v>
      </c>
      <c r="CI6" s="5">
        <f t="shared" si="0"/>
        <v>5.0000299999999998</v>
      </c>
      <c r="CJ6" s="5">
        <f t="shared" si="1"/>
        <v>135</v>
      </c>
      <c r="CK6" s="5" t="str">
        <f t="shared" si="2"/>
        <v>India</v>
      </c>
      <c r="CL6" s="5">
        <f t="shared" si="3"/>
        <v>11898</v>
      </c>
      <c r="CM6" s="8">
        <f t="shared" si="4"/>
        <v>7.9746911801175626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Cambodia</v>
      </c>
      <c r="CL7" s="5">
        <f t="shared" si="3"/>
        <v>8671</v>
      </c>
      <c r="CM7" s="8">
        <f t="shared" si="4"/>
        <v>5.811779057219649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4</v>
      </c>
      <c r="CI8" s="5">
        <f t="shared" si="0"/>
        <v>4.0000499999999999</v>
      </c>
      <c r="CJ8" s="5">
        <f t="shared" si="1"/>
        <v>146</v>
      </c>
      <c r="CK8" s="5" t="str">
        <f t="shared" si="2"/>
        <v>Sri Lanka</v>
      </c>
      <c r="CL8" s="5">
        <f t="shared" si="3"/>
        <v>6287</v>
      </c>
      <c r="CM8" s="8">
        <f t="shared" si="4"/>
        <v>4.2138917002352594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229</v>
      </c>
      <c r="CK9" s="5" t="str">
        <f t="shared" si="2"/>
        <v>China</v>
      </c>
      <c r="CL9" s="5">
        <f t="shared" si="3"/>
        <v>4887</v>
      </c>
      <c r="CM9" s="8">
        <f t="shared" si="4"/>
        <v>3.2755350308652322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228</v>
      </c>
      <c r="CK10" s="5" t="str">
        <f t="shared" si="2"/>
        <v>Afghanistan</v>
      </c>
      <c r="CL10" s="5">
        <f t="shared" si="3"/>
        <v>4820</v>
      </c>
      <c r="CM10" s="8">
        <f t="shared" si="4"/>
        <v>3.2306279616882381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166</v>
      </c>
      <c r="CI11" s="5">
        <f t="shared" si="0"/>
        <v>166.00008</v>
      </c>
      <c r="CJ11" s="5">
        <f t="shared" si="1"/>
        <v>55</v>
      </c>
      <c r="CK11" s="5" t="str">
        <f t="shared" si="2"/>
        <v>Malaysia</v>
      </c>
      <c r="CL11" s="5">
        <f t="shared" si="3"/>
        <v>3407</v>
      </c>
      <c r="CM11" s="8">
        <f t="shared" si="4"/>
        <v>2.2835579803883457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31</v>
      </c>
      <c r="CI12" s="5">
        <f t="shared" si="0"/>
        <v>31.00009</v>
      </c>
      <c r="CJ12" s="5">
        <f t="shared" si="1"/>
        <v>90</v>
      </c>
      <c r="CK12" s="5" t="str">
        <f t="shared" si="2"/>
        <v>Philippines</v>
      </c>
      <c r="CL12" s="5">
        <f t="shared" si="3"/>
        <v>2662</v>
      </c>
      <c r="CM12" s="8">
        <f t="shared" si="4"/>
        <v>1.7842181813307239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227</v>
      </c>
      <c r="CK13" s="5" t="str">
        <f t="shared" si="2"/>
        <v>Pakistan</v>
      </c>
      <c r="CL13" s="5">
        <f t="shared" si="3"/>
        <v>2388</v>
      </c>
      <c r="CM13" s="8">
        <f t="shared" si="4"/>
        <v>1.6005683760397329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57952</v>
      </c>
      <c r="CI14" s="5">
        <f t="shared" si="0"/>
        <v>57952.000110000001</v>
      </c>
      <c r="CJ14" s="5">
        <f t="shared" si="1"/>
        <v>1</v>
      </c>
      <c r="CK14" s="5" t="str">
        <f t="shared" si="2"/>
        <v>New Zealand</v>
      </c>
      <c r="CL14" s="5">
        <f t="shared" si="3"/>
        <v>1988</v>
      </c>
      <c r="CM14" s="8">
        <f t="shared" si="4"/>
        <v>1.3324664705054392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226</v>
      </c>
      <c r="CK15" s="5" t="str">
        <f t="shared" si="2"/>
        <v>Greece</v>
      </c>
      <c r="CL15" s="5">
        <f t="shared" si="3"/>
        <v>1780</v>
      </c>
      <c r="CM15" s="8">
        <f t="shared" si="4"/>
        <v>1.1930534796276064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74</v>
      </c>
      <c r="CI16" s="5">
        <f t="shared" si="0"/>
        <v>74.000129999999999</v>
      </c>
      <c r="CJ16" s="5">
        <f t="shared" si="1"/>
        <v>74</v>
      </c>
      <c r="CK16" s="5" t="str">
        <f t="shared" si="2"/>
        <v>England</v>
      </c>
      <c r="CL16" s="5">
        <f t="shared" si="3"/>
        <v>1492</v>
      </c>
      <c r="CM16" s="8">
        <f t="shared" si="4"/>
        <v>1.0000201076429152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19</v>
      </c>
      <c r="CI17" s="5">
        <f t="shared" si="0"/>
        <v>19.000139999999998</v>
      </c>
      <c r="CJ17" s="5">
        <f t="shared" si="1"/>
        <v>105</v>
      </c>
      <c r="CK17" s="5" t="str">
        <f t="shared" si="2"/>
        <v>Italy</v>
      </c>
      <c r="CL17" s="5">
        <f t="shared" si="3"/>
        <v>1478</v>
      </c>
      <c r="CM17" s="8">
        <f t="shared" si="4"/>
        <v>0.99063654094921483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225</v>
      </c>
      <c r="CK18" s="5" t="str">
        <f t="shared" si="2"/>
        <v>Bosnia</v>
      </c>
      <c r="CL18" s="5">
        <f t="shared" si="3"/>
        <v>1474</v>
      </c>
      <c r="CM18" s="8">
        <f t="shared" si="4"/>
        <v>0.98795552189387181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17</v>
      </c>
      <c r="CI19" s="5">
        <f t="shared" si="0"/>
        <v>17.000160000000001</v>
      </c>
      <c r="CJ19" s="5">
        <f t="shared" si="1"/>
        <v>111</v>
      </c>
      <c r="CK19" s="5" t="str">
        <f>VLOOKUP(MATCH(CG19,CJ$4:CJ$233,0),$A$4:$B$233,2)</f>
        <v>Thailand</v>
      </c>
      <c r="CL19" s="5">
        <f t="shared" si="3"/>
        <v>1390</v>
      </c>
      <c r="CM19" s="8">
        <f t="shared" si="4"/>
        <v>0.93165412173167017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541</v>
      </c>
      <c r="CI20" s="5">
        <f t="shared" si="0"/>
        <v>541.00017000000003</v>
      </c>
      <c r="CJ20" s="5">
        <f t="shared" si="1"/>
        <v>30</v>
      </c>
      <c r="CK20" s="5" t="str">
        <f t="shared" si="2"/>
        <v>Myanmar</v>
      </c>
      <c r="CL20" s="5">
        <f t="shared" si="3"/>
        <v>1227</v>
      </c>
      <c r="CM20" s="8">
        <f t="shared" si="4"/>
        <v>0.82240259522644554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0</v>
      </c>
      <c r="CI21" s="5">
        <f t="shared" si="0"/>
        <v>1.8000000000000001E-4</v>
      </c>
      <c r="CJ21" s="5">
        <f t="shared" si="1"/>
        <v>224</v>
      </c>
      <c r="CK21" s="5" t="str">
        <f t="shared" si="2"/>
        <v>Mauritius</v>
      </c>
      <c r="CL21" s="5">
        <f t="shared" si="3"/>
        <v>1195</v>
      </c>
      <c r="CM21" s="8">
        <f t="shared" si="4"/>
        <v>0.80095444278370209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18</v>
      </c>
      <c r="CI22" s="5">
        <f t="shared" si="0"/>
        <v>18.00019</v>
      </c>
      <c r="CJ22" s="5">
        <f t="shared" si="1"/>
        <v>106</v>
      </c>
      <c r="CK22" s="5" t="str">
        <f t="shared" si="2"/>
        <v>North Macedonia</v>
      </c>
      <c r="CL22" s="5">
        <f t="shared" si="3"/>
        <v>1023</v>
      </c>
      <c r="CM22" s="8">
        <f t="shared" si="4"/>
        <v>0.68567062340395579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16</v>
      </c>
      <c r="CI23" s="5">
        <f t="shared" si="0"/>
        <v>16.0002</v>
      </c>
      <c r="CJ23" s="5">
        <f t="shared" si="1"/>
        <v>114</v>
      </c>
      <c r="CK23" s="5" t="str">
        <f t="shared" si="2"/>
        <v>Indonesia</v>
      </c>
      <c r="CL23" s="5">
        <f t="shared" si="3"/>
        <v>942</v>
      </c>
      <c r="CM23" s="8">
        <f t="shared" si="4"/>
        <v>0.63137998753326141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223</v>
      </c>
      <c r="CK24" s="5" t="str">
        <f t="shared" si="2"/>
        <v>Turkey</v>
      </c>
      <c r="CL24" s="5">
        <f t="shared" si="3"/>
        <v>813</v>
      </c>
      <c r="CM24" s="8">
        <f t="shared" si="4"/>
        <v>0.54491712299845163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0</v>
      </c>
      <c r="CI25" s="5">
        <f t="shared" si="0"/>
        <v>2.2000000000000001E-4</v>
      </c>
      <c r="CJ25" s="5">
        <f t="shared" si="1"/>
        <v>222</v>
      </c>
      <c r="CK25" s="5" t="str">
        <f t="shared" si="2"/>
        <v>Serbia</v>
      </c>
      <c r="CL25" s="5">
        <f t="shared" si="3"/>
        <v>770</v>
      </c>
      <c r="CM25" s="8">
        <f t="shared" si="4"/>
        <v>0.51609616815351511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Iran</v>
      </c>
      <c r="CL26" s="5">
        <f t="shared" si="3"/>
        <v>723</v>
      </c>
      <c r="CM26" s="8">
        <f t="shared" si="4"/>
        <v>0.48459419425323563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19</v>
      </c>
      <c r="CI27" s="5">
        <f t="shared" si="0"/>
        <v>19.000240000000002</v>
      </c>
      <c r="CJ27" s="5">
        <f t="shared" si="1"/>
        <v>104</v>
      </c>
      <c r="CK27" s="5" t="str">
        <f t="shared" si="2"/>
        <v>Croatia</v>
      </c>
      <c r="CL27" s="5">
        <f t="shared" si="3"/>
        <v>721</v>
      </c>
      <c r="CM27" s="8">
        <f t="shared" si="4"/>
        <v>0.48325368472556418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8</v>
      </c>
      <c r="CI28" s="5">
        <f t="shared" si="0"/>
        <v>8.0002499999999994</v>
      </c>
      <c r="CJ28" s="5">
        <f t="shared" si="1"/>
        <v>130</v>
      </c>
      <c r="CK28" s="5" t="str">
        <f t="shared" si="2"/>
        <v>Lebanon</v>
      </c>
      <c r="CL28" s="5">
        <f t="shared" si="3"/>
        <v>595</v>
      </c>
      <c r="CM28" s="8">
        <f t="shared" si="4"/>
        <v>0.39880158448226172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1474</v>
      </c>
      <c r="CI29" s="5">
        <f t="shared" si="0"/>
        <v>1474.00026</v>
      </c>
      <c r="CJ29" s="5">
        <f t="shared" si="1"/>
        <v>15</v>
      </c>
      <c r="CK29" s="5" t="str">
        <f t="shared" si="2"/>
        <v>Poland</v>
      </c>
      <c r="CL29" s="5">
        <f t="shared" si="3"/>
        <v>592</v>
      </c>
      <c r="CM29" s="8">
        <f t="shared" si="4"/>
        <v>0.39679082019075451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3</v>
      </c>
      <c r="CI30" s="5">
        <f t="shared" si="0"/>
        <v>3.00027</v>
      </c>
      <c r="CJ30" s="5">
        <f t="shared" si="1"/>
        <v>155</v>
      </c>
      <c r="CK30" s="5" t="str">
        <f t="shared" si="2"/>
        <v>Fiji</v>
      </c>
      <c r="CL30" s="5">
        <f t="shared" si="3"/>
        <v>587</v>
      </c>
      <c r="CM30" s="8">
        <f t="shared" si="4"/>
        <v>0.39343954637157585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46</v>
      </c>
      <c r="CI31" s="5">
        <f t="shared" si="0"/>
        <v>46.000279999999997</v>
      </c>
      <c r="CJ31" s="5">
        <f t="shared" si="1"/>
        <v>82</v>
      </c>
      <c r="CK31" s="5" t="str">
        <f t="shared" si="2"/>
        <v>South Korea</v>
      </c>
      <c r="CL31" s="5">
        <f t="shared" si="3"/>
        <v>554</v>
      </c>
      <c r="CM31" s="8">
        <f t="shared" si="4"/>
        <v>0.37132113916499659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16</v>
      </c>
      <c r="CI32" s="5">
        <f t="shared" si="0"/>
        <v>16.00029</v>
      </c>
      <c r="CJ32" s="5">
        <f t="shared" si="1"/>
        <v>113</v>
      </c>
      <c r="CK32" s="5" t="str">
        <f t="shared" si="2"/>
        <v>Chile</v>
      </c>
      <c r="CL32" s="5">
        <f t="shared" si="3"/>
        <v>541</v>
      </c>
      <c r="CM32" s="8">
        <f t="shared" si="4"/>
        <v>0.36260782723513207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57</v>
      </c>
      <c r="CI33" s="5">
        <f t="shared" si="0"/>
        <v>57.000300000000003</v>
      </c>
      <c r="CJ33" s="5">
        <f t="shared" si="1"/>
        <v>80</v>
      </c>
      <c r="CK33" s="5" t="str">
        <f t="shared" si="2"/>
        <v>Bangladesh</v>
      </c>
      <c r="CL33" s="5">
        <f t="shared" si="3"/>
        <v>541</v>
      </c>
      <c r="CM33" s="8">
        <f t="shared" si="4"/>
        <v>0.36260782723513207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220</v>
      </c>
      <c r="CK34" s="5" t="str">
        <f t="shared" si="2"/>
        <v>Hong Kong</v>
      </c>
      <c r="CL34" s="5">
        <f t="shared" si="3"/>
        <v>467</v>
      </c>
      <c r="CM34" s="8">
        <f t="shared" si="4"/>
        <v>0.31300897471128775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10</v>
      </c>
      <c r="CI35" s="5">
        <f t="shared" si="0"/>
        <v>10.00032</v>
      </c>
      <c r="CJ35" s="5">
        <f t="shared" si="1"/>
        <v>126</v>
      </c>
      <c r="CK35" s="5" t="str">
        <f t="shared" si="2"/>
        <v>Ethiopia</v>
      </c>
      <c r="CL35" s="5">
        <f t="shared" si="3"/>
        <v>453</v>
      </c>
      <c r="CM35" s="8">
        <f t="shared" si="4"/>
        <v>0.30362540801758753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219</v>
      </c>
      <c r="CK36" s="5" t="str">
        <f t="shared" ref="CK36:CK40" si="5">VLOOKUP(MATCH(CG36,CJ$4:CJ$233,0),$A$4:$B$233,2)</f>
        <v>South Africa</v>
      </c>
      <c r="CL36" s="5">
        <f t="shared" si="3"/>
        <v>427</v>
      </c>
      <c r="CM36" s="8">
        <f t="shared" si="4"/>
        <v>0.28619878415785838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8671</v>
      </c>
      <c r="CI37" s="5">
        <f t="shared" si="0"/>
        <v>8671.0003400000005</v>
      </c>
      <c r="CJ37" s="5">
        <f t="shared" si="1"/>
        <v>4</v>
      </c>
      <c r="CK37" s="5" t="str">
        <f t="shared" si="5"/>
        <v>Germany</v>
      </c>
      <c r="CL37" s="5">
        <f t="shared" si="3"/>
        <v>425</v>
      </c>
      <c r="CM37" s="8">
        <f t="shared" si="4"/>
        <v>0.28485827463018693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154</v>
      </c>
      <c r="CK38" s="5" t="str">
        <f t="shared" si="5"/>
        <v>Timor-Leste</v>
      </c>
      <c r="CL38" s="5">
        <f t="shared" si="3"/>
        <v>406</v>
      </c>
      <c r="CM38" s="8">
        <f t="shared" si="4"/>
        <v>0.27212343411730799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82</v>
      </c>
      <c r="CI39" s="5">
        <f t="shared" si="0"/>
        <v>82.000360000000001</v>
      </c>
      <c r="CJ39" s="5">
        <f t="shared" si="1"/>
        <v>72</v>
      </c>
      <c r="CK39" s="5" t="str">
        <f t="shared" si="5"/>
        <v>Cook Islands</v>
      </c>
      <c r="CL39" s="5">
        <f t="shared" si="3"/>
        <v>355</v>
      </c>
      <c r="CM39" s="8">
        <f t="shared" si="4"/>
        <v>0.23794044116168556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218</v>
      </c>
      <c r="CK40" s="5" t="str">
        <f t="shared" si="5"/>
        <v>Romania</v>
      </c>
      <c r="CL40" s="5">
        <f t="shared" si="3"/>
        <v>348</v>
      </c>
      <c r="CM40" s="8">
        <f t="shared" si="4"/>
        <v>0.23324865781483542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217</v>
      </c>
      <c r="CK41" s="5" t="str">
        <f t="shared" ref="CK41:CK68" si="6">VLOOKUP(MATCH(CG41,CJ$4:CJ$233,0),$A$4:$B$232,2)</f>
        <v>Egypt</v>
      </c>
      <c r="CL41" s="5">
        <f t="shared" si="3"/>
        <v>348</v>
      </c>
      <c r="CM41" s="8">
        <f t="shared" si="4"/>
        <v>0.23324865781483542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216</v>
      </c>
      <c r="CK42" s="5" t="str">
        <f t="shared" si="6"/>
        <v>Singapore</v>
      </c>
      <c r="CL42" s="5">
        <f t="shared" si="3"/>
        <v>339</v>
      </c>
      <c r="CM42" s="8">
        <f t="shared" si="4"/>
        <v>0.22721636494031383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215</v>
      </c>
      <c r="CK43" s="5" t="str">
        <f t="shared" si="6"/>
        <v>Iraq</v>
      </c>
      <c r="CL43" s="5">
        <f t="shared" si="3"/>
        <v>315</v>
      </c>
      <c r="CM43" s="8">
        <f t="shared" si="4"/>
        <v>0.21113025060825619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214</v>
      </c>
      <c r="CK44" s="5" t="str">
        <f t="shared" si="6"/>
        <v>Netherlands</v>
      </c>
      <c r="CL44" s="5">
        <f t="shared" si="3"/>
        <v>311</v>
      </c>
      <c r="CM44" s="8">
        <f t="shared" si="4"/>
        <v>0.20844923155291326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541</v>
      </c>
      <c r="CI45" s="5">
        <f t="shared" si="0"/>
        <v>541.00041999999996</v>
      </c>
      <c r="CJ45" s="5">
        <f t="shared" si="1"/>
        <v>29</v>
      </c>
      <c r="CK45" s="5" t="str">
        <f t="shared" si="6"/>
        <v>Sudan</v>
      </c>
      <c r="CL45" s="5">
        <f t="shared" si="3"/>
        <v>303</v>
      </c>
      <c r="CM45" s="8">
        <f t="shared" si="4"/>
        <v>0.20308719344222739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4887</v>
      </c>
      <c r="CI46" s="5">
        <f t="shared" si="0"/>
        <v>4887.0004300000001</v>
      </c>
      <c r="CJ46" s="5">
        <f t="shared" si="1"/>
        <v>6</v>
      </c>
      <c r="CK46" s="5" t="str">
        <f t="shared" si="6"/>
        <v>Samoa</v>
      </c>
      <c r="CL46" s="5">
        <f t="shared" si="3"/>
        <v>302</v>
      </c>
      <c r="CM46" s="8">
        <f t="shared" si="4"/>
        <v>0.20241693867839167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87</v>
      </c>
      <c r="CI47" s="5">
        <f t="shared" si="0"/>
        <v>87.000439999999998</v>
      </c>
      <c r="CJ47" s="5">
        <f t="shared" si="1"/>
        <v>71</v>
      </c>
      <c r="CK47" s="5" t="str">
        <f t="shared" si="6"/>
        <v>Scotland</v>
      </c>
      <c r="CL47" s="5">
        <f t="shared" si="3"/>
        <v>299</v>
      </c>
      <c r="CM47" s="8">
        <f t="shared" si="4"/>
        <v>0.20040617438688446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0</v>
      </c>
      <c r="CI48" s="5">
        <f t="shared" si="0"/>
        <v>4.5000000000000004E-4</v>
      </c>
      <c r="CJ48" s="5">
        <f t="shared" si="1"/>
        <v>213</v>
      </c>
      <c r="CK48" s="5" t="str">
        <f t="shared" si="6"/>
        <v>Nepal</v>
      </c>
      <c r="CL48" s="5">
        <f t="shared" si="3"/>
        <v>282</v>
      </c>
      <c r="CM48" s="8">
        <f t="shared" si="4"/>
        <v>0.18901184340167698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4</v>
      </c>
      <c r="CI49" s="5">
        <f t="shared" si="0"/>
        <v>4.0004600000000003</v>
      </c>
      <c r="CJ49" s="5">
        <f t="shared" si="1"/>
        <v>145</v>
      </c>
      <c r="CK49" s="5" t="str">
        <f t="shared" si="6"/>
        <v>Kenya</v>
      </c>
      <c r="CL49" s="5">
        <f t="shared" si="3"/>
        <v>273</v>
      </c>
      <c r="CM49" s="8">
        <f t="shared" si="4"/>
        <v>0.18297955052715537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212</v>
      </c>
      <c r="CK50" s="5" t="str">
        <f t="shared" si="6"/>
        <v>Malta</v>
      </c>
      <c r="CL50" s="5">
        <f t="shared" si="3"/>
        <v>255</v>
      </c>
      <c r="CM50" s="8">
        <f t="shared" si="4"/>
        <v>0.17091496477811216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355</v>
      </c>
      <c r="CI51" s="5">
        <f t="shared" si="0"/>
        <v>355.00047999999998</v>
      </c>
      <c r="CJ51" s="5">
        <f t="shared" si="1"/>
        <v>36</v>
      </c>
      <c r="CK51" s="5" t="str">
        <f t="shared" si="6"/>
        <v>Taiwan</v>
      </c>
      <c r="CL51" s="5">
        <f t="shared" si="3"/>
        <v>223</v>
      </c>
      <c r="CM51" s="8">
        <f t="shared" si="4"/>
        <v>0.14946681233536865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0</v>
      </c>
      <c r="CI52" s="5">
        <f t="shared" si="0"/>
        <v>4.9000000000000009E-4</v>
      </c>
      <c r="CJ52" s="5">
        <f t="shared" si="1"/>
        <v>211</v>
      </c>
      <c r="CK52" s="5" t="str">
        <f t="shared" si="6"/>
        <v>Cyprus</v>
      </c>
      <c r="CL52" s="5">
        <f t="shared" si="3"/>
        <v>201</v>
      </c>
      <c r="CM52" s="8">
        <f t="shared" si="4"/>
        <v>0.13472120753098252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4</v>
      </c>
      <c r="CI53" s="5">
        <f t="shared" si="0"/>
        <v>4.0004999999999997</v>
      </c>
      <c r="CJ53" s="5">
        <f t="shared" si="1"/>
        <v>144</v>
      </c>
      <c r="CK53" s="5" t="str">
        <f t="shared" si="6"/>
        <v>South Sudan</v>
      </c>
      <c r="CL53" s="5">
        <f t="shared" si="3"/>
        <v>198</v>
      </c>
      <c r="CM53" s="8">
        <f t="shared" si="4"/>
        <v>0.13271044323947531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721</v>
      </c>
      <c r="CI54" s="5">
        <f t="shared" si="0"/>
        <v>721.00050999999996</v>
      </c>
      <c r="CJ54" s="5">
        <f t="shared" si="1"/>
        <v>24</v>
      </c>
      <c r="CK54" s="5" t="str">
        <f t="shared" si="6"/>
        <v>USA</v>
      </c>
      <c r="CL54" s="5">
        <f t="shared" si="3"/>
        <v>193</v>
      </c>
      <c r="CM54" s="8">
        <f t="shared" si="4"/>
        <v>0.12935916942029665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0</v>
      </c>
      <c r="CI55" s="5">
        <f t="shared" si="0"/>
        <v>5.2000000000000006E-4</v>
      </c>
      <c r="CJ55" s="5">
        <f t="shared" si="1"/>
        <v>210</v>
      </c>
      <c r="CK55" s="5" t="str">
        <f t="shared" si="6"/>
        <v>Ireland</v>
      </c>
      <c r="CL55" s="5">
        <f t="shared" si="3"/>
        <v>189</v>
      </c>
      <c r="CM55" s="8">
        <f t="shared" si="4"/>
        <v>0.12667815036495372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209</v>
      </c>
      <c r="CK56" s="5" t="str">
        <f t="shared" si="6"/>
        <v>Laos</v>
      </c>
      <c r="CL56" s="5">
        <f t="shared" si="3"/>
        <v>171</v>
      </c>
      <c r="CM56" s="8">
        <f t="shared" si="4"/>
        <v>0.11461356461591052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201</v>
      </c>
      <c r="CI57" s="5">
        <f t="shared" si="0"/>
        <v>201.00054</v>
      </c>
      <c r="CJ57" s="5">
        <f t="shared" si="1"/>
        <v>49</v>
      </c>
      <c r="CK57" s="5" t="str">
        <f t="shared" si="6"/>
        <v>El Salvador</v>
      </c>
      <c r="CL57" s="5">
        <f t="shared" si="3"/>
        <v>168</v>
      </c>
      <c r="CM57" s="8">
        <f t="shared" si="4"/>
        <v>0.11260280032440331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30</v>
      </c>
      <c r="CI58" s="5">
        <f t="shared" si="0"/>
        <v>30.00055</v>
      </c>
      <c r="CJ58" s="5">
        <f t="shared" si="1"/>
        <v>92</v>
      </c>
      <c r="CK58" s="5" t="str">
        <f t="shared" si="6"/>
        <v>Argentina</v>
      </c>
      <c r="CL58" s="5">
        <f t="shared" si="3"/>
        <v>166</v>
      </c>
      <c r="CM58" s="8">
        <f t="shared" si="4"/>
        <v>0.11126229079673185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17</v>
      </c>
      <c r="CI59" s="5">
        <f t="shared" si="0"/>
        <v>17.00056</v>
      </c>
      <c r="CJ59" s="5">
        <f t="shared" si="1"/>
        <v>110</v>
      </c>
      <c r="CK59" s="5" t="str">
        <f t="shared" si="6"/>
        <v>Hungary</v>
      </c>
      <c r="CL59" s="5">
        <f t="shared" si="3"/>
        <v>165</v>
      </c>
      <c r="CM59" s="8">
        <f t="shared" si="4"/>
        <v>0.11059203603289609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4</v>
      </c>
      <c r="CI60" s="5">
        <f t="shared" si="0"/>
        <v>4.0005699999999997</v>
      </c>
      <c r="CJ60" s="5">
        <f t="shared" si="1"/>
        <v>143</v>
      </c>
      <c r="CK60" s="5" t="str">
        <f t="shared" si="6"/>
        <v>Somalia</v>
      </c>
      <c r="CL60" s="5">
        <f t="shared" si="3"/>
        <v>157</v>
      </c>
      <c r="CM60" s="8">
        <f t="shared" si="4"/>
        <v>0.10522999792221023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208</v>
      </c>
      <c r="CK61" s="5" t="str">
        <f t="shared" si="6"/>
        <v>Russia</v>
      </c>
      <c r="CL61" s="5">
        <f t="shared" si="3"/>
        <v>149</v>
      </c>
      <c r="CM61" s="8">
        <f t="shared" si="4"/>
        <v>9.9867959811524368E-2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3</v>
      </c>
      <c r="CI62" s="5">
        <f t="shared" si="0"/>
        <v>3.0005899999999999</v>
      </c>
      <c r="CJ62" s="5">
        <f t="shared" si="1"/>
        <v>153</v>
      </c>
      <c r="CK62" s="5" t="str">
        <f t="shared" si="6"/>
        <v>Albania</v>
      </c>
      <c r="CL62" s="5">
        <f t="shared" si="3"/>
        <v>140</v>
      </c>
      <c r="CM62" s="8">
        <f t="shared" si="4"/>
        <v>9.3835666937002751E-2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0</v>
      </c>
      <c r="CI63" s="5">
        <f t="shared" si="0"/>
        <v>6.0000000000000006E-4</v>
      </c>
      <c r="CJ63" s="5">
        <f t="shared" si="1"/>
        <v>207</v>
      </c>
      <c r="CK63" s="5" t="str">
        <f t="shared" si="6"/>
        <v>Japan</v>
      </c>
      <c r="CL63" s="5">
        <f t="shared" si="3"/>
        <v>139</v>
      </c>
      <c r="CM63" s="8">
        <f t="shared" si="4"/>
        <v>9.3165412173167012E-2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348</v>
      </c>
      <c r="CI64" s="5">
        <f t="shared" si="0"/>
        <v>348.00060999999999</v>
      </c>
      <c r="CJ64" s="5">
        <f t="shared" si="1"/>
        <v>38</v>
      </c>
      <c r="CK64" s="5" t="str">
        <f t="shared" si="6"/>
        <v>UAR</v>
      </c>
      <c r="CL64" s="5">
        <f t="shared" si="3"/>
        <v>135</v>
      </c>
      <c r="CM64" s="8">
        <f t="shared" si="4"/>
        <v>9.048439311782408E-2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168</v>
      </c>
      <c r="CI65" s="5">
        <f t="shared" si="0"/>
        <v>168.00062</v>
      </c>
      <c r="CJ65" s="5">
        <f t="shared" si="1"/>
        <v>54</v>
      </c>
      <c r="CK65" s="5" t="str">
        <f t="shared" si="6"/>
        <v>Ukraine</v>
      </c>
      <c r="CL65" s="5">
        <f t="shared" si="3"/>
        <v>124</v>
      </c>
      <c r="CM65" s="8">
        <f t="shared" si="4"/>
        <v>8.3111590715631012E-2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1492</v>
      </c>
      <c r="CI66" s="5">
        <f t="shared" si="0"/>
        <v>1492.00063</v>
      </c>
      <c r="CJ66" s="5">
        <f t="shared" si="1"/>
        <v>13</v>
      </c>
      <c r="CK66" s="5" t="str">
        <f t="shared" si="6"/>
        <v>Saudi Arabia</v>
      </c>
      <c r="CL66" s="5">
        <f t="shared" si="3"/>
        <v>124</v>
      </c>
      <c r="CM66" s="8">
        <f t="shared" si="4"/>
        <v>8.3111590715631012E-2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206</v>
      </c>
      <c r="CK67" s="5" t="str">
        <f t="shared" si="6"/>
        <v>Eritrea</v>
      </c>
      <c r="CL67" s="5">
        <f t="shared" si="3"/>
        <v>113</v>
      </c>
      <c r="CM67" s="8">
        <f t="shared" si="4"/>
        <v>7.5738788313437944E-2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113</v>
      </c>
      <c r="CI68" s="5">
        <f t="shared" si="0"/>
        <v>113.00064999999999</v>
      </c>
      <c r="CJ68" s="5">
        <f t="shared" si="1"/>
        <v>64</v>
      </c>
      <c r="CK68" s="5" t="str">
        <f t="shared" si="6"/>
        <v>Portugal</v>
      </c>
      <c r="CL68" s="5">
        <f t="shared" si="3"/>
        <v>106</v>
      </c>
      <c r="CM68" s="8">
        <f t="shared" si="4"/>
        <v>7.1047004966587807E-2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4</v>
      </c>
      <c r="CI69" s="5">
        <f t="shared" ref="CI69:CI132" si="7">CH69+0.00001*CG69</f>
        <v>4.0006599999999999</v>
      </c>
      <c r="CJ69" s="5">
        <f t="shared" ref="CJ69:CJ132" si="8">RANK(CI69,$CI$4:$CI$233)</f>
        <v>142</v>
      </c>
      <c r="CK69" s="5" t="str">
        <f t="shared" ref="CK69:CK132" si="9">VLOOKUP(MATCH(CG69,CJ$4:CJ$233,0),$A$4:$B$232,2)</f>
        <v>Seychelles</v>
      </c>
      <c r="CL69" s="5">
        <f t="shared" ref="CL69:CL132" si="10">VLOOKUP(MATCH(CG69,CJ$4:CJ$233,0),$CG$4:$CH$233,2)</f>
        <v>105</v>
      </c>
      <c r="CM69" s="8">
        <f t="shared" ref="CM69:CM132" si="11">CL69/SUM(CL$4:CL$233)*100</f>
        <v>7.0376750202752067E-2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205</v>
      </c>
      <c r="CK70" s="5" t="str">
        <f t="shared" si="9"/>
        <v>Syria</v>
      </c>
      <c r="CL70" s="5">
        <f t="shared" si="10"/>
        <v>102</v>
      </c>
      <c r="CM70" s="8">
        <f t="shared" si="11"/>
        <v>6.8365985911244861E-2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453</v>
      </c>
      <c r="CI71" s="5">
        <f t="shared" si="7"/>
        <v>453.00067999999999</v>
      </c>
      <c r="CJ71" s="5">
        <f t="shared" si="8"/>
        <v>32</v>
      </c>
      <c r="CK71" s="5" t="str">
        <f t="shared" si="9"/>
        <v>Zambia</v>
      </c>
      <c r="CL71" s="5">
        <f t="shared" si="10"/>
        <v>95</v>
      </c>
      <c r="CM71" s="8">
        <f t="shared" si="11"/>
        <v>6.3674202564394725E-2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204</v>
      </c>
      <c r="CK72" s="5" t="str">
        <f t="shared" si="9"/>
        <v>Nigeria</v>
      </c>
      <c r="CL72" s="5">
        <f t="shared" si="10"/>
        <v>91</v>
      </c>
      <c r="CM72" s="8">
        <f t="shared" si="11"/>
        <v>6.0993183509051786E-2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587</v>
      </c>
      <c r="CI73" s="5">
        <f t="shared" si="7"/>
        <v>587.00070000000005</v>
      </c>
      <c r="CJ73" s="5">
        <f t="shared" si="8"/>
        <v>27</v>
      </c>
      <c r="CK73" s="5" t="str">
        <f t="shared" si="9"/>
        <v>France</v>
      </c>
      <c r="CL73" s="5">
        <f t="shared" si="10"/>
        <v>87</v>
      </c>
      <c r="CM73" s="8">
        <f t="shared" si="11"/>
        <v>5.8312164453708855E-2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24</v>
      </c>
      <c r="CI74" s="5">
        <f t="shared" si="7"/>
        <v>24.000710000000002</v>
      </c>
      <c r="CJ74" s="5">
        <f t="shared" si="8"/>
        <v>97</v>
      </c>
      <c r="CK74" s="5" t="str">
        <f t="shared" si="9"/>
        <v>Colombia</v>
      </c>
      <c r="CL74" s="5">
        <f t="shared" si="10"/>
        <v>87</v>
      </c>
      <c r="CM74" s="8">
        <f t="shared" si="11"/>
        <v>5.8312164453708855E-2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87</v>
      </c>
      <c r="CI75" s="5">
        <f t="shared" si="7"/>
        <v>87.000720000000001</v>
      </c>
      <c r="CJ75" s="5">
        <f t="shared" si="8"/>
        <v>70</v>
      </c>
      <c r="CK75" s="5" t="str">
        <f t="shared" si="9"/>
        <v>Canada</v>
      </c>
      <c r="CL75" s="5">
        <f t="shared" si="10"/>
        <v>82</v>
      </c>
      <c r="CM75" s="8">
        <f t="shared" si="11"/>
        <v>5.4960890634530177E-2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3</v>
      </c>
      <c r="CI76" s="5">
        <f t="shared" si="7"/>
        <v>3.0007299999999999</v>
      </c>
      <c r="CJ76" s="5">
        <f t="shared" si="8"/>
        <v>152</v>
      </c>
      <c r="CK76" s="5" t="str">
        <f t="shared" si="9"/>
        <v>Northern Ireland</v>
      </c>
      <c r="CL76" s="5">
        <f t="shared" si="10"/>
        <v>77</v>
      </c>
      <c r="CM76" s="8">
        <f t="shared" si="11"/>
        <v>5.1609616815351519E-2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Austria</v>
      </c>
      <c r="CL77" s="5">
        <f t="shared" si="10"/>
        <v>74</v>
      </c>
      <c r="CM77" s="8">
        <f t="shared" si="11"/>
        <v>4.9598852523844314E-2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Kosovo</v>
      </c>
      <c r="CL78" s="5">
        <f t="shared" si="10"/>
        <v>69</v>
      </c>
      <c r="CM78" s="8">
        <f t="shared" si="11"/>
        <v>4.6247578704665643E-2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32</v>
      </c>
      <c r="CI79" s="5">
        <f t="shared" si="7"/>
        <v>32.00076</v>
      </c>
      <c r="CJ79" s="5">
        <f t="shared" si="8"/>
        <v>89</v>
      </c>
      <c r="CK79" s="5" t="str">
        <f t="shared" si="9"/>
        <v>Uruguay</v>
      </c>
      <c r="CL79" s="5">
        <f t="shared" si="10"/>
        <v>68</v>
      </c>
      <c r="CM79" s="8">
        <f t="shared" si="11"/>
        <v>4.557732394082991E-2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11</v>
      </c>
      <c r="CI80" s="5">
        <f t="shared" si="7"/>
        <v>11.000769999999999</v>
      </c>
      <c r="CJ80" s="5">
        <f t="shared" si="8"/>
        <v>123</v>
      </c>
      <c r="CK80" s="5" t="str">
        <f t="shared" si="9"/>
        <v>Spain</v>
      </c>
      <c r="CL80" s="5">
        <f t="shared" si="10"/>
        <v>62</v>
      </c>
      <c r="CM80" s="8">
        <f t="shared" si="11"/>
        <v>4.1555795357815506E-2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425</v>
      </c>
      <c r="CI81" s="5">
        <f t="shared" si="7"/>
        <v>425.00078000000002</v>
      </c>
      <c r="CJ81" s="5">
        <f t="shared" si="8"/>
        <v>34</v>
      </c>
      <c r="CK81" s="5" t="str">
        <f t="shared" si="9"/>
        <v>Peru</v>
      </c>
      <c r="CL81" s="5">
        <f t="shared" si="10"/>
        <v>61</v>
      </c>
      <c r="CM81" s="8">
        <f t="shared" si="11"/>
        <v>4.0885540593979773E-2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28</v>
      </c>
      <c r="CI82" s="5">
        <f t="shared" si="7"/>
        <v>28.000789999999999</v>
      </c>
      <c r="CJ82" s="5">
        <f t="shared" si="8"/>
        <v>94</v>
      </c>
      <c r="CK82" s="5" t="str">
        <f t="shared" si="9"/>
        <v>Israel</v>
      </c>
      <c r="CL82" s="5">
        <f t="shared" si="10"/>
        <v>61</v>
      </c>
      <c r="CM82" s="8">
        <f t="shared" si="11"/>
        <v>4.0885540593979773E-2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4</v>
      </c>
      <c r="CI83" s="5">
        <f t="shared" si="7"/>
        <v>4.0007999999999999</v>
      </c>
      <c r="CJ83" s="5">
        <f t="shared" si="8"/>
        <v>141</v>
      </c>
      <c r="CK83" s="5" t="str">
        <f t="shared" si="9"/>
        <v>Bulgaria</v>
      </c>
      <c r="CL83" s="5">
        <f t="shared" si="10"/>
        <v>57</v>
      </c>
      <c r="CM83" s="8">
        <f t="shared" si="11"/>
        <v>3.8204521538636835E-2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1780</v>
      </c>
      <c r="CI84" s="5">
        <f t="shared" si="7"/>
        <v>1780.00081</v>
      </c>
      <c r="CJ84" s="5">
        <f t="shared" si="8"/>
        <v>12</v>
      </c>
      <c r="CK84" s="5" t="str">
        <f t="shared" si="9"/>
        <v>Slovenia</v>
      </c>
      <c r="CL84" s="5">
        <f t="shared" si="10"/>
        <v>56</v>
      </c>
      <c r="CM84" s="8">
        <f t="shared" si="11"/>
        <v>3.7534266774801102E-2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201</v>
      </c>
      <c r="CK85" s="5" t="str">
        <f t="shared" si="9"/>
        <v>Brazil</v>
      </c>
      <c r="CL85" s="5">
        <f t="shared" si="10"/>
        <v>46</v>
      </c>
      <c r="CM85" s="8">
        <f t="shared" si="11"/>
        <v>3.083171913644376E-2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200</v>
      </c>
      <c r="CK86" s="5" t="str">
        <f t="shared" si="9"/>
        <v>Kuwait</v>
      </c>
      <c r="CL86" s="5">
        <f t="shared" si="10"/>
        <v>45</v>
      </c>
      <c r="CM86" s="8">
        <f t="shared" si="11"/>
        <v>3.0161464372608027E-2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199</v>
      </c>
      <c r="CK87" s="5" t="str">
        <f t="shared" si="9"/>
        <v>Wales</v>
      </c>
      <c r="CL87" s="5">
        <f t="shared" si="10"/>
        <v>38</v>
      </c>
      <c r="CM87" s="8">
        <f t="shared" si="11"/>
        <v>2.546968102575789E-2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198</v>
      </c>
      <c r="CK88" s="5" t="str">
        <f t="shared" si="9"/>
        <v>Tonga</v>
      </c>
      <c r="CL88" s="5">
        <f t="shared" si="10"/>
        <v>36</v>
      </c>
      <c r="CM88" s="8">
        <f t="shared" si="11"/>
        <v>2.4129171498086424E-2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197</v>
      </c>
      <c r="CK89" s="5" t="str">
        <f t="shared" si="9"/>
        <v>Sierra Leone</v>
      </c>
      <c r="CL89" s="5">
        <f t="shared" si="10"/>
        <v>36</v>
      </c>
      <c r="CM89" s="8">
        <f t="shared" si="11"/>
        <v>2.4129171498086424E-2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4</v>
      </c>
      <c r="CI90" s="5">
        <f t="shared" si="7"/>
        <v>4.0008699999999999</v>
      </c>
      <c r="CJ90" s="5">
        <f t="shared" si="8"/>
        <v>140</v>
      </c>
      <c r="CK90" s="5" t="str">
        <f t="shared" si="9"/>
        <v>Switzerland</v>
      </c>
      <c r="CL90" s="5">
        <f t="shared" si="10"/>
        <v>34</v>
      </c>
      <c r="CM90" s="8">
        <f t="shared" si="11"/>
        <v>2.2788661970414955E-2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5</v>
      </c>
      <c r="CI91" s="5">
        <f t="shared" si="7"/>
        <v>5.0008800000000004</v>
      </c>
      <c r="CJ91" s="5">
        <f t="shared" si="8"/>
        <v>134</v>
      </c>
      <c r="CK91" s="5" t="str">
        <f t="shared" si="9"/>
        <v>Jordan</v>
      </c>
      <c r="CL91" s="5">
        <f t="shared" si="10"/>
        <v>33</v>
      </c>
      <c r="CM91" s="8">
        <f t="shared" si="11"/>
        <v>2.2118407206579222E-2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4</v>
      </c>
      <c r="CI92" s="5">
        <f t="shared" si="7"/>
        <v>4.0008900000000001</v>
      </c>
      <c r="CJ92" s="5">
        <f t="shared" si="8"/>
        <v>139</v>
      </c>
      <c r="CK92" s="5" t="str">
        <f t="shared" si="9"/>
        <v>Gaza Strip and West Bank</v>
      </c>
      <c r="CL92" s="5">
        <f t="shared" si="10"/>
        <v>32</v>
      </c>
      <c r="CM92" s="8">
        <f t="shared" si="11"/>
        <v>2.1448152442743486E-2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196</v>
      </c>
      <c r="CK93" s="5" t="str">
        <f t="shared" si="9"/>
        <v>Armenia</v>
      </c>
      <c r="CL93" s="5">
        <f t="shared" si="10"/>
        <v>31</v>
      </c>
      <c r="CM93" s="8">
        <f t="shared" si="11"/>
        <v>2.0777897678907753E-2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195</v>
      </c>
      <c r="CK94" s="5" t="str">
        <f t="shared" si="9"/>
        <v>Montenegro</v>
      </c>
      <c r="CL94" s="5">
        <f t="shared" si="10"/>
        <v>30</v>
      </c>
      <c r="CM94" s="8">
        <f t="shared" si="11"/>
        <v>2.0107642915072017E-2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467</v>
      </c>
      <c r="CI95" s="5">
        <f t="shared" si="7"/>
        <v>467.00092000000001</v>
      </c>
      <c r="CJ95" s="5">
        <f t="shared" si="8"/>
        <v>31</v>
      </c>
      <c r="CK95" s="5" t="str">
        <f t="shared" si="9"/>
        <v>Czechia</v>
      </c>
      <c r="CL95" s="5">
        <f t="shared" si="10"/>
        <v>30</v>
      </c>
      <c r="CM95" s="8">
        <f t="shared" si="11"/>
        <v>2.0107642915072017E-2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165</v>
      </c>
      <c r="CI96" s="5">
        <f t="shared" si="7"/>
        <v>165.00093000000001</v>
      </c>
      <c r="CJ96" s="5">
        <f t="shared" si="8"/>
        <v>56</v>
      </c>
      <c r="CK96" s="5" t="str">
        <f t="shared" si="9"/>
        <v>Papua New Guinea</v>
      </c>
      <c r="CL96" s="5">
        <f t="shared" si="10"/>
        <v>28</v>
      </c>
      <c r="CM96" s="8">
        <f t="shared" si="11"/>
        <v>1.8767133387400551E-2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3</v>
      </c>
      <c r="CI97" s="5">
        <f t="shared" si="7"/>
        <v>3.0009399999999999</v>
      </c>
      <c r="CJ97" s="5">
        <f t="shared" si="8"/>
        <v>151</v>
      </c>
      <c r="CK97" s="5" t="str">
        <f t="shared" si="9"/>
        <v>Ghana</v>
      </c>
      <c r="CL97" s="5">
        <f t="shared" si="10"/>
        <v>28</v>
      </c>
      <c r="CM97" s="8">
        <f t="shared" si="11"/>
        <v>1.8767133387400551E-2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11898</v>
      </c>
      <c r="CI98" s="5">
        <f t="shared" si="7"/>
        <v>11898.00095</v>
      </c>
      <c r="CJ98" s="5">
        <f t="shared" si="8"/>
        <v>3</v>
      </c>
      <c r="CK98" s="5" t="str">
        <f t="shared" si="9"/>
        <v>Yemen</v>
      </c>
      <c r="CL98" s="5">
        <f t="shared" si="10"/>
        <v>26</v>
      </c>
      <c r="CM98" s="8">
        <f t="shared" si="11"/>
        <v>1.7426623859729085E-2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942</v>
      </c>
      <c r="CI99" s="5">
        <f t="shared" si="7"/>
        <v>942.00095999999996</v>
      </c>
      <c r="CJ99" s="5">
        <f t="shared" si="8"/>
        <v>20</v>
      </c>
      <c r="CK99" s="5" t="str">
        <f t="shared" si="9"/>
        <v>Morocco</v>
      </c>
      <c r="CL99" s="5">
        <f t="shared" si="10"/>
        <v>25</v>
      </c>
      <c r="CM99" s="8">
        <f t="shared" si="11"/>
        <v>1.6756369095893349E-2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723</v>
      </c>
      <c r="CI100" s="5">
        <f t="shared" si="7"/>
        <v>723.00097000000005</v>
      </c>
      <c r="CJ100" s="5">
        <f t="shared" si="8"/>
        <v>23</v>
      </c>
      <c r="CK100" s="5" t="str">
        <f t="shared" si="9"/>
        <v>Finland</v>
      </c>
      <c r="CL100" s="5">
        <f t="shared" si="10"/>
        <v>24</v>
      </c>
      <c r="CM100" s="8">
        <f t="shared" si="11"/>
        <v>1.6086114332057616E-2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315</v>
      </c>
      <c r="CI101" s="5">
        <f t="shared" si="7"/>
        <v>315.00098000000003</v>
      </c>
      <c r="CJ101" s="5">
        <f t="shared" si="8"/>
        <v>40</v>
      </c>
      <c r="CK101" s="5" t="str">
        <f t="shared" si="9"/>
        <v>Zambia</v>
      </c>
      <c r="CL101" s="5">
        <f t="shared" si="10"/>
        <v>21</v>
      </c>
      <c r="CM101" s="8">
        <f t="shared" si="11"/>
        <v>1.4075350040550414E-2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189</v>
      </c>
      <c r="CI102" s="5">
        <f t="shared" si="7"/>
        <v>189.00099</v>
      </c>
      <c r="CJ102" s="5">
        <f t="shared" si="8"/>
        <v>52</v>
      </c>
      <c r="CK102" s="5" t="str">
        <f t="shared" si="9"/>
        <v>Tanzania</v>
      </c>
      <c r="CL102" s="5">
        <f t="shared" si="10"/>
        <v>21</v>
      </c>
      <c r="CM102" s="8">
        <f t="shared" si="11"/>
        <v>1.4075350040550414E-2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194</v>
      </c>
      <c r="CK103" s="5" t="str">
        <f t="shared" si="9"/>
        <v>Slovakia</v>
      </c>
      <c r="CL103" s="5">
        <f t="shared" si="10"/>
        <v>20</v>
      </c>
      <c r="CM103" s="8">
        <f t="shared" si="11"/>
        <v>1.3405095276714678E-2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61</v>
      </c>
      <c r="CI104" s="5">
        <f t="shared" si="7"/>
        <v>61.001010000000001</v>
      </c>
      <c r="CJ104" s="5">
        <f t="shared" si="8"/>
        <v>79</v>
      </c>
      <c r="CK104" s="5" t="str">
        <f t="shared" si="9"/>
        <v>Mexico</v>
      </c>
      <c r="CL104" s="5">
        <f t="shared" si="10"/>
        <v>19</v>
      </c>
      <c r="CM104" s="8">
        <f t="shared" si="11"/>
        <v>1.2734840512878945E-2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1478</v>
      </c>
      <c r="CI105" s="5">
        <f t="shared" si="7"/>
        <v>1478.0010199999999</v>
      </c>
      <c r="CJ105" s="5">
        <f t="shared" si="8"/>
        <v>14</v>
      </c>
      <c r="CK105" s="5" t="str">
        <f t="shared" si="9"/>
        <v>Macau</v>
      </c>
      <c r="CL105" s="5">
        <f t="shared" si="10"/>
        <v>19</v>
      </c>
      <c r="CM105" s="8">
        <f t="shared" si="11"/>
        <v>1.2734840512878945E-2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3</v>
      </c>
      <c r="CI106" s="5">
        <f t="shared" si="7"/>
        <v>3.0010300000000001</v>
      </c>
      <c r="CJ106" s="5">
        <f t="shared" si="8"/>
        <v>150</v>
      </c>
      <c r="CK106" s="5" t="str">
        <f t="shared" si="9"/>
        <v>Libya</v>
      </c>
      <c r="CL106" s="5">
        <f t="shared" si="10"/>
        <v>19</v>
      </c>
      <c r="CM106" s="8">
        <f t="shared" si="11"/>
        <v>1.2734840512878945E-2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139</v>
      </c>
      <c r="CI107" s="5">
        <f t="shared" si="7"/>
        <v>139.00103999999999</v>
      </c>
      <c r="CJ107" s="5">
        <f t="shared" si="8"/>
        <v>60</v>
      </c>
      <c r="CK107" s="5" t="str">
        <f t="shared" si="9"/>
        <v>Bhutan</v>
      </c>
      <c r="CL107" s="5">
        <f t="shared" si="10"/>
        <v>19</v>
      </c>
      <c r="CM107" s="8">
        <f t="shared" si="11"/>
        <v>1.2734840512878945E-2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0</v>
      </c>
      <c r="CI108" s="5">
        <f t="shared" si="7"/>
        <v>1.0500000000000002E-3</v>
      </c>
      <c r="CJ108" s="5">
        <f t="shared" si="8"/>
        <v>193</v>
      </c>
      <c r="CK108" s="5" t="str">
        <f t="shared" si="9"/>
        <v>Azerbaijan</v>
      </c>
      <c r="CL108" s="5">
        <f t="shared" si="10"/>
        <v>19</v>
      </c>
      <c r="CM108" s="8">
        <f t="shared" si="11"/>
        <v>1.2734840512878945E-2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33</v>
      </c>
      <c r="CI109" s="5">
        <f t="shared" si="7"/>
        <v>33.001060000000003</v>
      </c>
      <c r="CJ109" s="5">
        <f t="shared" si="8"/>
        <v>88</v>
      </c>
      <c r="CK109" s="5" t="str">
        <f t="shared" si="9"/>
        <v>Belarus</v>
      </c>
      <c r="CL109" s="5">
        <f t="shared" si="10"/>
        <v>18</v>
      </c>
      <c r="CM109" s="8">
        <f t="shared" si="11"/>
        <v>1.2064585749043212E-2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12</v>
      </c>
      <c r="CI110" s="5">
        <f t="shared" si="7"/>
        <v>12.00107</v>
      </c>
      <c r="CJ110" s="5">
        <f t="shared" si="8"/>
        <v>120</v>
      </c>
      <c r="CK110" s="5" t="str">
        <f t="shared" si="9"/>
        <v>Sweden</v>
      </c>
      <c r="CL110" s="5">
        <f t="shared" si="10"/>
        <v>17</v>
      </c>
      <c r="CM110" s="8">
        <f t="shared" si="11"/>
        <v>1.1394330985207477E-2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273</v>
      </c>
      <c r="CI111" s="5">
        <f t="shared" si="7"/>
        <v>273.00108</v>
      </c>
      <c r="CJ111" s="5">
        <f t="shared" si="8"/>
        <v>46</v>
      </c>
      <c r="CK111" s="5" t="str">
        <f t="shared" si="9"/>
        <v>Oman</v>
      </c>
      <c r="CL111" s="5">
        <f t="shared" si="10"/>
        <v>17</v>
      </c>
      <c r="CM111" s="8">
        <f t="shared" si="11"/>
        <v>1.1394330985207477E-2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0</v>
      </c>
      <c r="CI112" s="5">
        <f t="shared" si="7"/>
        <v>1.09E-3</v>
      </c>
      <c r="CJ112" s="5">
        <f t="shared" si="8"/>
        <v>192</v>
      </c>
      <c r="CK112" s="5" t="str">
        <f t="shared" si="9"/>
        <v>Liberia</v>
      </c>
      <c r="CL112" s="5">
        <f t="shared" si="10"/>
        <v>17</v>
      </c>
      <c r="CM112" s="8">
        <f t="shared" si="11"/>
        <v>1.1394330985207477E-2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191</v>
      </c>
      <c r="CK113" s="5" t="str">
        <f t="shared" si="9"/>
        <v>Denmark</v>
      </c>
      <c r="CL113" s="5">
        <f t="shared" si="10"/>
        <v>17</v>
      </c>
      <c r="CM113" s="8">
        <f t="shared" si="11"/>
        <v>1.1394330985207477E-2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69</v>
      </c>
      <c r="CI114" s="5">
        <f t="shared" si="7"/>
        <v>69.001109999999997</v>
      </c>
      <c r="CJ114" s="5">
        <f t="shared" si="8"/>
        <v>75</v>
      </c>
      <c r="CK114" s="5" t="str">
        <f t="shared" si="9"/>
        <v>Bahrain</v>
      </c>
      <c r="CL114" s="5">
        <f t="shared" si="10"/>
        <v>17</v>
      </c>
      <c r="CM114" s="8">
        <f t="shared" si="11"/>
        <v>1.1394330985207477E-2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45</v>
      </c>
      <c r="CI115" s="5">
        <f t="shared" si="7"/>
        <v>45.00112</v>
      </c>
      <c r="CJ115" s="5">
        <f t="shared" si="8"/>
        <v>83</v>
      </c>
      <c r="CK115" s="5" t="str">
        <f t="shared" si="9"/>
        <v>Qatar</v>
      </c>
      <c r="CL115" s="5">
        <f t="shared" si="10"/>
        <v>16</v>
      </c>
      <c r="CM115" s="8">
        <f t="shared" si="11"/>
        <v>1.0724076221371743E-2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9</v>
      </c>
      <c r="CI116" s="5">
        <f t="shared" si="7"/>
        <v>9.0011299999999999</v>
      </c>
      <c r="CJ116" s="5">
        <f t="shared" si="8"/>
        <v>129</v>
      </c>
      <c r="CK116" s="5" t="str">
        <f t="shared" si="9"/>
        <v>Brunei</v>
      </c>
      <c r="CL116" s="5">
        <f t="shared" si="10"/>
        <v>16</v>
      </c>
      <c r="CM116" s="8">
        <f t="shared" si="11"/>
        <v>1.0724076221371743E-2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171</v>
      </c>
      <c r="CI117" s="5">
        <f t="shared" si="7"/>
        <v>171.00113999999999</v>
      </c>
      <c r="CJ117" s="5">
        <f t="shared" si="8"/>
        <v>53</v>
      </c>
      <c r="CK117" s="5" t="str">
        <f t="shared" si="9"/>
        <v>Belgium</v>
      </c>
      <c r="CL117" s="5">
        <f t="shared" si="10"/>
        <v>16</v>
      </c>
      <c r="CM117" s="8">
        <f t="shared" si="11"/>
        <v>1.0724076221371743E-2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11</v>
      </c>
      <c r="CI118" s="5">
        <f t="shared" si="7"/>
        <v>11.001150000000001</v>
      </c>
      <c r="CJ118" s="5">
        <f t="shared" si="8"/>
        <v>122</v>
      </c>
      <c r="CK118" s="5" t="str">
        <f t="shared" si="9"/>
        <v>Uganda</v>
      </c>
      <c r="CL118" s="5">
        <f t="shared" si="10"/>
        <v>14</v>
      </c>
      <c r="CM118" s="8">
        <f t="shared" si="11"/>
        <v>9.3835666937002755E-3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595</v>
      </c>
      <c r="CI119" s="5">
        <f t="shared" si="7"/>
        <v>595.00116000000003</v>
      </c>
      <c r="CJ119" s="5">
        <f t="shared" si="8"/>
        <v>25</v>
      </c>
      <c r="CK119" s="5" t="str">
        <f t="shared" si="9"/>
        <v>Niue</v>
      </c>
      <c r="CL119" s="5">
        <f t="shared" si="10"/>
        <v>13</v>
      </c>
      <c r="CM119" s="8">
        <f t="shared" si="11"/>
        <v>8.7133119298645426E-3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190</v>
      </c>
      <c r="CK120" s="5" t="str">
        <f t="shared" si="9"/>
        <v>Nauru</v>
      </c>
      <c r="CL120" s="5">
        <f t="shared" si="10"/>
        <v>13</v>
      </c>
      <c r="CM120" s="8">
        <f t="shared" si="11"/>
        <v>8.7133119298645426E-3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17</v>
      </c>
      <c r="CI121" s="5">
        <f t="shared" si="7"/>
        <v>17.001180000000002</v>
      </c>
      <c r="CJ121" s="5">
        <f t="shared" si="8"/>
        <v>109</v>
      </c>
      <c r="CK121" s="5" t="str">
        <f t="shared" si="9"/>
        <v>Moldova</v>
      </c>
      <c r="CL121" s="5">
        <f t="shared" si="10"/>
        <v>13</v>
      </c>
      <c r="CM121" s="8">
        <f t="shared" si="11"/>
        <v>8.7133119298645426E-3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19</v>
      </c>
      <c r="CI122" s="5">
        <f t="shared" si="7"/>
        <v>19.001190000000001</v>
      </c>
      <c r="CJ122" s="5">
        <f t="shared" si="8"/>
        <v>103</v>
      </c>
      <c r="CK122" s="5" t="str">
        <f t="shared" si="9"/>
        <v>Uzbekistan</v>
      </c>
      <c r="CL122" s="5">
        <f t="shared" si="10"/>
        <v>12</v>
      </c>
      <c r="CM122" s="8">
        <f t="shared" si="11"/>
        <v>8.043057166028808E-3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189</v>
      </c>
      <c r="CK123" s="5" t="str">
        <f t="shared" si="9"/>
        <v>Kazakhstan</v>
      </c>
      <c r="CL123" s="5">
        <f t="shared" si="10"/>
        <v>12</v>
      </c>
      <c r="CM123" s="8">
        <f t="shared" si="11"/>
        <v>8.043057166028808E-3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9</v>
      </c>
      <c r="CI124" s="5">
        <f t="shared" si="7"/>
        <v>9.0012100000000004</v>
      </c>
      <c r="CJ124" s="5">
        <f t="shared" si="8"/>
        <v>128</v>
      </c>
      <c r="CK124" s="5" t="str">
        <f t="shared" si="9"/>
        <v>Tunisia</v>
      </c>
      <c r="CL124" s="5">
        <f t="shared" si="10"/>
        <v>11</v>
      </c>
      <c r="CM124" s="8">
        <f t="shared" si="11"/>
        <v>7.3728024021930735E-3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188</v>
      </c>
      <c r="CK125" s="5" t="str">
        <f t="shared" si="9"/>
        <v>Latvia</v>
      </c>
      <c r="CL125" s="5">
        <f t="shared" si="10"/>
        <v>11</v>
      </c>
      <c r="CM125" s="8">
        <f t="shared" si="11"/>
        <v>7.3728024021930735E-3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19</v>
      </c>
      <c r="CI126" s="5">
        <f t="shared" si="7"/>
        <v>19.00123</v>
      </c>
      <c r="CJ126" s="5">
        <f t="shared" si="8"/>
        <v>102</v>
      </c>
      <c r="CK126" s="5" t="str">
        <f t="shared" si="9"/>
        <v>Georgia</v>
      </c>
      <c r="CL126" s="5">
        <f t="shared" si="10"/>
        <v>11</v>
      </c>
      <c r="CM126" s="8">
        <f t="shared" si="11"/>
        <v>7.3728024021930735E-3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4</v>
      </c>
      <c r="CI127" s="5">
        <f t="shared" si="7"/>
        <v>4.0012400000000001</v>
      </c>
      <c r="CJ127" s="5">
        <f t="shared" si="8"/>
        <v>138</v>
      </c>
      <c r="CK127" s="5" t="str">
        <f t="shared" si="9"/>
        <v>Venezuela</v>
      </c>
      <c r="CL127" s="5">
        <f t="shared" si="10"/>
        <v>10</v>
      </c>
      <c r="CM127" s="8">
        <f t="shared" si="11"/>
        <v>6.7025476383573389E-3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6</v>
      </c>
      <c r="CI128" s="5">
        <f t="shared" si="7"/>
        <v>6.0012499999999998</v>
      </c>
      <c r="CJ128" s="5">
        <f t="shared" si="8"/>
        <v>132</v>
      </c>
      <c r="CK128" s="5" t="str">
        <f t="shared" si="9"/>
        <v>Trinidad and Tobago</v>
      </c>
      <c r="CL128" s="5">
        <f t="shared" si="10"/>
        <v>10</v>
      </c>
      <c r="CM128" s="8">
        <f t="shared" si="11"/>
        <v>6.7025476383573389E-3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3407</v>
      </c>
      <c r="CI129" s="5">
        <f t="shared" si="7"/>
        <v>3407.00126</v>
      </c>
      <c r="CJ129" s="5">
        <f t="shared" si="8"/>
        <v>8</v>
      </c>
      <c r="CK129" s="5" t="str">
        <f t="shared" si="9"/>
        <v>Burundi</v>
      </c>
      <c r="CL129" s="5">
        <f t="shared" si="10"/>
        <v>10</v>
      </c>
      <c r="CM129" s="8">
        <f t="shared" si="11"/>
        <v>6.7025476383573389E-3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3</v>
      </c>
      <c r="CI130" s="5">
        <f t="shared" si="7"/>
        <v>3.0012699999999999</v>
      </c>
      <c r="CJ130" s="5">
        <f t="shared" si="8"/>
        <v>149</v>
      </c>
      <c r="CK130" s="5" t="str">
        <f t="shared" si="9"/>
        <v>Norway</v>
      </c>
      <c r="CL130" s="5">
        <f t="shared" si="10"/>
        <v>9</v>
      </c>
      <c r="CM130" s="8">
        <f t="shared" si="11"/>
        <v>6.032292874521606E-3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187</v>
      </c>
      <c r="CK131" s="5" t="str">
        <f t="shared" si="9"/>
        <v>Lithuania</v>
      </c>
      <c r="CL131" s="5">
        <f t="shared" si="10"/>
        <v>9</v>
      </c>
      <c r="CM131" s="8">
        <f t="shared" si="11"/>
        <v>6.032292874521606E-3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255</v>
      </c>
      <c r="CI132" s="5">
        <f t="shared" si="7"/>
        <v>255.00129000000001</v>
      </c>
      <c r="CJ132" s="5">
        <f t="shared" si="8"/>
        <v>47</v>
      </c>
      <c r="CK132" s="5" t="str">
        <f t="shared" si="9"/>
        <v>Kyrgyzstan</v>
      </c>
      <c r="CL132" s="5">
        <f t="shared" si="10"/>
        <v>9</v>
      </c>
      <c r="CM132" s="8">
        <f t="shared" si="11"/>
        <v>6.032292874521606E-3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186</v>
      </c>
      <c r="CK133" s="5" t="str">
        <f t="shared" ref="CK133:CK196" si="14">VLOOKUP(MATCH(CG133,CJ$4:CJ$233,0),$A$4:$B$232,2)</f>
        <v>Bolivia</v>
      </c>
      <c r="CL133" s="5">
        <f t="shared" ref="CL133:CL196" si="15">VLOOKUP(MATCH(CG133,CJ$4:CJ$233,0),$CG$4:$CH$233,2)</f>
        <v>8</v>
      </c>
      <c r="CM133" s="8">
        <f t="shared" ref="CM133:CM196" si="16">CL133/SUM(CL$4:CL$233)*100</f>
        <v>5.3620381106858715E-3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185</v>
      </c>
      <c r="CK134" s="5" t="str">
        <f t="shared" si="14"/>
        <v>Solomon Islands</v>
      </c>
      <c r="CL134" s="5">
        <f t="shared" si="15"/>
        <v>6</v>
      </c>
      <c r="CM134" s="8">
        <f t="shared" si="16"/>
        <v>4.021528583014404E-3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1195</v>
      </c>
      <c r="CI135" s="5">
        <f t="shared" si="12"/>
        <v>1195.0013200000001</v>
      </c>
      <c r="CJ135" s="5">
        <f t="shared" si="13"/>
        <v>18</v>
      </c>
      <c r="CK135" s="5" t="str">
        <f t="shared" si="14"/>
        <v>Malawi</v>
      </c>
      <c r="CL135" s="5">
        <f t="shared" si="15"/>
        <v>6</v>
      </c>
      <c r="CM135" s="8">
        <f t="shared" si="16"/>
        <v>4.021528583014404E-3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19</v>
      </c>
      <c r="CI136" s="5">
        <f t="shared" si="12"/>
        <v>19.001329999999999</v>
      </c>
      <c r="CJ136" s="5">
        <f t="shared" si="13"/>
        <v>101</v>
      </c>
      <c r="CK136" s="5" t="str">
        <f t="shared" si="14"/>
        <v>Mozambique</v>
      </c>
      <c r="CL136" s="5">
        <f t="shared" si="15"/>
        <v>5</v>
      </c>
      <c r="CM136" s="8">
        <f t="shared" si="16"/>
        <v>3.3512738191786694E-3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13</v>
      </c>
      <c r="CI137" s="5">
        <f t="shared" si="12"/>
        <v>13.001340000000001</v>
      </c>
      <c r="CJ137" s="5">
        <f t="shared" si="13"/>
        <v>118</v>
      </c>
      <c r="CK137" s="5" t="str">
        <f t="shared" si="14"/>
        <v>Guinea</v>
      </c>
      <c r="CL137" s="5">
        <f t="shared" si="15"/>
        <v>5</v>
      </c>
      <c r="CM137" s="8">
        <f t="shared" si="16"/>
        <v>3.3512738191786694E-3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184</v>
      </c>
      <c r="CK138" s="5" t="str">
        <f t="shared" si="14"/>
        <v>Algeria</v>
      </c>
      <c r="CL138" s="5">
        <f t="shared" si="15"/>
        <v>5</v>
      </c>
      <c r="CM138" s="8">
        <f t="shared" si="16"/>
        <v>3.3512738191786694E-3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0</v>
      </c>
      <c r="CI139" s="5">
        <f t="shared" si="12"/>
        <v>1.3600000000000001E-3</v>
      </c>
      <c r="CJ139" s="5">
        <f t="shared" si="13"/>
        <v>183</v>
      </c>
      <c r="CK139" s="5" t="str">
        <f t="shared" si="14"/>
        <v>Senegal</v>
      </c>
      <c r="CL139" s="5">
        <f t="shared" si="15"/>
        <v>4</v>
      </c>
      <c r="CM139" s="8">
        <f t="shared" si="16"/>
        <v>2.6810190553429357E-3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30</v>
      </c>
      <c r="CI140" s="5">
        <f t="shared" si="12"/>
        <v>30.001370000000001</v>
      </c>
      <c r="CJ140" s="5">
        <f t="shared" si="13"/>
        <v>91</v>
      </c>
      <c r="CK140" s="5" t="str">
        <f t="shared" si="14"/>
        <v>Samoa, American</v>
      </c>
      <c r="CL140" s="5">
        <f t="shared" si="15"/>
        <v>4</v>
      </c>
      <c r="CM140" s="8">
        <f t="shared" si="16"/>
        <v>2.6810190553429357E-3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182</v>
      </c>
      <c r="CK141" s="5" t="str">
        <f t="shared" si="14"/>
        <v>Madagascar</v>
      </c>
      <c r="CL141" s="5">
        <f t="shared" si="15"/>
        <v>4</v>
      </c>
      <c r="CM141" s="8">
        <f t="shared" si="16"/>
        <v>2.6810190553429357E-3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25</v>
      </c>
      <c r="CI142" s="5">
        <f t="shared" si="12"/>
        <v>25.001390000000001</v>
      </c>
      <c r="CJ142" s="5">
        <f t="shared" si="13"/>
        <v>96</v>
      </c>
      <c r="CK142" s="5" t="str">
        <f t="shared" si="14"/>
        <v>Guyana</v>
      </c>
      <c r="CL142" s="5">
        <f t="shared" si="15"/>
        <v>4</v>
      </c>
      <c r="CM142" s="8">
        <f t="shared" si="16"/>
        <v>2.6810190553429357E-3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5</v>
      </c>
      <c r="CI143" s="5">
        <f t="shared" si="12"/>
        <v>5.0014000000000003</v>
      </c>
      <c r="CJ143" s="5">
        <f t="shared" si="13"/>
        <v>133</v>
      </c>
      <c r="CK143" s="5" t="str">
        <f t="shared" si="14"/>
        <v>Guernsey</v>
      </c>
      <c r="CL143" s="5">
        <f t="shared" si="15"/>
        <v>4</v>
      </c>
      <c r="CM143" s="8">
        <f t="shared" si="16"/>
        <v>2.6810190553429357E-3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1227</v>
      </c>
      <c r="CI144" s="5">
        <f t="shared" si="12"/>
        <v>1227.0014100000001</v>
      </c>
      <c r="CJ144" s="5">
        <f t="shared" si="13"/>
        <v>17</v>
      </c>
      <c r="CK144" s="5" t="str">
        <f t="shared" si="14"/>
        <v>Gibraltar</v>
      </c>
      <c r="CL144" s="5">
        <f t="shared" si="15"/>
        <v>4</v>
      </c>
      <c r="CM144" s="8">
        <f t="shared" si="16"/>
        <v>2.6810190553429357E-3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0</v>
      </c>
      <c r="CI145" s="5">
        <f t="shared" si="12"/>
        <v>1.42E-3</v>
      </c>
      <c r="CJ145" s="5">
        <f t="shared" si="13"/>
        <v>181</v>
      </c>
      <c r="CK145" s="5" t="str">
        <f t="shared" si="14"/>
        <v>Estonia</v>
      </c>
      <c r="CL145" s="5">
        <f t="shared" si="15"/>
        <v>4</v>
      </c>
      <c r="CM145" s="8">
        <f t="shared" si="16"/>
        <v>2.6810190553429357E-3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13</v>
      </c>
      <c r="CI146" s="5">
        <f t="shared" si="12"/>
        <v>13.001429999999999</v>
      </c>
      <c r="CJ146" s="5">
        <f t="shared" si="13"/>
        <v>117</v>
      </c>
      <c r="CK146" s="5" t="str">
        <f t="shared" si="14"/>
        <v>Djibouti</v>
      </c>
      <c r="CL146" s="5">
        <f t="shared" si="15"/>
        <v>4</v>
      </c>
      <c r="CM146" s="8">
        <f t="shared" si="16"/>
        <v>2.6810190553429357E-3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282</v>
      </c>
      <c r="CI147" s="5">
        <f t="shared" si="12"/>
        <v>282.00144</v>
      </c>
      <c r="CJ147" s="5">
        <f t="shared" si="13"/>
        <v>45</v>
      </c>
      <c r="CK147" s="5" t="str">
        <f t="shared" si="14"/>
        <v>Cote d'Ivoire</v>
      </c>
      <c r="CL147" s="5">
        <f t="shared" si="15"/>
        <v>4</v>
      </c>
      <c r="CM147" s="8">
        <f t="shared" si="16"/>
        <v>2.6810190553429357E-3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311</v>
      </c>
      <c r="CI148" s="5">
        <f t="shared" si="12"/>
        <v>311.00144999999998</v>
      </c>
      <c r="CJ148" s="5">
        <f t="shared" si="13"/>
        <v>41</v>
      </c>
      <c r="CK148" s="5" t="str">
        <f t="shared" si="14"/>
        <v>Congo, Dem</v>
      </c>
      <c r="CL148" s="5">
        <f t="shared" si="15"/>
        <v>4</v>
      </c>
      <c r="CM148" s="8">
        <f t="shared" si="16"/>
        <v>2.6810190553429357E-3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0</v>
      </c>
      <c r="CI149" s="5">
        <f t="shared" si="12"/>
        <v>1.4600000000000001E-3</v>
      </c>
      <c r="CJ149" s="5">
        <f t="shared" si="13"/>
        <v>180</v>
      </c>
      <c r="CK149" s="5" t="str">
        <f t="shared" si="14"/>
        <v>Angola</v>
      </c>
      <c r="CL149" s="5">
        <f t="shared" si="15"/>
        <v>4</v>
      </c>
      <c r="CM149" s="8">
        <f t="shared" si="16"/>
        <v>2.6810190553429357E-3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1988</v>
      </c>
      <c r="CI150" s="5">
        <f t="shared" si="12"/>
        <v>1988.0014699999999</v>
      </c>
      <c r="CJ150" s="5">
        <f t="shared" si="13"/>
        <v>11</v>
      </c>
      <c r="CK150" s="5" t="str">
        <f t="shared" si="14"/>
        <v>Tajikistan</v>
      </c>
      <c r="CL150" s="5">
        <f t="shared" si="15"/>
        <v>3</v>
      </c>
      <c r="CM150" s="8">
        <f t="shared" si="16"/>
        <v>2.010764291507202E-3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179</v>
      </c>
      <c r="CK151" s="5" t="str">
        <f t="shared" si="14"/>
        <v>Paraguay</v>
      </c>
      <c r="CL151" s="5">
        <f t="shared" si="15"/>
        <v>3</v>
      </c>
      <c r="CM151" s="8">
        <f t="shared" si="16"/>
        <v>2.010764291507202E-3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178</v>
      </c>
      <c r="CK152" s="5" t="str">
        <f t="shared" si="14"/>
        <v>Maldives</v>
      </c>
      <c r="CL152" s="5">
        <f t="shared" si="15"/>
        <v>3</v>
      </c>
      <c r="CM152" s="8">
        <f t="shared" si="16"/>
        <v>2.010764291507202E-3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91</v>
      </c>
      <c r="CI153" s="5">
        <f t="shared" si="12"/>
        <v>91.001499999999993</v>
      </c>
      <c r="CJ153" s="5">
        <f t="shared" si="13"/>
        <v>69</v>
      </c>
      <c r="CK153" s="5" t="str">
        <f t="shared" si="14"/>
        <v>Jamaica</v>
      </c>
      <c r="CL153" s="5">
        <f t="shared" si="15"/>
        <v>3</v>
      </c>
      <c r="CM153" s="8">
        <f t="shared" si="16"/>
        <v>2.010764291507202E-3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13</v>
      </c>
      <c r="CI154" s="5">
        <f t="shared" si="12"/>
        <v>13.00151</v>
      </c>
      <c r="CJ154" s="5">
        <f t="shared" si="13"/>
        <v>116</v>
      </c>
      <c r="CK154" s="5" t="str">
        <f t="shared" si="14"/>
        <v>Iceland</v>
      </c>
      <c r="CL154" s="5">
        <f t="shared" si="15"/>
        <v>3</v>
      </c>
      <c r="CM154" s="8">
        <f t="shared" si="16"/>
        <v>2.010764291507202E-3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177</v>
      </c>
      <c r="CK155" s="5" t="str">
        <f t="shared" si="14"/>
        <v>French Polynesia</v>
      </c>
      <c r="CL155" s="5">
        <f t="shared" si="15"/>
        <v>3</v>
      </c>
      <c r="CM155" s="8">
        <f t="shared" si="16"/>
        <v>2.010764291507202E-3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1023</v>
      </c>
      <c r="CI156" s="5">
        <f t="shared" si="12"/>
        <v>1023.00153</v>
      </c>
      <c r="CJ156" s="5">
        <f t="shared" si="13"/>
        <v>19</v>
      </c>
      <c r="CK156" s="5" t="str">
        <f t="shared" si="14"/>
        <v>Dominican Republic</v>
      </c>
      <c r="CL156" s="5">
        <f t="shared" si="15"/>
        <v>3</v>
      </c>
      <c r="CM156" s="8">
        <f t="shared" si="16"/>
        <v>2.010764291507202E-3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176</v>
      </c>
      <c r="CK157" s="5" t="str">
        <f t="shared" si="14"/>
        <v>Cameroon</v>
      </c>
      <c r="CL157" s="5">
        <f t="shared" si="15"/>
        <v>3</v>
      </c>
      <c r="CM157" s="8">
        <f t="shared" si="16"/>
        <v>2.010764291507202E-3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77</v>
      </c>
      <c r="CI158" s="5">
        <f t="shared" si="12"/>
        <v>77.001549999999995</v>
      </c>
      <c r="CJ158" s="5">
        <f t="shared" si="13"/>
        <v>73</v>
      </c>
      <c r="CK158" s="5" t="str">
        <f t="shared" si="14"/>
        <v>Botswana</v>
      </c>
      <c r="CL158" s="5">
        <f t="shared" si="15"/>
        <v>3</v>
      </c>
      <c r="CM158" s="8">
        <f t="shared" si="16"/>
        <v>2.010764291507202E-3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175</v>
      </c>
      <c r="CK159" s="5" t="str">
        <f t="shared" si="14"/>
        <v>Wallis and Futuna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9</v>
      </c>
      <c r="CI160" s="5">
        <f t="shared" si="12"/>
        <v>9.0015699999999992</v>
      </c>
      <c r="CJ160" s="5">
        <f t="shared" si="13"/>
        <v>127</v>
      </c>
      <c r="CK160" s="5" t="str">
        <f t="shared" si="14"/>
        <v>Vanuatu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17</v>
      </c>
      <c r="CI161" s="5">
        <f t="shared" si="12"/>
        <v>17.001580000000001</v>
      </c>
      <c r="CJ161" s="5">
        <f t="shared" si="13"/>
        <v>108</v>
      </c>
      <c r="CK161" s="5" t="str">
        <f t="shared" si="14"/>
        <v>Tuvalu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2388</v>
      </c>
      <c r="CI162" s="5">
        <f t="shared" si="12"/>
        <v>2388.0015899999999</v>
      </c>
      <c r="CJ162" s="5">
        <f t="shared" si="13"/>
        <v>10</v>
      </c>
      <c r="CK162" s="5" t="str">
        <f t="shared" si="14"/>
        <v>Turks and Caicos Islands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174</v>
      </c>
      <c r="CK163" s="5" t="str">
        <f t="shared" si="14"/>
        <v>Turkmenistan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173</v>
      </c>
      <c r="CK164" s="5" t="str">
        <f t="shared" si="14"/>
        <v>Tokelau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28</v>
      </c>
      <c r="CI165" s="5">
        <f t="shared" si="12"/>
        <v>28.001619999999999</v>
      </c>
      <c r="CJ165" s="5">
        <f t="shared" si="13"/>
        <v>93</v>
      </c>
      <c r="CK165" s="5" t="str">
        <f t="shared" si="14"/>
        <v>Togo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3</v>
      </c>
      <c r="CI166" s="5">
        <f t="shared" si="12"/>
        <v>3.00163</v>
      </c>
      <c r="CJ166" s="5">
        <f t="shared" si="13"/>
        <v>148</v>
      </c>
      <c r="CK166" s="5" t="str">
        <f t="shared" si="14"/>
        <v>Suriname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61</v>
      </c>
      <c r="CI167" s="5">
        <f t="shared" si="12"/>
        <v>61.001640000000002</v>
      </c>
      <c r="CJ167" s="5">
        <f t="shared" si="13"/>
        <v>78</v>
      </c>
      <c r="CK167" s="5" t="str">
        <f t="shared" si="14"/>
        <v>St Vincent and the Grenadines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2662</v>
      </c>
      <c r="CI168" s="5">
        <f t="shared" si="12"/>
        <v>2662.0016500000002</v>
      </c>
      <c r="CJ168" s="5">
        <f t="shared" si="13"/>
        <v>9</v>
      </c>
      <c r="CK168" s="5" t="str">
        <f t="shared" si="14"/>
        <v>St Lucia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592</v>
      </c>
      <c r="CI169" s="5">
        <f t="shared" si="12"/>
        <v>592.00166000000002</v>
      </c>
      <c r="CJ169" s="5">
        <f t="shared" si="13"/>
        <v>26</v>
      </c>
      <c r="CK169" s="5" t="str">
        <f t="shared" si="14"/>
        <v>St Kitts and Nevis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106</v>
      </c>
      <c r="CI170" s="5">
        <f t="shared" si="12"/>
        <v>106.00167</v>
      </c>
      <c r="CJ170" s="5">
        <f t="shared" si="13"/>
        <v>65</v>
      </c>
      <c r="CK170" s="5" t="str">
        <f t="shared" si="14"/>
        <v>St Helena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172</v>
      </c>
      <c r="CK171" s="5" t="str">
        <f t="shared" si="14"/>
        <v>Sint Maarten (Dutch part)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16</v>
      </c>
      <c r="CI172" s="5">
        <f t="shared" si="12"/>
        <v>16.00169</v>
      </c>
      <c r="CJ172" s="5">
        <f t="shared" si="13"/>
        <v>112</v>
      </c>
      <c r="CK172" s="5" t="str">
        <f t="shared" si="14"/>
        <v>Sao Tome and Principe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171</v>
      </c>
      <c r="CK173" s="5" t="str">
        <f t="shared" si="14"/>
        <v>Rwanda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348</v>
      </c>
      <c r="CI174" s="5">
        <f t="shared" si="12"/>
        <v>348.00171</v>
      </c>
      <c r="CJ174" s="5">
        <f t="shared" si="13"/>
        <v>37</v>
      </c>
      <c r="CK174" s="5" t="str">
        <f t="shared" si="14"/>
        <v>Reunion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149</v>
      </c>
      <c r="CI175" s="5">
        <f t="shared" si="12"/>
        <v>149.00172000000001</v>
      </c>
      <c r="CJ175" s="5">
        <f t="shared" si="13"/>
        <v>58</v>
      </c>
      <c r="CK175" s="5" t="str">
        <f t="shared" si="14"/>
        <v>Puerto Rico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0</v>
      </c>
      <c r="CI176" s="5">
        <f t="shared" si="12"/>
        <v>1.7300000000000002E-3</v>
      </c>
      <c r="CJ176" s="5">
        <f t="shared" si="13"/>
        <v>170</v>
      </c>
      <c r="CK176" s="5" t="str">
        <f t="shared" si="14"/>
        <v>Panama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302</v>
      </c>
      <c r="CI177" s="5">
        <f t="shared" si="12"/>
        <v>302.00173999999998</v>
      </c>
      <c r="CJ177" s="5">
        <f t="shared" si="13"/>
        <v>43</v>
      </c>
      <c r="CK177" s="5" t="str">
        <f t="shared" si="14"/>
        <v>Palau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4</v>
      </c>
      <c r="CI178" s="5">
        <f t="shared" si="12"/>
        <v>4.0017500000000004</v>
      </c>
      <c r="CJ178" s="5">
        <f t="shared" si="13"/>
        <v>137</v>
      </c>
      <c r="CK178" s="5" t="str">
        <f t="shared" si="14"/>
        <v>Northern Mariana Islands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169</v>
      </c>
      <c r="CK179" s="5" t="str">
        <f t="shared" si="14"/>
        <v>Northern America, nfd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124</v>
      </c>
      <c r="CI180" s="5">
        <f t="shared" si="12"/>
        <v>124.00176999999999</v>
      </c>
      <c r="CJ180" s="5">
        <f t="shared" si="13"/>
        <v>63</v>
      </c>
      <c r="CK180" s="5" t="str">
        <f t="shared" si="14"/>
        <v>Norfolk Island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299</v>
      </c>
      <c r="CI181" s="5">
        <f t="shared" si="12"/>
        <v>299.00178</v>
      </c>
      <c r="CJ181" s="5">
        <f t="shared" si="13"/>
        <v>44</v>
      </c>
      <c r="CK181" s="5" t="str">
        <f t="shared" si="14"/>
        <v>Niger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4</v>
      </c>
      <c r="CI182" s="5">
        <f t="shared" si="12"/>
        <v>4.0017899999999997</v>
      </c>
      <c r="CJ182" s="5">
        <f t="shared" si="13"/>
        <v>136</v>
      </c>
      <c r="CK182" s="5" t="str">
        <f t="shared" si="14"/>
        <v>Nicaragua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770</v>
      </c>
      <c r="CI183" s="5">
        <f t="shared" si="12"/>
        <v>770.0018</v>
      </c>
      <c r="CJ183" s="5">
        <f t="shared" si="13"/>
        <v>22</v>
      </c>
      <c r="CK183" s="5" t="str">
        <f t="shared" si="14"/>
        <v>New Caledonia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105</v>
      </c>
      <c r="CI184" s="5">
        <f t="shared" si="12"/>
        <v>105.00181000000001</v>
      </c>
      <c r="CJ184" s="5">
        <f t="shared" si="13"/>
        <v>66</v>
      </c>
      <c r="CK184" s="5" t="str">
        <f t="shared" si="14"/>
        <v>Namibia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36</v>
      </c>
      <c r="CI185" s="5">
        <f t="shared" si="12"/>
        <v>36.001820000000002</v>
      </c>
      <c r="CJ185" s="5">
        <f t="shared" si="13"/>
        <v>86</v>
      </c>
      <c r="CK185" s="5" t="str">
        <f t="shared" si="14"/>
        <v>Montserrat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339</v>
      </c>
      <c r="CI186" s="5">
        <f t="shared" si="12"/>
        <v>339.00182999999998</v>
      </c>
      <c r="CJ186" s="5">
        <f t="shared" si="13"/>
        <v>39</v>
      </c>
      <c r="CK186" s="5" t="str">
        <f t="shared" si="14"/>
        <v>Mongolia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168</v>
      </c>
      <c r="CK187" s="5" t="str">
        <f t="shared" si="14"/>
        <v>Monaco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20</v>
      </c>
      <c r="CI188" s="5">
        <f t="shared" si="12"/>
        <v>20.001850000000001</v>
      </c>
      <c r="CJ188" s="5">
        <f t="shared" si="13"/>
        <v>100</v>
      </c>
      <c r="CK188" s="5" t="str">
        <f t="shared" si="14"/>
        <v>Mauritania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56</v>
      </c>
      <c r="CI189" s="5">
        <f t="shared" si="12"/>
        <v>56.001860000000001</v>
      </c>
      <c r="CJ189" s="5">
        <f t="shared" si="13"/>
        <v>81</v>
      </c>
      <c r="CK189" s="5" t="str">
        <f t="shared" si="14"/>
        <v>Marshall Islands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6</v>
      </c>
      <c r="CI190" s="5">
        <f t="shared" si="12"/>
        <v>6.0018700000000003</v>
      </c>
      <c r="CJ190" s="5">
        <f t="shared" si="13"/>
        <v>131</v>
      </c>
      <c r="CK190" s="5" t="str">
        <f t="shared" si="14"/>
        <v>Mali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157</v>
      </c>
      <c r="CI191" s="5">
        <f t="shared" si="12"/>
        <v>157.00188</v>
      </c>
      <c r="CJ191" s="5">
        <f t="shared" si="13"/>
        <v>57</v>
      </c>
      <c r="CK191" s="5" t="str">
        <f t="shared" si="14"/>
        <v>Luxembourg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427</v>
      </c>
      <c r="CI192" s="5">
        <f t="shared" si="12"/>
        <v>427.00189</v>
      </c>
      <c r="CJ192" s="5">
        <f t="shared" si="13"/>
        <v>33</v>
      </c>
      <c r="CK192" s="5" t="str">
        <f t="shared" si="14"/>
        <v>Liechtenstein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554</v>
      </c>
      <c r="CI193" s="5">
        <f t="shared" si="12"/>
        <v>554.00189999999998</v>
      </c>
      <c r="CJ193" s="5">
        <f t="shared" si="13"/>
        <v>28</v>
      </c>
      <c r="CK193" s="5" t="str">
        <f t="shared" si="14"/>
        <v>Lesotho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198</v>
      </c>
      <c r="CI194" s="5">
        <f t="shared" si="12"/>
        <v>198.00191000000001</v>
      </c>
      <c r="CJ194" s="5">
        <f t="shared" si="13"/>
        <v>50</v>
      </c>
      <c r="CK194" s="5" t="str">
        <f t="shared" si="14"/>
        <v>Korea, Democratic People's Republic of (North)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62</v>
      </c>
      <c r="CI195" s="5">
        <f t="shared" si="12"/>
        <v>62.001919999999998</v>
      </c>
      <c r="CJ195" s="5">
        <f t="shared" si="13"/>
        <v>77</v>
      </c>
      <c r="CK195" s="5" t="str">
        <f t="shared" si="14"/>
        <v>Kiribati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6287</v>
      </c>
      <c r="CI196" s="5">
        <f t="shared" si="12"/>
        <v>6287.0019300000004</v>
      </c>
      <c r="CJ196" s="5">
        <f t="shared" si="13"/>
        <v>5</v>
      </c>
      <c r="CK196" s="5" t="str">
        <f t="shared" si="14"/>
        <v>Jersey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167</v>
      </c>
      <c r="CK197" s="5" t="str">
        <f t="shared" ref="CK197:CK233" si="19">VLOOKUP(MATCH(CG197,CJ$4:CJ$233,0),$A$4:$B$232,2)</f>
        <v>Isle of Man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166</v>
      </c>
      <c r="CK198" s="5" t="str">
        <f t="shared" si="19"/>
        <v>Honduras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165</v>
      </c>
      <c r="CK199" s="5" t="str">
        <f t="shared" si="19"/>
        <v>Haiti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164</v>
      </c>
      <c r="CK200" s="5" t="str">
        <f t="shared" si="19"/>
        <v>Guatemala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303</v>
      </c>
      <c r="CI201" s="5">
        <f t="shared" si="17"/>
        <v>303.00198</v>
      </c>
      <c r="CJ201" s="5">
        <f t="shared" si="18"/>
        <v>42</v>
      </c>
      <c r="CK201" s="5" t="str">
        <f t="shared" si="19"/>
        <v>Guam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163</v>
      </c>
      <c r="CK202" s="5" t="str">
        <f t="shared" si="19"/>
        <v>Guadeloupe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17</v>
      </c>
      <c r="CI203" s="5">
        <f t="shared" si="17"/>
        <v>17.001999999999999</v>
      </c>
      <c r="CJ203" s="5">
        <f t="shared" si="18"/>
        <v>107</v>
      </c>
      <c r="CK203" s="5" t="str">
        <f t="shared" si="19"/>
        <v>Grenada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34</v>
      </c>
      <c r="CI204" s="5">
        <f t="shared" si="17"/>
        <v>34.002009999999999</v>
      </c>
      <c r="CJ204" s="5">
        <f t="shared" si="18"/>
        <v>87</v>
      </c>
      <c r="CK204" s="5" t="str">
        <f t="shared" si="19"/>
        <v>Greenland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102</v>
      </c>
      <c r="CI205" s="5">
        <f t="shared" si="17"/>
        <v>102.00202</v>
      </c>
      <c r="CJ205" s="5">
        <f t="shared" si="18"/>
        <v>67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223</v>
      </c>
      <c r="CI206" s="5">
        <f t="shared" si="17"/>
        <v>223.00202999999999</v>
      </c>
      <c r="CJ206" s="5">
        <f t="shared" si="18"/>
        <v>48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3</v>
      </c>
      <c r="CI207" s="5">
        <f t="shared" si="17"/>
        <v>3.00204</v>
      </c>
      <c r="CJ207" s="5">
        <f t="shared" si="18"/>
        <v>147</v>
      </c>
      <c r="CK207" s="5" t="str">
        <f t="shared" si="19"/>
        <v>Falkland Islands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21</v>
      </c>
      <c r="CI208" s="5">
        <f t="shared" si="17"/>
        <v>21.002050000000001</v>
      </c>
      <c r="CJ208" s="5">
        <f t="shared" si="18"/>
        <v>99</v>
      </c>
      <c r="CK208" s="5" t="str">
        <f t="shared" si="19"/>
        <v>Eswatini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1390</v>
      </c>
      <c r="CI209" s="5">
        <f t="shared" si="17"/>
        <v>1390.00206</v>
      </c>
      <c r="CJ209" s="5">
        <f t="shared" si="18"/>
        <v>16</v>
      </c>
      <c r="CK209" s="5" t="str">
        <f t="shared" si="19"/>
        <v>Equatorial Guinea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406</v>
      </c>
      <c r="CI210" s="5">
        <f t="shared" si="17"/>
        <v>406.00207</v>
      </c>
      <c r="CJ210" s="5">
        <f t="shared" si="18"/>
        <v>35</v>
      </c>
      <c r="CK210" s="5" t="str">
        <f t="shared" si="19"/>
        <v>Ecuador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162</v>
      </c>
      <c r="CK211" s="5" t="str">
        <f t="shared" si="19"/>
        <v>Dominica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161</v>
      </c>
      <c r="CK212" s="5" t="str">
        <f t="shared" si="19"/>
        <v>Curacao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36</v>
      </c>
      <c r="CI213" s="5">
        <f t="shared" si="17"/>
        <v>36.002099999999999</v>
      </c>
      <c r="CJ213" s="5">
        <f t="shared" si="18"/>
        <v>85</v>
      </c>
      <c r="CK213" s="5" t="str">
        <f t="shared" si="19"/>
        <v>Cuba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10</v>
      </c>
      <c r="CI214" s="5">
        <f t="shared" si="17"/>
        <v>10.00211</v>
      </c>
      <c r="CJ214" s="5">
        <f t="shared" si="18"/>
        <v>125</v>
      </c>
      <c r="CK214" s="5" t="str">
        <f t="shared" si="19"/>
        <v>Costa Rica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11</v>
      </c>
      <c r="CI215" s="5">
        <f t="shared" si="17"/>
        <v>11.00212</v>
      </c>
      <c r="CJ215" s="5">
        <f t="shared" si="18"/>
        <v>121</v>
      </c>
      <c r="CK215" s="5" t="str">
        <f t="shared" si="19"/>
        <v>Congo, Republic of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813</v>
      </c>
      <c r="CI216" s="5">
        <f t="shared" si="17"/>
        <v>813.00212999999997</v>
      </c>
      <c r="CJ216" s="5">
        <f t="shared" si="18"/>
        <v>21</v>
      </c>
      <c r="CK216" s="5" t="str">
        <f t="shared" si="19"/>
        <v>Comoros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160</v>
      </c>
      <c r="CK217" s="5" t="str">
        <f t="shared" si="19"/>
        <v>Chad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159</v>
      </c>
      <c r="CK218" s="5" t="str">
        <f t="shared" si="19"/>
        <v>Central Asia, nfd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158</v>
      </c>
      <c r="CK219" s="5" t="str">
        <f t="shared" si="19"/>
        <v>Central African Republic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135</v>
      </c>
      <c r="CI220" s="5">
        <f t="shared" si="17"/>
        <v>135.00217000000001</v>
      </c>
      <c r="CJ220" s="5">
        <f t="shared" si="18"/>
        <v>61</v>
      </c>
      <c r="CK220" s="5" t="str">
        <f t="shared" si="19"/>
        <v>Cayman Islands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14</v>
      </c>
      <c r="CI221" s="5">
        <f t="shared" si="17"/>
        <v>14.002179999999999</v>
      </c>
      <c r="CJ221" s="5">
        <f t="shared" si="18"/>
        <v>115</v>
      </c>
      <c r="CK221" s="5" t="str">
        <f t="shared" si="19"/>
        <v>Caribbean, nfd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124</v>
      </c>
      <c r="CI222" s="5">
        <f t="shared" si="17"/>
        <v>124.00219</v>
      </c>
      <c r="CJ222" s="5">
        <f t="shared" si="18"/>
        <v>62</v>
      </c>
      <c r="CK222" s="5" t="str">
        <f t="shared" si="19"/>
        <v>Cabo Verde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68</v>
      </c>
      <c r="CI223" s="5">
        <f t="shared" si="17"/>
        <v>68.002200000000002</v>
      </c>
      <c r="CJ223" s="5">
        <f t="shared" si="18"/>
        <v>76</v>
      </c>
      <c r="CK223" s="5" t="str">
        <f t="shared" si="19"/>
        <v>Burkina Faso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193</v>
      </c>
      <c r="CI224" s="5">
        <f t="shared" si="17"/>
        <v>193.00220999999999</v>
      </c>
      <c r="CJ224" s="5">
        <f t="shared" si="18"/>
        <v>51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12</v>
      </c>
      <c r="CI225" s="5">
        <f t="shared" si="17"/>
        <v>12.002219999999999</v>
      </c>
      <c r="CJ225" s="5">
        <f t="shared" si="18"/>
        <v>119</v>
      </c>
      <c r="CK225" s="5" t="str">
        <f t="shared" si="19"/>
        <v>Benin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157</v>
      </c>
      <c r="CK226" s="5" t="str">
        <f t="shared" si="19"/>
        <v>Belize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10</v>
      </c>
      <c r="CI227" s="5">
        <f t="shared" si="17"/>
        <v>10.00224</v>
      </c>
      <c r="CJ227" s="5">
        <f t="shared" si="18"/>
        <v>124</v>
      </c>
      <c r="CK227" s="5" t="str">
        <f t="shared" si="19"/>
        <v>Barbados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14693</v>
      </c>
      <c r="CI228" s="5">
        <f t="shared" si="17"/>
        <v>14693.00225</v>
      </c>
      <c r="CJ228" s="5">
        <f t="shared" si="18"/>
        <v>2</v>
      </c>
      <c r="CK228" s="5" t="str">
        <f t="shared" si="19"/>
        <v>Bahamas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38</v>
      </c>
      <c r="CI229" s="5">
        <f t="shared" si="17"/>
        <v>38.00226</v>
      </c>
      <c r="CJ229" s="5">
        <f t="shared" si="18"/>
        <v>84</v>
      </c>
      <c r="CK229" s="5" t="str">
        <f t="shared" si="19"/>
        <v>Australian Antarctic Territory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156</v>
      </c>
      <c r="CK230" s="5" t="str">
        <f t="shared" si="19"/>
        <v>Aruba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26</v>
      </c>
      <c r="CI231" s="5">
        <f t="shared" si="17"/>
        <v>26.002279999999999</v>
      </c>
      <c r="CJ231" s="5">
        <f t="shared" si="18"/>
        <v>95</v>
      </c>
      <c r="CK231" s="5" t="str">
        <f t="shared" si="19"/>
        <v>Antigua and Barbuda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98</v>
      </c>
      <c r="CK232" s="5" t="str">
        <f t="shared" si="19"/>
        <v>Anguilla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95</v>
      </c>
      <c r="CI233" s="5">
        <f t="shared" si="17"/>
        <v>95.002300000000005</v>
      </c>
      <c r="CJ233" s="5">
        <f t="shared" si="18"/>
        <v>68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6" customFormat="1" x14ac:dyDescent="0.3">
      <c r="A235" s="15">
        <v>232</v>
      </c>
      <c r="B235" s="16" t="s">
        <v>566</v>
      </c>
      <c r="C235" s="17">
        <v>15.259101344703183</v>
      </c>
      <c r="D235" s="17">
        <v>12.290200324851114</v>
      </c>
      <c r="E235" s="17">
        <v>11.895133304337364</v>
      </c>
      <c r="F235" s="17">
        <v>25.265455258834209</v>
      </c>
      <c r="G235" s="17">
        <v>16.385005173374367</v>
      </c>
      <c r="H235" s="17">
        <v>12.83273298235892</v>
      </c>
      <c r="I235" s="17">
        <v>27.989307868103168</v>
      </c>
      <c r="J235" s="17">
        <v>10.232769044740024</v>
      </c>
      <c r="K235" s="17">
        <v>33.434976808108573</v>
      </c>
      <c r="L235" s="17">
        <v>51.219632143208422</v>
      </c>
      <c r="M235" s="17">
        <v>7.2619688004303384</v>
      </c>
      <c r="N235" s="17">
        <v>8.1672582944349728</v>
      </c>
      <c r="O235" s="17">
        <v>24.721571839361872</v>
      </c>
      <c r="P235" s="17">
        <v>44.035940694418194</v>
      </c>
      <c r="Q235" s="17">
        <v>10.034041173609992</v>
      </c>
      <c r="R235" s="17">
        <v>10.850327048864955</v>
      </c>
      <c r="S235" s="17">
        <v>7.8977540972550031</v>
      </c>
      <c r="T235" s="17">
        <v>32.800303517856264</v>
      </c>
      <c r="U235" s="17">
        <v>12.954065825512998</v>
      </c>
      <c r="V235" s="17">
        <v>22.506739562173877</v>
      </c>
      <c r="W235" s="17">
        <v>6.2551187551187581</v>
      </c>
      <c r="X235" s="17">
        <v>38.151062428507053</v>
      </c>
      <c r="Y235" s="17">
        <v>9.3783551642688536</v>
      </c>
      <c r="Z235" s="17">
        <v>9.7177096080003338</v>
      </c>
      <c r="AA235" s="17">
        <v>10.259767466219756</v>
      </c>
      <c r="AB235" s="17">
        <v>61.358120182434057</v>
      </c>
      <c r="AC235" s="17">
        <v>18.522074422782111</v>
      </c>
      <c r="AD235" s="17">
        <v>18.842093601126891</v>
      </c>
      <c r="AE235" s="17">
        <v>15.280515044015246</v>
      </c>
      <c r="AF235" s="17">
        <v>11.379050489826682</v>
      </c>
      <c r="AG235" s="17">
        <v>31.53535052644844</v>
      </c>
      <c r="AH235" s="17">
        <v>7.6299376299376291</v>
      </c>
      <c r="AI235" s="17">
        <v>41.983631691463863</v>
      </c>
      <c r="AJ235" s="17">
        <v>9.0897916538627044</v>
      </c>
      <c r="AK235" s="17">
        <v>32.989064398541927</v>
      </c>
      <c r="AL235" s="17">
        <v>34.066154663074869</v>
      </c>
      <c r="AM235" s="17">
        <v>13.838164081689939</v>
      </c>
      <c r="AN235" s="17">
        <v>9.981085406663766</v>
      </c>
      <c r="AO235" s="17">
        <v>13.847068958444424</v>
      </c>
      <c r="AP235" s="17">
        <v>44.841945238528012</v>
      </c>
      <c r="AQ235" s="17">
        <v>12.307527801539777</v>
      </c>
      <c r="AR235" s="17">
        <v>40.007901332115217</v>
      </c>
      <c r="AS235" s="17">
        <v>26.030327986250356</v>
      </c>
      <c r="AT235" s="17">
        <v>59.036040385987413</v>
      </c>
      <c r="AU235" s="17">
        <v>37.478721281066932</v>
      </c>
      <c r="AV235" s="17">
        <v>14.859068627450981</v>
      </c>
      <c r="AW235" s="17">
        <v>15.624865284304008</v>
      </c>
      <c r="AX235" s="17">
        <v>10.77049355840262</v>
      </c>
      <c r="AY235" s="17">
        <v>52.473645956860793</v>
      </c>
      <c r="AZ235" s="17">
        <v>28.877256102239684</v>
      </c>
      <c r="BA235" s="17">
        <v>15.06426446652074</v>
      </c>
      <c r="BB235" s="17">
        <v>34.37781730464657</v>
      </c>
      <c r="BC235" s="17">
        <v>18.735471873547183</v>
      </c>
      <c r="BD235" s="17">
        <v>13.387876534027527</v>
      </c>
      <c r="BE235" s="17">
        <v>8.1282624906785941</v>
      </c>
      <c r="BF235" s="17">
        <v>12.39705560819182</v>
      </c>
      <c r="BG235" s="17">
        <v>16.835709735900821</v>
      </c>
      <c r="BH235" s="17">
        <v>10.050064898943077</v>
      </c>
      <c r="BI235" s="17">
        <v>35.296640756588232</v>
      </c>
      <c r="BJ235" s="17">
        <v>10.292633703329969</v>
      </c>
      <c r="BK235" s="17">
        <v>11.431411530815112</v>
      </c>
      <c r="BL235" s="17">
        <v>12.463727086134895</v>
      </c>
      <c r="BM235" s="17">
        <v>8.1598344756239527</v>
      </c>
      <c r="BN235" s="17">
        <v>33.043025607143576</v>
      </c>
      <c r="BO235" s="17">
        <v>10.748207016863731</v>
      </c>
      <c r="BP235" s="17">
        <v>12.424013222399637</v>
      </c>
      <c r="BQ235" s="17">
        <v>18.312028338210382</v>
      </c>
      <c r="BR235" s="17">
        <v>9.032830523513752</v>
      </c>
      <c r="BS235" s="17">
        <v>9.6776504297994279</v>
      </c>
      <c r="BT235" s="17">
        <v>10.166651706908411</v>
      </c>
      <c r="BU235" s="17">
        <v>11.97569254872171</v>
      </c>
      <c r="BV235" s="17">
        <v>6.9413716814159301</v>
      </c>
      <c r="BW235" s="17">
        <v>42.95584076040145</v>
      </c>
      <c r="BX235" s="17">
        <v>39.284186770286375</v>
      </c>
      <c r="BY235" s="17">
        <v>11.914676017240126</v>
      </c>
      <c r="BZ235" s="17">
        <v>50.590295328182542</v>
      </c>
      <c r="CA235" s="17">
        <v>30.190444995554728</v>
      </c>
      <c r="CB235" s="17">
        <v>17.498985247832422</v>
      </c>
      <c r="CC235" s="17">
        <v>7.225095945269473</v>
      </c>
      <c r="CD235" s="17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46362</v>
      </c>
      <c r="CM4" s="5">
        <f>CL4/SUM(CL$4:CL$237)*100</f>
        <v>31.605426409434862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15</v>
      </c>
      <c r="CI5" s="5">
        <f t="shared" ref="CI5:CI68" si="0">CH5+0.0001*CG5</f>
        <v>15.0002</v>
      </c>
      <c r="CJ5" s="5">
        <f t="shared" ref="CJ5:CJ68" si="1">RANK(CI5,CI$4:CI$237)</f>
        <v>97</v>
      </c>
      <c r="CK5" s="5" t="str">
        <f t="shared" ref="CK5:CK68" si="2">VLOOKUP(MATCH(CG5,CJ$4:CJ$237,0),$A$4:$B$237,2)</f>
        <v>Vietnamese</v>
      </c>
      <c r="CL5" s="5">
        <f t="shared" ref="CL5:CL68" si="3">VLOOKUP(MATCH(CG5,CJ$4:CJ$237,0),$CG$4:$CH$237,2)</f>
        <v>18784</v>
      </c>
      <c r="CM5" s="5">
        <f t="shared" ref="CM5:CM68" si="4">CL5/SUM(CL$4:CL$237)*100</f>
        <v>12.805235530711023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233</v>
      </c>
      <c r="CK6" s="5" t="str">
        <f t="shared" si="2"/>
        <v>Khmer</v>
      </c>
      <c r="CL6" s="5">
        <f t="shared" si="3"/>
        <v>9663</v>
      </c>
      <c r="CM6" s="5">
        <f t="shared" si="4"/>
        <v>6.5873611016429203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79</v>
      </c>
      <c r="CI7" s="5">
        <f t="shared" si="0"/>
        <v>79.000399999999999</v>
      </c>
      <c r="CJ7" s="5">
        <f t="shared" si="1"/>
        <v>66</v>
      </c>
      <c r="CK7" s="5" t="str">
        <f t="shared" si="2"/>
        <v>Mandarin</v>
      </c>
      <c r="CL7" s="5">
        <f t="shared" si="3"/>
        <v>6201</v>
      </c>
      <c r="CM7" s="5">
        <f t="shared" si="4"/>
        <v>4.2272820233144728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9</v>
      </c>
      <c r="CI8" s="5">
        <f t="shared" si="0"/>
        <v>9.0005000000000006</v>
      </c>
      <c r="CJ8" s="5">
        <f t="shared" si="1"/>
        <v>108</v>
      </c>
      <c r="CK8" s="5" t="str">
        <f t="shared" si="2"/>
        <v>Punjabi</v>
      </c>
      <c r="CL8" s="5">
        <f t="shared" si="3"/>
        <v>5399</v>
      </c>
      <c r="CM8" s="5">
        <f t="shared" si="4"/>
        <v>3.6805508214602227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1628</v>
      </c>
      <c r="CI9" s="5">
        <f t="shared" si="0"/>
        <v>1628.0006000000001</v>
      </c>
      <c r="CJ9" s="5">
        <f t="shared" si="1"/>
        <v>18</v>
      </c>
      <c r="CK9" s="5" t="str">
        <f t="shared" si="2"/>
        <v>Cantonese</v>
      </c>
      <c r="CL9" s="5">
        <f t="shared" si="3"/>
        <v>4410</v>
      </c>
      <c r="CM9" s="5">
        <f t="shared" si="4"/>
        <v>3.0063399004703797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232</v>
      </c>
      <c r="CK10" s="5" t="str">
        <f t="shared" si="2"/>
        <v>Hazaraghi</v>
      </c>
      <c r="CL10" s="5">
        <f t="shared" si="3"/>
        <v>4029</v>
      </c>
      <c r="CM10" s="5">
        <f t="shared" si="4"/>
        <v>2.746608494103211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135</v>
      </c>
      <c r="CI11" s="5">
        <f t="shared" si="0"/>
        <v>135.0008</v>
      </c>
      <c r="CJ11" s="5">
        <f t="shared" si="1"/>
        <v>59</v>
      </c>
      <c r="CK11" s="5" t="str">
        <f t="shared" si="2"/>
        <v>Sinhalese</v>
      </c>
      <c r="CL11" s="5">
        <f t="shared" si="3"/>
        <v>3907</v>
      </c>
      <c r="CM11" s="5">
        <f t="shared" si="4"/>
        <v>2.663439907287477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8</v>
      </c>
      <c r="CI12" s="5">
        <f t="shared" si="0"/>
        <v>8.0008999999999997</v>
      </c>
      <c r="CJ12" s="5">
        <f t="shared" si="1"/>
        <v>112</v>
      </c>
      <c r="CK12" s="5" t="str">
        <f t="shared" si="2"/>
        <v>Greek</v>
      </c>
      <c r="CL12" s="5">
        <f t="shared" si="3"/>
        <v>3509</v>
      </c>
      <c r="CM12" s="5">
        <f t="shared" si="4"/>
        <v>2.3921194355443451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2522</v>
      </c>
      <c r="CI13" s="5">
        <f t="shared" si="0"/>
        <v>2522.0010000000002</v>
      </c>
      <c r="CJ13" s="5">
        <f t="shared" si="1"/>
        <v>11</v>
      </c>
      <c r="CK13" s="5" t="str">
        <f t="shared" si="2"/>
        <v>Tamil</v>
      </c>
      <c r="CL13" s="5">
        <f t="shared" si="3"/>
        <v>2797</v>
      </c>
      <c r="CM13" s="5">
        <f t="shared" si="4"/>
        <v>1.9067421092098986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190</v>
      </c>
      <c r="CI14" s="5">
        <f t="shared" si="0"/>
        <v>190.00110000000001</v>
      </c>
      <c r="CJ14" s="5">
        <f t="shared" si="1"/>
        <v>52</v>
      </c>
      <c r="CK14" s="5" t="str">
        <f t="shared" si="2"/>
        <v>Arabic</v>
      </c>
      <c r="CL14" s="5">
        <f t="shared" si="3"/>
        <v>2522</v>
      </c>
      <c r="CM14" s="5">
        <f t="shared" si="4"/>
        <v>1.7192719340104985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231</v>
      </c>
      <c r="CK15" s="5" t="str">
        <f t="shared" si="2"/>
        <v>Hindi</v>
      </c>
      <c r="CL15" s="5">
        <f t="shared" si="3"/>
        <v>2256</v>
      </c>
      <c r="CM15" s="5">
        <f t="shared" si="4"/>
        <v>1.5379371463630787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6</v>
      </c>
      <c r="CI16" s="5">
        <f t="shared" si="0"/>
        <v>6.0012999999999996</v>
      </c>
      <c r="CJ16" s="5">
        <f t="shared" si="1"/>
        <v>120</v>
      </c>
      <c r="CK16" s="5" t="str">
        <f t="shared" si="2"/>
        <v>Serbian</v>
      </c>
      <c r="CL16" s="5">
        <f t="shared" si="3"/>
        <v>2027</v>
      </c>
      <c r="CM16" s="5">
        <f t="shared" si="4"/>
        <v>1.381825618651578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18</v>
      </c>
      <c r="CI17" s="5">
        <f t="shared" si="0"/>
        <v>18.0014</v>
      </c>
      <c r="CJ17" s="5">
        <f t="shared" si="1"/>
        <v>94</v>
      </c>
      <c r="CK17" s="5" t="str">
        <f t="shared" si="2"/>
        <v>Dari</v>
      </c>
      <c r="CL17" s="5">
        <f t="shared" si="3"/>
        <v>1940</v>
      </c>
      <c r="CM17" s="5">
        <f t="shared" si="4"/>
        <v>1.3225168723157681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78</v>
      </c>
      <c r="CI18" s="5">
        <f t="shared" si="0"/>
        <v>78.001499999999993</v>
      </c>
      <c r="CJ18" s="5">
        <f t="shared" si="1"/>
        <v>67</v>
      </c>
      <c r="CK18" s="5" t="str">
        <f t="shared" si="2"/>
        <v>Italian</v>
      </c>
      <c r="CL18" s="5">
        <f t="shared" si="3"/>
        <v>1877</v>
      </c>
      <c r="CM18" s="5">
        <f t="shared" si="4"/>
        <v>1.2795691594519054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9</v>
      </c>
      <c r="CI19" s="5">
        <f t="shared" si="0"/>
        <v>9.0015999999999998</v>
      </c>
      <c r="CJ19" s="5">
        <f t="shared" si="1"/>
        <v>107</v>
      </c>
      <c r="CK19" s="5" t="str">
        <f t="shared" si="2"/>
        <v>Malay</v>
      </c>
      <c r="CL19" s="5">
        <f t="shared" si="3"/>
        <v>1790</v>
      </c>
      <c r="CM19" s="5">
        <f t="shared" si="4"/>
        <v>1.2202604131160952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230</v>
      </c>
      <c r="CK20" s="5" t="str">
        <f t="shared" si="2"/>
        <v>Urdu</v>
      </c>
      <c r="CL20" s="5">
        <f t="shared" si="3"/>
        <v>1715</v>
      </c>
      <c r="CM20" s="5">
        <f t="shared" si="4"/>
        <v>1.1691321835162587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229</v>
      </c>
      <c r="CK21" s="5" t="str">
        <f t="shared" si="2"/>
        <v>Albanian</v>
      </c>
      <c r="CL21" s="5">
        <f t="shared" si="3"/>
        <v>1628</v>
      </c>
      <c r="CM21" s="5">
        <f t="shared" si="4"/>
        <v>1.1098234371804485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228</v>
      </c>
      <c r="CK22" s="5" t="str">
        <f t="shared" si="2"/>
        <v>Turkish</v>
      </c>
      <c r="CL22" s="5">
        <f t="shared" si="3"/>
        <v>1518</v>
      </c>
      <c r="CM22" s="5">
        <f t="shared" si="4"/>
        <v>1.0348353671006885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227</v>
      </c>
      <c r="CK23" s="5" t="str">
        <f t="shared" si="2"/>
        <v>Burmese</v>
      </c>
      <c r="CL23" s="5">
        <f t="shared" si="3"/>
        <v>1498</v>
      </c>
      <c r="CM23" s="5">
        <f t="shared" si="4"/>
        <v>1.0212011725407322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226</v>
      </c>
      <c r="CK24" s="5" t="str">
        <f t="shared" si="2"/>
        <v>Spanish</v>
      </c>
      <c r="CL24" s="5">
        <f t="shared" si="3"/>
        <v>1361</v>
      </c>
      <c r="CM24" s="5">
        <f t="shared" si="4"/>
        <v>0.92780693980503093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225</v>
      </c>
      <c r="CK25" s="5" t="str">
        <f t="shared" si="2"/>
        <v>Bosnian</v>
      </c>
      <c r="CL25" s="5">
        <f t="shared" si="3"/>
        <v>1257</v>
      </c>
      <c r="CM25" s="5">
        <f t="shared" si="4"/>
        <v>0.85690912809325781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224</v>
      </c>
      <c r="CK26" s="5" t="str">
        <f t="shared" si="2"/>
        <v>Tagalog</v>
      </c>
      <c r="CL26" s="5">
        <f t="shared" si="3"/>
        <v>1152</v>
      </c>
      <c r="CM26" s="5">
        <f t="shared" si="4"/>
        <v>0.78532960665348683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223</v>
      </c>
      <c r="CK27" s="5" t="str">
        <f t="shared" si="2"/>
        <v>Malayalam</v>
      </c>
      <c r="CL27" s="5">
        <f t="shared" si="3"/>
        <v>1056</v>
      </c>
      <c r="CM27" s="5">
        <f t="shared" si="4"/>
        <v>0.71988547276569637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222</v>
      </c>
      <c r="CK28" s="5" t="str">
        <f t="shared" si="2"/>
        <v>Filipino</v>
      </c>
      <c r="CL28" s="5">
        <f t="shared" si="3"/>
        <v>940</v>
      </c>
      <c r="CM28" s="5">
        <f t="shared" si="4"/>
        <v>0.6408071443179495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221</v>
      </c>
      <c r="CK29" s="5" t="str">
        <f t="shared" si="2"/>
        <v>Pashto</v>
      </c>
      <c r="CL29" s="5">
        <f t="shared" si="3"/>
        <v>935</v>
      </c>
      <c r="CM29" s="5">
        <f t="shared" si="4"/>
        <v>0.63739859567796031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220</v>
      </c>
      <c r="CK30" s="5" t="str">
        <f t="shared" si="2"/>
        <v>Min Nan</v>
      </c>
      <c r="CL30" s="5">
        <f t="shared" si="3"/>
        <v>841</v>
      </c>
      <c r="CM30" s="5">
        <f t="shared" si="4"/>
        <v>0.57331788124616534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687</v>
      </c>
      <c r="CI31" s="5">
        <f t="shared" si="0"/>
        <v>687.00279999999998</v>
      </c>
      <c r="CJ31" s="5">
        <f t="shared" si="1"/>
        <v>33</v>
      </c>
      <c r="CK31" s="5" t="str">
        <f t="shared" si="2"/>
        <v>Telugu</v>
      </c>
      <c r="CL31" s="5">
        <f t="shared" si="3"/>
        <v>832</v>
      </c>
      <c r="CM31" s="5">
        <f t="shared" si="4"/>
        <v>0.56718249369418505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219</v>
      </c>
      <c r="CK32" s="5" t="str">
        <f t="shared" si="2"/>
        <v>Indonesian</v>
      </c>
      <c r="CL32" s="5">
        <f t="shared" si="3"/>
        <v>811</v>
      </c>
      <c r="CM32" s="5">
        <f t="shared" si="4"/>
        <v>0.55286658940623079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218</v>
      </c>
      <c r="CK33" s="5" t="str">
        <f t="shared" si="2"/>
        <v>Persia</v>
      </c>
      <c r="CL33" s="5">
        <f t="shared" si="3"/>
        <v>809</v>
      </c>
      <c r="CM33" s="5">
        <f t="shared" si="4"/>
        <v>0.55150316995023518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48</v>
      </c>
      <c r="CI34" s="5">
        <f t="shared" si="0"/>
        <v>48.003100000000003</v>
      </c>
      <c r="CJ34" s="5">
        <f t="shared" si="1"/>
        <v>77</v>
      </c>
      <c r="CK34" s="5" t="str">
        <f t="shared" si="2"/>
        <v>Gujarati</v>
      </c>
      <c r="CL34" s="5">
        <f t="shared" si="3"/>
        <v>786</v>
      </c>
      <c r="CM34" s="5">
        <f t="shared" si="4"/>
        <v>0.53582384620628531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0</v>
      </c>
      <c r="CI35" s="5">
        <f t="shared" si="0"/>
        <v>3.2000000000000002E-3</v>
      </c>
      <c r="CJ35" s="5">
        <f t="shared" si="1"/>
        <v>217</v>
      </c>
      <c r="CK35" s="5" t="str">
        <f t="shared" si="2"/>
        <v>French</v>
      </c>
      <c r="CL35" s="5">
        <f t="shared" si="3"/>
        <v>716</v>
      </c>
      <c r="CM35" s="5">
        <f t="shared" si="4"/>
        <v>0.48810416524643802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1257</v>
      </c>
      <c r="CI36" s="5">
        <f t="shared" si="0"/>
        <v>1257.0033000000001</v>
      </c>
      <c r="CJ36" s="5">
        <f t="shared" si="1"/>
        <v>22</v>
      </c>
      <c r="CK36" s="5" t="str">
        <f t="shared" si="2"/>
        <v>Bengali</v>
      </c>
      <c r="CL36" s="5">
        <f t="shared" si="3"/>
        <v>687</v>
      </c>
      <c r="CM36" s="5">
        <f t="shared" si="4"/>
        <v>0.46833458313450133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11</v>
      </c>
      <c r="CI37" s="5">
        <f t="shared" si="0"/>
        <v>11.003399999999999</v>
      </c>
      <c r="CJ37" s="5">
        <f t="shared" si="1"/>
        <v>104</v>
      </c>
      <c r="CK37" s="5" t="str">
        <f t="shared" si="2"/>
        <v>Croatian</v>
      </c>
      <c r="CL37" s="5">
        <f t="shared" si="3"/>
        <v>681</v>
      </c>
      <c r="CM37" s="5">
        <f t="shared" si="4"/>
        <v>0.46424432476651439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216</v>
      </c>
      <c r="CK38" s="5" t="str">
        <f t="shared" si="2"/>
        <v>Thai</v>
      </c>
      <c r="CL38" s="5">
        <f t="shared" si="3"/>
        <v>657</v>
      </c>
      <c r="CM38" s="5">
        <f t="shared" si="4"/>
        <v>0.44788329129456683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215</v>
      </c>
      <c r="CK39" s="5" t="str">
        <f t="shared" si="2"/>
        <v>Polish</v>
      </c>
      <c r="CL39" s="5">
        <f t="shared" si="3"/>
        <v>631</v>
      </c>
      <c r="CM39" s="5">
        <f t="shared" si="4"/>
        <v>0.43015883836662344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1498</v>
      </c>
      <c r="CI40" s="5">
        <f t="shared" si="0"/>
        <v>1498.0037</v>
      </c>
      <c r="CJ40" s="5">
        <f t="shared" si="1"/>
        <v>20</v>
      </c>
      <c r="CK40" s="5" t="str">
        <f t="shared" si="2"/>
        <v>Korean</v>
      </c>
      <c r="CL40" s="5">
        <f t="shared" si="3"/>
        <v>630</v>
      </c>
      <c r="CM40" s="5">
        <f t="shared" si="4"/>
        <v>0.42947712863862569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4410</v>
      </c>
      <c r="CI41" s="5">
        <f t="shared" si="0"/>
        <v>4410.0038000000004</v>
      </c>
      <c r="CJ41" s="5">
        <f t="shared" si="1"/>
        <v>6</v>
      </c>
      <c r="CK41" s="5" t="str">
        <f t="shared" si="2"/>
        <v>Samoan</v>
      </c>
      <c r="CL41" s="5">
        <f t="shared" si="3"/>
        <v>507</v>
      </c>
      <c r="CM41" s="5">
        <f t="shared" si="4"/>
        <v>0.34562683209489398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0</v>
      </c>
      <c r="CI42" s="5">
        <f t="shared" si="0"/>
        <v>3.9000000000000003E-3</v>
      </c>
      <c r="CJ42" s="5">
        <f t="shared" si="1"/>
        <v>214</v>
      </c>
      <c r="CK42" s="5" t="str">
        <f t="shared" si="2"/>
        <v>Russian</v>
      </c>
      <c r="CL42" s="5">
        <f t="shared" si="3"/>
        <v>474</v>
      </c>
      <c r="CM42" s="5">
        <f t="shared" si="4"/>
        <v>0.32313041107096596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41</v>
      </c>
      <c r="CI43" s="5">
        <f t="shared" si="0"/>
        <v>41.003999999999998</v>
      </c>
      <c r="CJ43" s="5">
        <f t="shared" si="1"/>
        <v>79</v>
      </c>
      <c r="CK43" s="5" t="str">
        <f t="shared" si="2"/>
        <v>Hakka</v>
      </c>
      <c r="CL43" s="5">
        <f t="shared" si="3"/>
        <v>407</v>
      </c>
      <c r="CM43" s="5">
        <f t="shared" si="4"/>
        <v>0.27745585929511213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Kannada</v>
      </c>
      <c r="CL44" s="5">
        <f t="shared" si="3"/>
        <v>354</v>
      </c>
      <c r="CM44" s="5">
        <f t="shared" si="4"/>
        <v>0.24132524371122777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59</v>
      </c>
      <c r="CI45" s="5">
        <f t="shared" si="0"/>
        <v>59.004199999999997</v>
      </c>
      <c r="CJ45" s="5">
        <f t="shared" si="1"/>
        <v>74</v>
      </c>
      <c r="CK45" s="5" t="str">
        <f t="shared" si="2"/>
        <v>Oromo</v>
      </c>
      <c r="CL45" s="5">
        <f t="shared" si="3"/>
        <v>331</v>
      </c>
      <c r="CM45" s="5">
        <f t="shared" si="4"/>
        <v>0.22564591996727792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6</v>
      </c>
      <c r="CI46" s="5">
        <f t="shared" si="0"/>
        <v>6.0042999999999997</v>
      </c>
      <c r="CJ46" s="5">
        <f t="shared" si="1"/>
        <v>119</v>
      </c>
      <c r="CK46" s="5" t="str">
        <f t="shared" si="2"/>
        <v>Nepali</v>
      </c>
      <c r="CL46" s="5">
        <f t="shared" si="3"/>
        <v>311</v>
      </c>
      <c r="CM46" s="5">
        <f t="shared" si="4"/>
        <v>0.21201172540732155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681</v>
      </c>
      <c r="CI47" s="5">
        <f t="shared" si="0"/>
        <v>681.00440000000003</v>
      </c>
      <c r="CJ47" s="5">
        <f t="shared" si="1"/>
        <v>34</v>
      </c>
      <c r="CK47" s="5" t="str">
        <f t="shared" si="2"/>
        <v>Hungarian</v>
      </c>
      <c r="CL47" s="5">
        <f t="shared" si="3"/>
        <v>311</v>
      </c>
      <c r="CM47" s="5">
        <f t="shared" si="4"/>
        <v>0.21201172540732155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39</v>
      </c>
      <c r="CI48" s="5">
        <f t="shared" si="0"/>
        <v>39.0045</v>
      </c>
      <c r="CJ48" s="5">
        <f t="shared" si="1"/>
        <v>80</v>
      </c>
      <c r="CK48" s="5" t="str">
        <f t="shared" si="2"/>
        <v>Romanian</v>
      </c>
      <c r="CL48" s="5">
        <f t="shared" si="3"/>
        <v>304</v>
      </c>
      <c r="CM48" s="5">
        <f t="shared" si="4"/>
        <v>0.20723975731133684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Macedonian</v>
      </c>
      <c r="CL49" s="5">
        <f t="shared" si="3"/>
        <v>303</v>
      </c>
      <c r="CM49" s="5">
        <f t="shared" si="4"/>
        <v>0.20655804758333901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Maori (Cook Island)</v>
      </c>
      <c r="CL50" s="5">
        <f t="shared" si="3"/>
        <v>300</v>
      </c>
      <c r="CM50" s="5">
        <f t="shared" si="4"/>
        <v>0.20451291839934554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4</v>
      </c>
      <c r="CI51" s="5">
        <f t="shared" si="0"/>
        <v>4.0048000000000004</v>
      </c>
      <c r="CJ51" s="5">
        <f t="shared" si="1"/>
        <v>129</v>
      </c>
      <c r="CK51" s="5" t="str">
        <f t="shared" si="2"/>
        <v>Somali</v>
      </c>
      <c r="CL51" s="5">
        <f t="shared" si="3"/>
        <v>286</v>
      </c>
      <c r="CM51" s="5">
        <f t="shared" si="4"/>
        <v>0.1949689822073761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1940</v>
      </c>
      <c r="CI52" s="5">
        <f t="shared" si="0"/>
        <v>1940.0048999999999</v>
      </c>
      <c r="CJ52" s="5">
        <f t="shared" si="1"/>
        <v>14</v>
      </c>
      <c r="CK52" s="5" t="str">
        <f t="shared" si="2"/>
        <v>Rohingya</v>
      </c>
      <c r="CL52" s="5">
        <f t="shared" si="3"/>
        <v>240</v>
      </c>
      <c r="CM52" s="5">
        <f t="shared" si="4"/>
        <v>0.16361033471947645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Swahili</v>
      </c>
      <c r="CL53" s="5">
        <f t="shared" si="3"/>
        <v>201</v>
      </c>
      <c r="CM53" s="5">
        <f t="shared" si="4"/>
        <v>0.13702365532756153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3</v>
      </c>
      <c r="CI54" s="5">
        <f t="shared" si="0"/>
        <v>3.0051000000000001</v>
      </c>
      <c r="CJ54" s="5">
        <f t="shared" si="1"/>
        <v>134</v>
      </c>
      <c r="CK54" s="5" t="str">
        <f t="shared" si="2"/>
        <v>German</v>
      </c>
      <c r="CL54" s="5">
        <f t="shared" si="3"/>
        <v>194</v>
      </c>
      <c r="CM54" s="5">
        <f t="shared" si="4"/>
        <v>0.13225168723157679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80</v>
      </c>
      <c r="CI55" s="5">
        <f t="shared" si="0"/>
        <v>80.005200000000002</v>
      </c>
      <c r="CJ55" s="5">
        <f t="shared" si="1"/>
        <v>64</v>
      </c>
      <c r="CK55" s="5" t="str">
        <f t="shared" si="2"/>
        <v>Armenian</v>
      </c>
      <c r="CL55" s="5">
        <f t="shared" si="3"/>
        <v>190</v>
      </c>
      <c r="CM55" s="5">
        <f t="shared" si="4"/>
        <v>0.12952484831958552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Marathi</v>
      </c>
      <c r="CL56" s="5">
        <f t="shared" si="3"/>
        <v>189</v>
      </c>
      <c r="CM56" s="5">
        <f t="shared" si="4"/>
        <v>0.12884313859158769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Lao</v>
      </c>
      <c r="CL57" s="5">
        <f t="shared" si="3"/>
        <v>188</v>
      </c>
      <c r="CM57" s="5">
        <f t="shared" si="4"/>
        <v>0.12816142886358989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112</v>
      </c>
      <c r="CI58" s="5">
        <f t="shared" si="0"/>
        <v>112.0055</v>
      </c>
      <c r="CJ58" s="5">
        <f t="shared" si="1"/>
        <v>61</v>
      </c>
      <c r="CK58" s="5" t="str">
        <f t="shared" si="2"/>
        <v>Japanese</v>
      </c>
      <c r="CL58" s="5">
        <f t="shared" si="3"/>
        <v>186</v>
      </c>
      <c r="CM58" s="5">
        <f t="shared" si="4"/>
        <v>0.12679800940759425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46362</v>
      </c>
      <c r="CI59" s="5">
        <f t="shared" si="0"/>
        <v>46362.005599999997</v>
      </c>
      <c r="CJ59" s="5">
        <f t="shared" si="1"/>
        <v>1</v>
      </c>
      <c r="CK59" s="5" t="str">
        <f t="shared" si="2"/>
        <v>Portuguese</v>
      </c>
      <c r="CL59" s="5">
        <f t="shared" si="3"/>
        <v>184</v>
      </c>
      <c r="CM59" s="5">
        <f t="shared" si="4"/>
        <v>0.12543458995159859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0</v>
      </c>
      <c r="CI60" s="5">
        <f t="shared" si="0"/>
        <v>5.7000000000000002E-3</v>
      </c>
      <c r="CJ60" s="5">
        <f t="shared" si="1"/>
        <v>207</v>
      </c>
      <c r="CK60" s="5" t="str">
        <f t="shared" si="2"/>
        <v>Maltese</v>
      </c>
      <c r="CL60" s="5">
        <f t="shared" si="3"/>
        <v>165</v>
      </c>
      <c r="CM60" s="5">
        <f t="shared" si="4"/>
        <v>0.11248210511964006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8</v>
      </c>
      <c r="CI61" s="5">
        <f t="shared" si="0"/>
        <v>8.0058000000000007</v>
      </c>
      <c r="CJ61" s="5">
        <f t="shared" si="1"/>
        <v>111</v>
      </c>
      <c r="CK61" s="5" t="str">
        <f t="shared" si="2"/>
        <v>Nuer</v>
      </c>
      <c r="CL61" s="5">
        <f t="shared" si="3"/>
        <v>148</v>
      </c>
      <c r="CM61" s="5">
        <f t="shared" si="4"/>
        <v>0.10089303974367714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55</v>
      </c>
      <c r="CI62" s="5">
        <f t="shared" si="0"/>
        <v>55.005899999999997</v>
      </c>
      <c r="CJ62" s="5">
        <f t="shared" si="1"/>
        <v>76</v>
      </c>
      <c r="CK62" s="5" t="str">
        <f t="shared" si="2"/>
        <v>Amharic</v>
      </c>
      <c r="CL62" s="5">
        <f t="shared" si="3"/>
        <v>135</v>
      </c>
      <c r="CM62" s="5">
        <f t="shared" si="4"/>
        <v>9.2030813279705498E-2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58</v>
      </c>
      <c r="CI63" s="5">
        <f t="shared" si="0"/>
        <v>58.006</v>
      </c>
      <c r="CJ63" s="5">
        <f t="shared" si="1"/>
        <v>75</v>
      </c>
      <c r="CK63" s="5" t="str">
        <f t="shared" si="2"/>
        <v>Karen</v>
      </c>
      <c r="CL63" s="5">
        <f t="shared" si="3"/>
        <v>123</v>
      </c>
      <c r="CM63" s="5">
        <f t="shared" si="4"/>
        <v>8.3850296543731676E-2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940</v>
      </c>
      <c r="CI64" s="5">
        <f t="shared" si="0"/>
        <v>940.00609999999995</v>
      </c>
      <c r="CJ64" s="5">
        <f t="shared" si="1"/>
        <v>25</v>
      </c>
      <c r="CK64" s="5" t="str">
        <f t="shared" si="2"/>
        <v>Dutch</v>
      </c>
      <c r="CL64" s="5">
        <f t="shared" si="3"/>
        <v>112</v>
      </c>
      <c r="CM64" s="5">
        <f t="shared" si="4"/>
        <v>7.6351489535755671E-2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23</v>
      </c>
      <c r="CI65" s="5">
        <f t="shared" si="0"/>
        <v>23.0062</v>
      </c>
      <c r="CJ65" s="5">
        <f t="shared" si="1"/>
        <v>90</v>
      </c>
      <c r="CK65" s="5" t="str">
        <f t="shared" si="2"/>
        <v>Mauritian Creole</v>
      </c>
      <c r="CL65" s="5">
        <f t="shared" si="3"/>
        <v>105</v>
      </c>
      <c r="CM65" s="5">
        <f t="shared" si="4"/>
        <v>7.1579521439770935E-2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716</v>
      </c>
      <c r="CI66" s="5">
        <f t="shared" si="0"/>
        <v>716.00630000000001</v>
      </c>
      <c r="CJ66" s="5">
        <f t="shared" si="1"/>
        <v>32</v>
      </c>
      <c r="CK66" s="5" t="str">
        <f t="shared" si="2"/>
        <v>Tigrinya</v>
      </c>
      <c r="CL66" s="5">
        <f t="shared" si="3"/>
        <v>97</v>
      </c>
      <c r="CM66" s="5">
        <f t="shared" si="4"/>
        <v>6.6125843615788396E-2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206</v>
      </c>
      <c r="CK67" s="5" t="str">
        <f t="shared" si="2"/>
        <v>Dinka</v>
      </c>
      <c r="CL67" s="5">
        <f t="shared" si="3"/>
        <v>80</v>
      </c>
      <c r="CM67" s="5">
        <f t="shared" si="4"/>
        <v>5.4536778239825487E-2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205</v>
      </c>
      <c r="CK68" s="5" t="str">
        <f t="shared" si="2"/>
        <v>Harari</v>
      </c>
      <c r="CL68" s="5">
        <f t="shared" si="3"/>
        <v>79</v>
      </c>
      <c r="CM68" s="5">
        <f t="shared" si="4"/>
        <v>5.3855068511827663E-2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204</v>
      </c>
      <c r="CK69" s="5" t="str">
        <f t="shared" ref="CK69:CK132" si="7">VLOOKUP(MATCH(CG69,CJ$4:CJ$237,0),$A$4:$B$237,2)</f>
        <v>Afrikaans</v>
      </c>
      <c r="CL69" s="5">
        <f t="shared" ref="CL69:CL132" si="8">VLOOKUP(MATCH(CG69,CJ$4:CJ$237,0),$CG$4:$CH$237,2)</f>
        <v>79</v>
      </c>
      <c r="CM69" s="5">
        <f t="shared" ref="CM69:CM132" si="9">CL69/SUM(CL$4:CL$237)*100</f>
        <v>5.3855068511827663E-2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0</v>
      </c>
      <c r="CI70" s="5">
        <f t="shared" si="5"/>
        <v>6.7000000000000002E-3</v>
      </c>
      <c r="CJ70" s="5">
        <f t="shared" si="6"/>
        <v>203</v>
      </c>
      <c r="CK70" s="5" t="str">
        <f t="shared" si="7"/>
        <v>Auslan</v>
      </c>
      <c r="CL70" s="5">
        <f t="shared" si="8"/>
        <v>78</v>
      </c>
      <c r="CM70" s="5">
        <f t="shared" si="9"/>
        <v>5.3173358783829852E-2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202</v>
      </c>
      <c r="CK71" s="5" t="str">
        <f t="shared" si="7"/>
        <v>Ukrainian</v>
      </c>
      <c r="CL71" s="5">
        <f t="shared" si="8"/>
        <v>72</v>
      </c>
      <c r="CM71" s="5">
        <f t="shared" si="9"/>
        <v>4.9083100415842927E-2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201</v>
      </c>
      <c r="CK72" s="5" t="str">
        <f t="shared" si="7"/>
        <v>Konkani</v>
      </c>
      <c r="CL72" s="5">
        <f t="shared" si="8"/>
        <v>72</v>
      </c>
      <c r="CM72" s="5">
        <f t="shared" si="9"/>
        <v>4.9083100415842927E-2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200</v>
      </c>
      <c r="CK73" s="5" t="str">
        <f t="shared" si="7"/>
        <v>Uygur</v>
      </c>
      <c r="CL73" s="5">
        <f t="shared" si="8"/>
        <v>66</v>
      </c>
      <c r="CM73" s="5">
        <f t="shared" si="9"/>
        <v>4.4992842047856023E-2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194</v>
      </c>
      <c r="CI74" s="5">
        <f t="shared" si="5"/>
        <v>194.00710000000001</v>
      </c>
      <c r="CJ74" s="5">
        <f t="shared" si="6"/>
        <v>51</v>
      </c>
      <c r="CK74" s="5" t="str">
        <f t="shared" si="7"/>
        <v>Tongan</v>
      </c>
      <c r="CL74" s="5">
        <f t="shared" si="8"/>
        <v>61</v>
      </c>
      <c r="CM74" s="5">
        <f t="shared" si="9"/>
        <v>4.1584293407866929E-2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0</v>
      </c>
      <c r="CI75" s="5">
        <f t="shared" si="5"/>
        <v>7.2000000000000007E-3</v>
      </c>
      <c r="CJ75" s="5">
        <f t="shared" si="6"/>
        <v>199</v>
      </c>
      <c r="CK75" s="5" t="str">
        <f t="shared" si="7"/>
        <v>Shona</v>
      </c>
      <c r="CL75" s="5">
        <f t="shared" si="8"/>
        <v>59</v>
      </c>
      <c r="CM75" s="5">
        <f t="shared" si="9"/>
        <v>4.0220873951871294E-2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3509</v>
      </c>
      <c r="CI76" s="5">
        <f t="shared" si="5"/>
        <v>3509.0073000000002</v>
      </c>
      <c r="CJ76" s="5">
        <f t="shared" si="6"/>
        <v>9</v>
      </c>
      <c r="CK76" s="5" t="str">
        <f t="shared" si="7"/>
        <v>Maori (NZ)</v>
      </c>
      <c r="CL76" s="5">
        <f t="shared" si="8"/>
        <v>59</v>
      </c>
      <c r="CM76" s="5">
        <f t="shared" si="9"/>
        <v>4.0220873951871294E-2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786</v>
      </c>
      <c r="CI77" s="5">
        <f t="shared" si="5"/>
        <v>786.00739999999996</v>
      </c>
      <c r="CJ77" s="5">
        <f t="shared" si="6"/>
        <v>31</v>
      </c>
      <c r="CK77" s="5" t="str">
        <f t="shared" si="7"/>
        <v>Chaldean Neo-A.</v>
      </c>
      <c r="CL77" s="5">
        <f t="shared" si="8"/>
        <v>59</v>
      </c>
      <c r="CM77" s="5">
        <f t="shared" si="9"/>
        <v>4.0220873951871294E-2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198</v>
      </c>
      <c r="CK78" s="5" t="str">
        <f t="shared" si="7"/>
        <v>Fijian Hindustani</v>
      </c>
      <c r="CL78" s="5">
        <f t="shared" si="8"/>
        <v>58</v>
      </c>
      <c r="CM78" s="5">
        <f t="shared" si="9"/>
        <v>3.953916422387347E-2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407</v>
      </c>
      <c r="CI79" s="5">
        <f t="shared" si="5"/>
        <v>407.00760000000002</v>
      </c>
      <c r="CJ79" s="5">
        <f t="shared" si="6"/>
        <v>40</v>
      </c>
      <c r="CK79" s="5" t="str">
        <f t="shared" si="7"/>
        <v>Fijian</v>
      </c>
      <c r="CL79" s="5">
        <f t="shared" si="8"/>
        <v>55</v>
      </c>
      <c r="CM79" s="5">
        <f t="shared" si="9"/>
        <v>3.7494035039880018E-2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79</v>
      </c>
      <c r="CI80" s="5">
        <f t="shared" si="5"/>
        <v>79.0077</v>
      </c>
      <c r="CJ80" s="5">
        <f t="shared" si="6"/>
        <v>65</v>
      </c>
      <c r="CK80" s="5" t="str">
        <f t="shared" si="7"/>
        <v>Bisaya</v>
      </c>
      <c r="CL80" s="5">
        <f t="shared" si="8"/>
        <v>48</v>
      </c>
      <c r="CM80" s="5">
        <f t="shared" si="9"/>
        <v>3.2722066943895289E-2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11</v>
      </c>
      <c r="CI81" s="5">
        <f t="shared" si="5"/>
        <v>11.0078</v>
      </c>
      <c r="CJ81" s="5">
        <f t="shared" si="6"/>
        <v>103</v>
      </c>
      <c r="CK81" s="5" t="str">
        <f t="shared" si="7"/>
        <v>Yoruba</v>
      </c>
      <c r="CL81" s="5">
        <f t="shared" si="8"/>
        <v>41</v>
      </c>
      <c r="CM81" s="5">
        <f t="shared" si="9"/>
        <v>2.7950098847910561E-2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4029</v>
      </c>
      <c r="CI82" s="5">
        <f t="shared" si="5"/>
        <v>4029.0079000000001</v>
      </c>
      <c r="CJ82" s="5">
        <f t="shared" si="6"/>
        <v>7</v>
      </c>
      <c r="CK82" s="5" t="str">
        <f t="shared" si="7"/>
        <v>Cebuano</v>
      </c>
      <c r="CL82" s="5">
        <f t="shared" si="8"/>
        <v>41</v>
      </c>
      <c r="CM82" s="5">
        <f t="shared" si="9"/>
        <v>2.7950098847910561E-2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24</v>
      </c>
      <c r="CI83" s="5">
        <f t="shared" si="5"/>
        <v>24.007999999999999</v>
      </c>
      <c r="CJ83" s="5">
        <f t="shared" si="6"/>
        <v>88</v>
      </c>
      <c r="CK83" s="5" t="str">
        <f t="shared" si="7"/>
        <v>Czech</v>
      </c>
      <c r="CL83" s="5">
        <f t="shared" si="8"/>
        <v>39</v>
      </c>
      <c r="CM83" s="5">
        <f t="shared" si="9"/>
        <v>2.6586679391914926E-2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2256</v>
      </c>
      <c r="CI84" s="5">
        <f t="shared" si="5"/>
        <v>2256.0081</v>
      </c>
      <c r="CJ84" s="5">
        <f t="shared" si="6"/>
        <v>12</v>
      </c>
      <c r="CK84" s="5" t="str">
        <f t="shared" si="7"/>
        <v>Slovak</v>
      </c>
      <c r="CL84" s="5">
        <f t="shared" si="8"/>
        <v>38</v>
      </c>
      <c r="CM84" s="5">
        <f t="shared" si="9"/>
        <v>2.5904969663917105E-2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0</v>
      </c>
      <c r="CI85" s="5">
        <f t="shared" si="5"/>
        <v>8.2000000000000007E-3</v>
      </c>
      <c r="CJ85" s="5">
        <f t="shared" si="6"/>
        <v>197</v>
      </c>
      <c r="CK85" s="5" t="str">
        <f t="shared" si="7"/>
        <v>Tibetan</v>
      </c>
      <c r="CL85" s="5">
        <f t="shared" si="8"/>
        <v>34</v>
      </c>
      <c r="CM85" s="5">
        <f t="shared" si="9"/>
        <v>2.3178130751925829E-2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311</v>
      </c>
      <c r="CI86" s="5">
        <f t="shared" si="5"/>
        <v>311.00830000000002</v>
      </c>
      <c r="CJ86" s="5">
        <f t="shared" si="6"/>
        <v>44</v>
      </c>
      <c r="CK86" s="5" t="str">
        <f t="shared" si="7"/>
        <v>Shilluk</v>
      </c>
      <c r="CL86" s="5">
        <f t="shared" si="8"/>
        <v>34</v>
      </c>
      <c r="CM86" s="5">
        <f t="shared" si="9"/>
        <v>2.3178130751925829E-2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5</v>
      </c>
      <c r="CI87" s="5">
        <f t="shared" si="5"/>
        <v>5.0084</v>
      </c>
      <c r="CJ87" s="5">
        <f t="shared" si="6"/>
        <v>125</v>
      </c>
      <c r="CK87" s="5" t="str">
        <f t="shared" si="7"/>
        <v>Tulu</v>
      </c>
      <c r="CL87" s="5">
        <f t="shared" si="8"/>
        <v>32</v>
      </c>
      <c r="CM87" s="5">
        <f t="shared" si="9"/>
        <v>2.1814711295930194E-2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196</v>
      </c>
      <c r="CK88" s="5" t="str">
        <f t="shared" si="7"/>
        <v>Slovene</v>
      </c>
      <c r="CL88" s="5">
        <f t="shared" si="8"/>
        <v>32</v>
      </c>
      <c r="CM88" s="5">
        <f t="shared" si="9"/>
        <v>2.1814711295930194E-2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13</v>
      </c>
      <c r="CI89" s="5">
        <f t="shared" si="5"/>
        <v>13.008599999999999</v>
      </c>
      <c r="CJ89" s="5">
        <f t="shared" si="6"/>
        <v>101</v>
      </c>
      <c r="CK89" s="5" t="str">
        <f t="shared" si="7"/>
        <v>Timorese</v>
      </c>
      <c r="CL89" s="5">
        <f t="shared" si="8"/>
        <v>29</v>
      </c>
      <c r="CM89" s="5">
        <f t="shared" si="9"/>
        <v>1.9769582111936735E-2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11</v>
      </c>
      <c r="CI90" s="5">
        <f t="shared" si="5"/>
        <v>11.008699999999999</v>
      </c>
      <c r="CJ90" s="5">
        <f t="shared" si="6"/>
        <v>102</v>
      </c>
      <c r="CK90" s="5" t="str">
        <f t="shared" si="7"/>
        <v>Krio</v>
      </c>
      <c r="CL90" s="5">
        <f t="shared" si="8"/>
        <v>27</v>
      </c>
      <c r="CM90" s="5">
        <f t="shared" si="9"/>
        <v>1.84061626559411E-2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10</v>
      </c>
      <c r="CI91" s="5">
        <f t="shared" si="5"/>
        <v>10.008800000000001</v>
      </c>
      <c r="CJ91" s="5">
        <f t="shared" si="6"/>
        <v>106</v>
      </c>
      <c r="CK91" s="5" t="str">
        <f t="shared" si="7"/>
        <v>Hebrew</v>
      </c>
      <c r="CL91" s="5">
        <f t="shared" si="8"/>
        <v>24</v>
      </c>
      <c r="CM91" s="5">
        <f t="shared" si="9"/>
        <v>1.6361033471947645E-2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811</v>
      </c>
      <c r="CI92" s="5">
        <f t="shared" si="5"/>
        <v>811.00890000000004</v>
      </c>
      <c r="CJ92" s="5">
        <f t="shared" si="6"/>
        <v>29</v>
      </c>
      <c r="CK92" s="5" t="str">
        <f t="shared" si="7"/>
        <v>Tetum</v>
      </c>
      <c r="CL92" s="5">
        <f t="shared" si="8"/>
        <v>23</v>
      </c>
      <c r="CM92" s="5">
        <f t="shared" si="9"/>
        <v>1.5679323743949824E-2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6</v>
      </c>
      <c r="CI93" s="5">
        <f t="shared" si="5"/>
        <v>6.0090000000000003</v>
      </c>
      <c r="CJ93" s="5">
        <f t="shared" si="6"/>
        <v>118</v>
      </c>
      <c r="CK93" s="5" t="str">
        <f t="shared" si="7"/>
        <v>Finnish</v>
      </c>
      <c r="CL93" s="5">
        <f t="shared" si="8"/>
        <v>23</v>
      </c>
      <c r="CM93" s="5">
        <f t="shared" si="9"/>
        <v>1.5679323743949824E-2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1877</v>
      </c>
      <c r="CI94" s="5">
        <f t="shared" si="5"/>
        <v>1877.0091</v>
      </c>
      <c r="CJ94" s="5">
        <f t="shared" si="6"/>
        <v>15</v>
      </c>
      <c r="CK94" s="5" t="str">
        <f t="shared" si="7"/>
        <v>Sindhi</v>
      </c>
      <c r="CL94" s="5">
        <f t="shared" si="8"/>
        <v>22</v>
      </c>
      <c r="CM94" s="5">
        <f t="shared" si="9"/>
        <v>1.4997614015952006E-2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186</v>
      </c>
      <c r="CI95" s="5">
        <f t="shared" si="5"/>
        <v>186.00919999999999</v>
      </c>
      <c r="CJ95" s="5">
        <f t="shared" si="6"/>
        <v>55</v>
      </c>
      <c r="CK95" s="5" t="str">
        <f t="shared" si="7"/>
        <v>Kirundi (Rundi)</v>
      </c>
      <c r="CL95" s="5">
        <f t="shared" si="8"/>
        <v>21</v>
      </c>
      <c r="CM95" s="5">
        <f t="shared" si="9"/>
        <v>1.4315904287954189E-2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195</v>
      </c>
      <c r="CK96" s="5" t="str">
        <f t="shared" si="7"/>
        <v>Tigre</v>
      </c>
      <c r="CL96" s="5">
        <f t="shared" si="8"/>
        <v>20</v>
      </c>
      <c r="CM96" s="5">
        <f t="shared" si="9"/>
        <v>1.3634194559956372E-2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4</v>
      </c>
      <c r="CI97" s="5">
        <f t="shared" si="5"/>
        <v>4.0094000000000003</v>
      </c>
      <c r="CJ97" s="5">
        <f t="shared" si="6"/>
        <v>128</v>
      </c>
      <c r="CK97" s="5" t="str">
        <f t="shared" si="7"/>
        <v>Assyrian Neo-A.</v>
      </c>
      <c r="CL97" s="5">
        <f t="shared" si="8"/>
        <v>18</v>
      </c>
      <c r="CM97" s="5">
        <f t="shared" si="9"/>
        <v>1.2270775103960732E-2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194</v>
      </c>
      <c r="CK98" s="5" t="str">
        <f t="shared" si="7"/>
        <v>Uzbek</v>
      </c>
      <c r="CL98" s="5">
        <f t="shared" si="8"/>
        <v>17</v>
      </c>
      <c r="CM98" s="5">
        <f t="shared" si="9"/>
        <v>1.1589065375962914E-2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193</v>
      </c>
      <c r="CK99" s="5" t="str">
        <f t="shared" si="7"/>
        <v>Kurdish</v>
      </c>
      <c r="CL99" s="5">
        <f t="shared" si="8"/>
        <v>17</v>
      </c>
      <c r="CM99" s="5">
        <f t="shared" si="9"/>
        <v>1.1589065375962914E-2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354</v>
      </c>
      <c r="CI100" s="5">
        <f t="shared" si="5"/>
        <v>354.00970000000001</v>
      </c>
      <c r="CJ100" s="5">
        <f t="shared" si="6"/>
        <v>41</v>
      </c>
      <c r="CK100" s="5" t="str">
        <f t="shared" si="7"/>
        <v>Acholi</v>
      </c>
      <c r="CL100" s="5">
        <f t="shared" si="8"/>
        <v>15</v>
      </c>
      <c r="CM100" s="5">
        <f t="shared" si="9"/>
        <v>1.0225645919967278E-2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192</v>
      </c>
      <c r="CK101" s="5" t="str">
        <f t="shared" si="7"/>
        <v>Wu</v>
      </c>
      <c r="CL101" s="5">
        <f t="shared" si="8"/>
        <v>13</v>
      </c>
      <c r="CM101" s="5">
        <f t="shared" si="9"/>
        <v>8.8622264639716414E-3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123</v>
      </c>
      <c r="CI102" s="5">
        <f t="shared" si="5"/>
        <v>123.0099</v>
      </c>
      <c r="CJ102" s="5">
        <f t="shared" si="6"/>
        <v>60</v>
      </c>
      <c r="CK102" s="5" t="str">
        <f t="shared" si="7"/>
        <v>Tok Pisin</v>
      </c>
      <c r="CL102" s="5">
        <f t="shared" si="8"/>
        <v>13</v>
      </c>
      <c r="CM102" s="5">
        <f t="shared" si="9"/>
        <v>8.8622264639716414E-3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3</v>
      </c>
      <c r="CI103" s="5">
        <f t="shared" si="5"/>
        <v>3.01</v>
      </c>
      <c r="CJ103" s="5">
        <f t="shared" si="6"/>
        <v>133</v>
      </c>
      <c r="CK103" s="5" t="str">
        <f t="shared" si="7"/>
        <v>Ndebele</v>
      </c>
      <c r="CL103" s="5">
        <f t="shared" si="8"/>
        <v>13</v>
      </c>
      <c r="CM103" s="5">
        <f t="shared" si="9"/>
        <v>8.8622264639716414E-3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191</v>
      </c>
      <c r="CK104" s="5" t="str">
        <f t="shared" si="7"/>
        <v>Igbo</v>
      </c>
      <c r="CL104" s="5">
        <f t="shared" si="8"/>
        <v>13</v>
      </c>
      <c r="CM104" s="5">
        <f t="shared" si="9"/>
        <v>8.8622264639716414E-3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190</v>
      </c>
      <c r="CK105" s="5" t="str">
        <f t="shared" si="7"/>
        <v>Ilokano</v>
      </c>
      <c r="CL105" s="5">
        <f t="shared" si="8"/>
        <v>11</v>
      </c>
      <c r="CM105" s="5">
        <f t="shared" si="9"/>
        <v>7.4988070079760032E-3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9663</v>
      </c>
      <c r="CI106" s="5">
        <f t="shared" si="5"/>
        <v>9663.0102999999999</v>
      </c>
      <c r="CJ106" s="5">
        <f t="shared" si="6"/>
        <v>3</v>
      </c>
      <c r="CK106" s="5" t="str">
        <f t="shared" si="7"/>
        <v>Hausa</v>
      </c>
      <c r="CL106" s="5">
        <f t="shared" si="8"/>
        <v>11</v>
      </c>
      <c r="CM106" s="5">
        <f t="shared" si="9"/>
        <v>7.4988070079760032E-3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3</v>
      </c>
      <c r="CI107" s="5">
        <f t="shared" si="5"/>
        <v>3.0104000000000002</v>
      </c>
      <c r="CJ107" s="5">
        <f t="shared" si="6"/>
        <v>132</v>
      </c>
      <c r="CK107" s="5" t="str">
        <f t="shared" si="7"/>
        <v>Bulgarian</v>
      </c>
      <c r="CL107" s="5">
        <f t="shared" si="8"/>
        <v>11</v>
      </c>
      <c r="CM107" s="5">
        <f t="shared" si="9"/>
        <v>7.4988070079760032E-3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8</v>
      </c>
      <c r="CI108" s="5">
        <f t="shared" si="5"/>
        <v>8.0105000000000004</v>
      </c>
      <c r="CJ108" s="5">
        <f t="shared" si="6"/>
        <v>110</v>
      </c>
      <c r="CK108" s="5" t="str">
        <f t="shared" si="7"/>
        <v>Niue</v>
      </c>
      <c r="CL108" s="5">
        <f t="shared" si="8"/>
        <v>10</v>
      </c>
      <c r="CM108" s="5">
        <f t="shared" si="9"/>
        <v>6.8170972799781859E-3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21</v>
      </c>
      <c r="CI109" s="5">
        <f t="shared" si="5"/>
        <v>21.0106</v>
      </c>
      <c r="CJ109" s="5">
        <f t="shared" si="6"/>
        <v>92</v>
      </c>
      <c r="CK109" s="5" t="str">
        <f t="shared" si="7"/>
        <v>Ilonggo (Hiligaynon)</v>
      </c>
      <c r="CL109" s="5">
        <f t="shared" si="8"/>
        <v>10</v>
      </c>
      <c r="CM109" s="5">
        <f t="shared" si="9"/>
        <v>6.8170972799781859E-3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72</v>
      </c>
      <c r="CI110" s="5">
        <f t="shared" si="5"/>
        <v>72.0107</v>
      </c>
      <c r="CJ110" s="5">
        <f t="shared" si="6"/>
        <v>69</v>
      </c>
      <c r="CK110" s="5" t="str">
        <f t="shared" si="7"/>
        <v>Azeri</v>
      </c>
      <c r="CL110" s="5">
        <f t="shared" si="8"/>
        <v>9</v>
      </c>
      <c r="CM110" s="5">
        <f t="shared" si="9"/>
        <v>6.1353875519803659E-3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630</v>
      </c>
      <c r="CI111" s="5">
        <f t="shared" si="5"/>
        <v>630.01080000000002</v>
      </c>
      <c r="CJ111" s="5">
        <f t="shared" si="6"/>
        <v>37</v>
      </c>
      <c r="CK111" s="5" t="str">
        <f t="shared" si="7"/>
        <v>Akan</v>
      </c>
      <c r="CL111" s="5">
        <f t="shared" si="8"/>
        <v>9</v>
      </c>
      <c r="CM111" s="5">
        <f t="shared" si="9"/>
        <v>6.1353875519803659E-3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189</v>
      </c>
      <c r="CK112" s="5" t="str">
        <f t="shared" si="7"/>
        <v>Mon</v>
      </c>
      <c r="CL112" s="5">
        <f t="shared" si="8"/>
        <v>8</v>
      </c>
      <c r="CM112" s="5">
        <f t="shared" si="9"/>
        <v>5.4536778239825485E-3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188</v>
      </c>
      <c r="CK113" s="5" t="str">
        <f t="shared" si="7"/>
        <v>Kinyarwanda (Rwanda)</v>
      </c>
      <c r="CL113" s="5">
        <f t="shared" si="8"/>
        <v>8</v>
      </c>
      <c r="CM113" s="5">
        <f t="shared" si="9"/>
        <v>5.4536778239825485E-3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27</v>
      </c>
      <c r="CI114" s="5">
        <f t="shared" si="5"/>
        <v>27.011099999999999</v>
      </c>
      <c r="CJ114" s="5">
        <f t="shared" si="6"/>
        <v>87</v>
      </c>
      <c r="CK114" s="5" t="str">
        <f t="shared" si="7"/>
        <v>Ewe</v>
      </c>
      <c r="CL114" s="5">
        <f t="shared" si="8"/>
        <v>8</v>
      </c>
      <c r="CM114" s="5">
        <f t="shared" si="9"/>
        <v>5.4536778239825485E-3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187</v>
      </c>
      <c r="CK115" s="5" t="str">
        <f t="shared" si="7"/>
        <v>Anuak</v>
      </c>
      <c r="CL115" s="5">
        <f t="shared" si="8"/>
        <v>8</v>
      </c>
      <c r="CM115" s="5">
        <f t="shared" si="9"/>
        <v>5.4536778239825485E-3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186</v>
      </c>
      <c r="CK116" s="5" t="str">
        <f t="shared" si="7"/>
        <v>Tswana</v>
      </c>
      <c r="CL116" s="5">
        <f t="shared" si="8"/>
        <v>6</v>
      </c>
      <c r="CM116" s="5">
        <f t="shared" si="9"/>
        <v>4.0902583679869112E-3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17</v>
      </c>
      <c r="CI117" s="5">
        <f t="shared" si="5"/>
        <v>17.011399999999998</v>
      </c>
      <c r="CJ117" s="5">
        <f t="shared" si="6"/>
        <v>96</v>
      </c>
      <c r="CK117" s="5" t="str">
        <f t="shared" si="7"/>
        <v>Themne</v>
      </c>
      <c r="CL117" s="5">
        <f t="shared" si="8"/>
        <v>6</v>
      </c>
      <c r="CM117" s="5">
        <f t="shared" si="9"/>
        <v>4.0902583679869112E-3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188</v>
      </c>
      <c r="CI118" s="5">
        <f t="shared" si="5"/>
        <v>188.01150000000001</v>
      </c>
      <c r="CJ118" s="5">
        <f t="shared" si="6"/>
        <v>54</v>
      </c>
      <c r="CK118" s="5" t="str">
        <f t="shared" si="7"/>
        <v>Romany</v>
      </c>
      <c r="CL118" s="5">
        <f t="shared" si="8"/>
        <v>6</v>
      </c>
      <c r="CM118" s="5">
        <f t="shared" si="9"/>
        <v>4.0902583679869112E-3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185</v>
      </c>
      <c r="CK119" s="5" t="str">
        <f t="shared" si="7"/>
        <v>Norwegian</v>
      </c>
      <c r="CL119" s="5">
        <f t="shared" si="8"/>
        <v>6</v>
      </c>
      <c r="CM119" s="5">
        <f t="shared" si="9"/>
        <v>4.0902583679869112E-3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184</v>
      </c>
      <c r="CK120" s="5" t="str">
        <f t="shared" si="7"/>
        <v>Luganda</v>
      </c>
      <c r="CL120" s="5">
        <f t="shared" si="8"/>
        <v>6</v>
      </c>
      <c r="CM120" s="5">
        <f t="shared" si="9"/>
        <v>4.0902583679869112E-3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5</v>
      </c>
      <c r="CI121" s="5">
        <f t="shared" si="5"/>
        <v>5.0118</v>
      </c>
      <c r="CJ121" s="5">
        <f t="shared" si="6"/>
        <v>124</v>
      </c>
      <c r="CK121" s="5" t="str">
        <f t="shared" si="7"/>
        <v>Irish</v>
      </c>
      <c r="CL121" s="5">
        <f t="shared" si="8"/>
        <v>6</v>
      </c>
      <c r="CM121" s="5">
        <f t="shared" si="9"/>
        <v>4.0902583679869112E-3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183</v>
      </c>
      <c r="CK122" s="5" t="str">
        <f t="shared" si="7"/>
        <v>Chin Haka</v>
      </c>
      <c r="CL122" s="5">
        <f t="shared" si="8"/>
        <v>6</v>
      </c>
      <c r="CM122" s="5">
        <f t="shared" si="9"/>
        <v>4.0902583679869112E-3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182</v>
      </c>
      <c r="CK123" s="5" t="str">
        <f t="shared" si="7"/>
        <v>Assamese</v>
      </c>
      <c r="CL123" s="5">
        <f t="shared" si="8"/>
        <v>6</v>
      </c>
      <c r="CM123" s="5">
        <f t="shared" si="9"/>
        <v>4.0902583679869112E-3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181</v>
      </c>
      <c r="CK124" s="5" t="str">
        <f t="shared" si="7"/>
        <v>Tatar</v>
      </c>
      <c r="CL124" s="5">
        <f t="shared" si="8"/>
        <v>5</v>
      </c>
      <c r="CM124" s="5">
        <f t="shared" si="9"/>
        <v>3.4085486399890929E-3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4</v>
      </c>
      <c r="CI125" s="5">
        <f t="shared" si="5"/>
        <v>4.0122</v>
      </c>
      <c r="CJ125" s="5">
        <f t="shared" si="6"/>
        <v>127</v>
      </c>
      <c r="CK125" s="5" t="str">
        <f t="shared" si="7"/>
        <v>Pampangan</v>
      </c>
      <c r="CL125" s="5">
        <f t="shared" si="8"/>
        <v>5</v>
      </c>
      <c r="CM125" s="5">
        <f t="shared" si="9"/>
        <v>3.4085486399890929E-3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180</v>
      </c>
      <c r="CK126" s="5" t="str">
        <f t="shared" si="7"/>
        <v>Nyanja (Chichewa)</v>
      </c>
      <c r="CL126" s="5">
        <f t="shared" si="8"/>
        <v>5</v>
      </c>
      <c r="CM126" s="5">
        <f t="shared" si="9"/>
        <v>3.4085486399890929E-3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6</v>
      </c>
      <c r="CI127" s="5">
        <f t="shared" si="5"/>
        <v>6.0124000000000004</v>
      </c>
      <c r="CJ127" s="5">
        <f t="shared" si="6"/>
        <v>117</v>
      </c>
      <c r="CK127" s="5" t="str">
        <f t="shared" si="7"/>
        <v>Latvian</v>
      </c>
      <c r="CL127" s="5">
        <f t="shared" si="8"/>
        <v>5</v>
      </c>
      <c r="CM127" s="5">
        <f t="shared" si="9"/>
        <v>3.4085486399890929E-3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179</v>
      </c>
      <c r="CK128" s="5" t="str">
        <f t="shared" si="7"/>
        <v>Iban</v>
      </c>
      <c r="CL128" s="5">
        <f t="shared" si="8"/>
        <v>5</v>
      </c>
      <c r="CM128" s="5">
        <f t="shared" si="9"/>
        <v>3.4085486399890929E-3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303</v>
      </c>
      <c r="CI129" s="5">
        <f t="shared" si="5"/>
        <v>303.01260000000002</v>
      </c>
      <c r="CJ129" s="5">
        <f t="shared" si="6"/>
        <v>46</v>
      </c>
      <c r="CK129" s="5" t="str">
        <f t="shared" si="7"/>
        <v>Swedish</v>
      </c>
      <c r="CL129" s="5">
        <f t="shared" si="8"/>
        <v>4</v>
      </c>
      <c r="CM129" s="5">
        <f t="shared" si="9"/>
        <v>2.7268389119912743E-3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178</v>
      </c>
      <c r="CK130" s="5" t="str">
        <f t="shared" si="7"/>
        <v>Lithuanian</v>
      </c>
      <c r="CL130" s="5">
        <f t="shared" si="8"/>
        <v>4</v>
      </c>
      <c r="CM130" s="5">
        <f t="shared" si="9"/>
        <v>2.7268389119912743E-3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1790</v>
      </c>
      <c r="CI131" s="5">
        <f t="shared" si="5"/>
        <v>1790.0128</v>
      </c>
      <c r="CJ131" s="5">
        <f t="shared" si="6"/>
        <v>16</v>
      </c>
      <c r="CK131" s="5" t="str">
        <f t="shared" si="7"/>
        <v>Javanese</v>
      </c>
      <c r="CL131" s="5">
        <f t="shared" si="8"/>
        <v>4</v>
      </c>
      <c r="CM131" s="5">
        <f t="shared" si="9"/>
        <v>2.7268389119912743E-3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1056</v>
      </c>
      <c r="CI132" s="5">
        <f t="shared" si="5"/>
        <v>1056.0128999999999</v>
      </c>
      <c r="CJ132" s="5">
        <f t="shared" si="6"/>
        <v>24</v>
      </c>
      <c r="CK132" s="5" t="str">
        <f t="shared" si="7"/>
        <v>Danish</v>
      </c>
      <c r="CL132" s="5">
        <f t="shared" si="8"/>
        <v>4</v>
      </c>
      <c r="CM132" s="5">
        <f t="shared" si="9"/>
        <v>2.7268389119912743E-3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165</v>
      </c>
      <c r="CI133" s="5">
        <f t="shared" ref="CI133:CI196" si="10">CH133+0.0001*CG133</f>
        <v>165.01300000000001</v>
      </c>
      <c r="CJ133" s="5">
        <f t="shared" ref="CJ133:CJ196" si="11">RANK(CI133,CI$4:CI$237)</f>
        <v>57</v>
      </c>
      <c r="CK133" s="5" t="str">
        <f t="shared" ref="CK133:CK196" si="12">VLOOKUP(MATCH(CG133,CJ$4:CJ$237,0),$A$4:$B$237,2)</f>
        <v>Seychelles Creole</v>
      </c>
      <c r="CL133" s="5">
        <f t="shared" ref="CL133:CL196" si="13">VLOOKUP(MATCH(CG133,CJ$4:CJ$237,0),$CG$4:$CH$237,2)</f>
        <v>3</v>
      </c>
      <c r="CM133" s="5">
        <f t="shared" ref="CM133:CM196" si="14">CL133/SUM(CL$4:CL$237)*100</f>
        <v>2.0451291839934556E-3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177</v>
      </c>
      <c r="CK134" s="5" t="str">
        <f t="shared" si="12"/>
        <v>Mandinka</v>
      </c>
      <c r="CL134" s="5">
        <f t="shared" si="13"/>
        <v>3</v>
      </c>
      <c r="CM134" s="5">
        <f t="shared" si="14"/>
        <v>2.0451291839934556E-3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6201</v>
      </c>
      <c r="CI135" s="5">
        <f t="shared" si="10"/>
        <v>6201.0132000000003</v>
      </c>
      <c r="CJ135" s="5">
        <f t="shared" si="11"/>
        <v>4</v>
      </c>
      <c r="CK135" s="5" t="str">
        <f t="shared" si="12"/>
        <v>Kikuyu</v>
      </c>
      <c r="CL135" s="5">
        <f t="shared" si="13"/>
        <v>3</v>
      </c>
      <c r="CM135" s="5">
        <f t="shared" si="14"/>
        <v>2.0451291839934556E-3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3</v>
      </c>
      <c r="CI136" s="5">
        <f t="shared" si="10"/>
        <v>3.0133000000000001</v>
      </c>
      <c r="CJ136" s="5">
        <f t="shared" si="11"/>
        <v>131</v>
      </c>
      <c r="CK136" s="5" t="str">
        <f t="shared" si="12"/>
        <v>Kashmiri</v>
      </c>
      <c r="CL136" s="5">
        <f t="shared" si="13"/>
        <v>3</v>
      </c>
      <c r="CM136" s="5">
        <f t="shared" si="14"/>
        <v>2.0451291839934556E-3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176</v>
      </c>
      <c r="CK137" s="5" t="str">
        <f t="shared" si="12"/>
        <v>Dhivehi</v>
      </c>
      <c r="CL137" s="5">
        <f t="shared" si="13"/>
        <v>3</v>
      </c>
      <c r="CM137" s="5">
        <f t="shared" si="14"/>
        <v>2.0451291839934556E-3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300</v>
      </c>
      <c r="CI138" s="5">
        <f t="shared" si="10"/>
        <v>300.01350000000002</v>
      </c>
      <c r="CJ138" s="5">
        <f t="shared" si="11"/>
        <v>47</v>
      </c>
      <c r="CK138" s="5" t="str">
        <f t="shared" si="12"/>
        <v>Zulu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59</v>
      </c>
      <c r="CI139" s="5">
        <f t="shared" si="10"/>
        <v>59.013599999999997</v>
      </c>
      <c r="CJ139" s="5">
        <f t="shared" si="11"/>
        <v>73</v>
      </c>
      <c r="CK139" s="5" t="str">
        <f t="shared" si="12"/>
        <v>Zomi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189</v>
      </c>
      <c r="CI140" s="5">
        <f t="shared" si="10"/>
        <v>189.0137</v>
      </c>
      <c r="CJ140" s="5">
        <f t="shared" si="11"/>
        <v>53</v>
      </c>
      <c r="CK140" s="5" t="str">
        <f t="shared" si="12"/>
        <v>Yumplatok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175</v>
      </c>
      <c r="CK141" s="5" t="str">
        <f t="shared" si="12"/>
        <v>Yugambeh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105</v>
      </c>
      <c r="CI142" s="5">
        <f t="shared" si="10"/>
        <v>105.01390000000001</v>
      </c>
      <c r="CJ142" s="5">
        <f t="shared" si="11"/>
        <v>62</v>
      </c>
      <c r="CK142" s="5" t="str">
        <f t="shared" si="12"/>
        <v>Yorta Yorta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174</v>
      </c>
      <c r="CK143" s="5" t="str">
        <f t="shared" si="12"/>
        <v>Yolngu Matha, nfd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173</v>
      </c>
      <c r="CK144" s="5" t="str">
        <f t="shared" si="12"/>
        <v>Yiddish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841</v>
      </c>
      <c r="CI145" s="5">
        <f t="shared" si="10"/>
        <v>841.01419999999996</v>
      </c>
      <c r="CJ145" s="5">
        <f t="shared" si="11"/>
        <v>27</v>
      </c>
      <c r="CK145" s="5" t="str">
        <f t="shared" si="12"/>
        <v>Yawuru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8</v>
      </c>
      <c r="CI146" s="5">
        <f t="shared" si="10"/>
        <v>8.0143000000000004</v>
      </c>
      <c r="CJ146" s="5">
        <f t="shared" si="11"/>
        <v>109</v>
      </c>
      <c r="CK146" s="5" t="str">
        <f t="shared" si="12"/>
        <v>Yapese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0</v>
      </c>
      <c r="CI147" s="5">
        <f t="shared" si="10"/>
        <v>1.4400000000000001E-2</v>
      </c>
      <c r="CJ147" s="5">
        <f t="shared" si="11"/>
        <v>172</v>
      </c>
      <c r="CK147" s="5" t="str">
        <f t="shared" si="12"/>
        <v>Yankunytjatjara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171</v>
      </c>
      <c r="CK148" s="5" t="str">
        <f t="shared" si="12"/>
        <v>Xhosa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170</v>
      </c>
      <c r="CK149" s="5" t="str">
        <f t="shared" si="12"/>
        <v>Wiradjuri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169</v>
      </c>
      <c r="CK150" s="5" t="str">
        <f t="shared" si="12"/>
        <v>Wergaia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168</v>
      </c>
      <c r="CK151" s="5" t="str">
        <f t="shared" si="12"/>
        <v>Welsh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167</v>
      </c>
      <c r="CK152" s="5" t="str">
        <f t="shared" si="12"/>
        <v>Warlpiri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166</v>
      </c>
      <c r="CK153" s="5" t="str">
        <f t="shared" si="12"/>
        <v>Wajarri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13</v>
      </c>
      <c r="CI154" s="5">
        <f t="shared" si="10"/>
        <v>13.0151</v>
      </c>
      <c r="CJ154" s="5">
        <f t="shared" si="11"/>
        <v>100</v>
      </c>
      <c r="CK154" s="5" t="str">
        <f t="shared" si="12"/>
        <v>Waanyi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311</v>
      </c>
      <c r="CI155" s="5">
        <f t="shared" si="10"/>
        <v>311.01519999999999</v>
      </c>
      <c r="CJ155" s="5">
        <f t="shared" si="11"/>
        <v>43</v>
      </c>
      <c r="CK155" s="5" t="str">
        <f t="shared" si="12"/>
        <v>Tuvaluan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165</v>
      </c>
      <c r="CK156" s="5" t="str">
        <f t="shared" si="12"/>
        <v>Turkmen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164</v>
      </c>
      <c r="CK157" s="5" t="str">
        <f t="shared" si="12"/>
        <v>Tokelauan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10</v>
      </c>
      <c r="CI158" s="5">
        <f t="shared" si="10"/>
        <v>10.015499999999999</v>
      </c>
      <c r="CJ158" s="5">
        <f t="shared" si="11"/>
        <v>105</v>
      </c>
      <c r="CK158" s="5" t="str">
        <f t="shared" si="12"/>
        <v>Tiwi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163</v>
      </c>
      <c r="CK159" s="5" t="str">
        <f t="shared" si="12"/>
        <v>Tai, nec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6</v>
      </c>
      <c r="CI160" s="5">
        <f t="shared" si="10"/>
        <v>6.0156999999999998</v>
      </c>
      <c r="CJ160" s="5">
        <f t="shared" si="11"/>
        <v>116</v>
      </c>
      <c r="CK160" s="5" t="str">
        <f t="shared" si="12"/>
        <v>Solomon Is. Pijin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148</v>
      </c>
      <c r="CI161" s="5">
        <f t="shared" si="10"/>
        <v>148.01580000000001</v>
      </c>
      <c r="CJ161" s="5">
        <f t="shared" si="11"/>
        <v>58</v>
      </c>
      <c r="CK161" s="5" t="str">
        <f t="shared" si="12"/>
        <v>Rotuman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5</v>
      </c>
      <c r="CI162" s="5">
        <f t="shared" si="10"/>
        <v>5.0159000000000002</v>
      </c>
      <c r="CJ162" s="5">
        <f t="shared" si="11"/>
        <v>123</v>
      </c>
      <c r="CK162" s="5" t="str">
        <f t="shared" si="12"/>
        <v>Pitjantjatjara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162</v>
      </c>
      <c r="CK163" s="5" t="str">
        <f t="shared" si="12"/>
        <v>Paakantyi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0</v>
      </c>
      <c r="CI164" s="5">
        <f t="shared" si="10"/>
        <v>1.61E-2</v>
      </c>
      <c r="CJ164" s="5">
        <f t="shared" si="11"/>
        <v>161</v>
      </c>
      <c r="CK164" s="5" t="str">
        <f t="shared" si="12"/>
        <v>Oriya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331</v>
      </c>
      <c r="CI165" s="5">
        <f t="shared" si="10"/>
        <v>331.01620000000003</v>
      </c>
      <c r="CJ165" s="5">
        <f t="shared" si="11"/>
        <v>42</v>
      </c>
      <c r="CK165" s="5" t="str">
        <f t="shared" si="12"/>
        <v>Nyungar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160</v>
      </c>
      <c r="CK166" s="5" t="str">
        <f t="shared" si="12"/>
        <v>Norf'k-Pitcairn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5</v>
      </c>
      <c r="CI167" s="5">
        <f t="shared" si="10"/>
        <v>5.0164</v>
      </c>
      <c r="CJ167" s="5">
        <f t="shared" si="11"/>
        <v>122</v>
      </c>
      <c r="CK167" s="5" t="str">
        <f t="shared" si="12"/>
        <v>Ngarrindjeri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935</v>
      </c>
      <c r="CI168" s="5">
        <f t="shared" si="10"/>
        <v>935.01649999999995</v>
      </c>
      <c r="CJ168" s="5">
        <f t="shared" si="11"/>
        <v>26</v>
      </c>
      <c r="CK168" s="5" t="str">
        <f t="shared" si="12"/>
        <v>Ngarinyman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809</v>
      </c>
      <c r="CI169" s="5">
        <f t="shared" si="10"/>
        <v>809.01660000000004</v>
      </c>
      <c r="CJ169" s="5">
        <f t="shared" si="11"/>
        <v>30</v>
      </c>
      <c r="CK169" s="5" t="str">
        <f t="shared" si="12"/>
        <v>Nauruan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159</v>
      </c>
      <c r="CK170" s="5" t="str">
        <f t="shared" si="12"/>
        <v>Narungga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631</v>
      </c>
      <c r="CI171" s="5">
        <f t="shared" si="10"/>
        <v>631.01679999999999</v>
      </c>
      <c r="CJ171" s="5">
        <f t="shared" si="11"/>
        <v>36</v>
      </c>
      <c r="CK171" s="5" t="str">
        <f t="shared" si="12"/>
        <v>Na-kara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184</v>
      </c>
      <c r="CI172" s="5">
        <f t="shared" si="10"/>
        <v>184.01689999999999</v>
      </c>
      <c r="CJ172" s="5">
        <f t="shared" si="11"/>
        <v>56</v>
      </c>
      <c r="CK172" s="5" t="str">
        <f t="shared" si="12"/>
        <v>Murrinh Patha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5399</v>
      </c>
      <c r="CI173" s="5">
        <f t="shared" si="10"/>
        <v>5399.0169999999998</v>
      </c>
      <c r="CJ173" s="5">
        <f t="shared" si="11"/>
        <v>5</v>
      </c>
      <c r="CK173" s="5" t="str">
        <f t="shared" si="12"/>
        <v>Motu (HiriMotu)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240</v>
      </c>
      <c r="CI174" s="5">
        <f t="shared" si="10"/>
        <v>240.0171</v>
      </c>
      <c r="CJ174" s="5">
        <f t="shared" si="11"/>
        <v>49</v>
      </c>
      <c r="CK174" s="5" t="str">
        <f t="shared" si="12"/>
        <v>Moro (Nuba Moro)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304</v>
      </c>
      <c r="CI175" s="5">
        <f t="shared" si="10"/>
        <v>304.0172</v>
      </c>
      <c r="CJ175" s="5">
        <f t="shared" si="11"/>
        <v>45</v>
      </c>
      <c r="CK175" s="5" t="str">
        <f t="shared" si="12"/>
        <v>Mongolian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6</v>
      </c>
      <c r="CI176" s="5">
        <f t="shared" si="10"/>
        <v>6.0172999999999996</v>
      </c>
      <c r="CJ176" s="5">
        <f t="shared" si="11"/>
        <v>115</v>
      </c>
      <c r="CK176" s="5" t="str">
        <f t="shared" si="12"/>
        <v>Meriam Mir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158</v>
      </c>
      <c r="CK177" s="5" t="str">
        <f t="shared" si="12"/>
        <v>Mayali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474</v>
      </c>
      <c r="CI178" s="5">
        <f t="shared" si="10"/>
        <v>474.01749999999998</v>
      </c>
      <c r="CJ178" s="5">
        <f t="shared" si="11"/>
        <v>39</v>
      </c>
      <c r="CK178" s="5" t="str">
        <f t="shared" si="12"/>
        <v>Maung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507</v>
      </c>
      <c r="CI179" s="5">
        <f t="shared" si="10"/>
        <v>507.01760000000002</v>
      </c>
      <c r="CJ179" s="5">
        <f t="shared" si="11"/>
        <v>38</v>
      </c>
      <c r="CK179" s="5" t="str">
        <f t="shared" si="12"/>
        <v>Mann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2027</v>
      </c>
      <c r="CI180" s="5">
        <f t="shared" si="10"/>
        <v>2027.0177000000001</v>
      </c>
      <c r="CJ180" s="5">
        <f t="shared" si="11"/>
        <v>13</v>
      </c>
      <c r="CK180" s="5" t="str">
        <f t="shared" si="12"/>
        <v>Mandaean (Mandaic)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3</v>
      </c>
      <c r="CI181" s="5">
        <f t="shared" si="10"/>
        <v>3.0177999999999998</v>
      </c>
      <c r="CJ181" s="5">
        <f t="shared" si="11"/>
        <v>130</v>
      </c>
      <c r="CK181" s="5" t="str">
        <f t="shared" si="12"/>
        <v>Madi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34</v>
      </c>
      <c r="CI182" s="5">
        <f t="shared" si="10"/>
        <v>34.017899999999997</v>
      </c>
      <c r="CJ182" s="5">
        <f t="shared" si="11"/>
        <v>83</v>
      </c>
      <c r="CK182" s="5" t="str">
        <f t="shared" si="12"/>
        <v>Luo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59</v>
      </c>
      <c r="CI183" s="5">
        <f t="shared" si="10"/>
        <v>59.018000000000001</v>
      </c>
      <c r="CJ183" s="5">
        <f t="shared" si="11"/>
        <v>72</v>
      </c>
      <c r="CK183" s="5" t="str">
        <f t="shared" si="12"/>
        <v>Loma (Lorma)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22</v>
      </c>
      <c r="CI184" s="5">
        <f t="shared" si="10"/>
        <v>22.0181</v>
      </c>
      <c r="CJ184" s="5">
        <f t="shared" si="11"/>
        <v>91</v>
      </c>
      <c r="CK184" s="5" t="str">
        <f t="shared" si="12"/>
        <v>Lingala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3907</v>
      </c>
      <c r="CI185" s="5">
        <f t="shared" si="10"/>
        <v>3907.0182</v>
      </c>
      <c r="CJ185" s="5">
        <f t="shared" si="11"/>
        <v>8</v>
      </c>
      <c r="CK185" s="5" t="str">
        <f t="shared" si="12"/>
        <v>Liberian (Liberian English)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38</v>
      </c>
      <c r="CI186" s="5">
        <f t="shared" si="10"/>
        <v>38.018300000000004</v>
      </c>
      <c r="CJ186" s="5">
        <f t="shared" si="11"/>
        <v>81</v>
      </c>
      <c r="CK186" s="5" t="str">
        <f t="shared" si="12"/>
        <v>Letzeburgish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32</v>
      </c>
      <c r="CI187" s="5">
        <f t="shared" si="10"/>
        <v>32.0184</v>
      </c>
      <c r="CJ187" s="5">
        <f t="shared" si="11"/>
        <v>85</v>
      </c>
      <c r="CK187" s="5" t="str">
        <f t="shared" si="12"/>
        <v>Latin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157</v>
      </c>
      <c r="CK188" s="5" t="str">
        <f t="shared" si="12"/>
        <v>Larrakiya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286</v>
      </c>
      <c r="CI189" s="5">
        <f t="shared" si="10"/>
        <v>286.01859999999999</v>
      </c>
      <c r="CJ189" s="5">
        <f t="shared" si="11"/>
        <v>48</v>
      </c>
      <c r="CK189" s="5" t="str">
        <f t="shared" si="12"/>
        <v>Kuku Yalanji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1361</v>
      </c>
      <c r="CI190" s="5">
        <f t="shared" si="10"/>
        <v>1361.0187000000001</v>
      </c>
      <c r="CJ190" s="5">
        <f t="shared" si="11"/>
        <v>21</v>
      </c>
      <c r="CK190" s="5" t="str">
        <f t="shared" si="12"/>
        <v>Kriol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201</v>
      </c>
      <c r="CI191" s="5">
        <f t="shared" si="10"/>
        <v>201.0188</v>
      </c>
      <c r="CJ191" s="5">
        <f t="shared" si="11"/>
        <v>50</v>
      </c>
      <c r="CK191" s="5" t="str">
        <f t="shared" si="12"/>
        <v>Krahn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4</v>
      </c>
      <c r="CI192" s="5">
        <f t="shared" si="10"/>
        <v>4.0189000000000004</v>
      </c>
      <c r="CJ192" s="5">
        <f t="shared" si="11"/>
        <v>126</v>
      </c>
      <c r="CK192" s="5" t="str">
        <f t="shared" si="12"/>
        <v>Kpelle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1152</v>
      </c>
      <c r="CI193" s="5">
        <f t="shared" si="10"/>
        <v>1152.019</v>
      </c>
      <c r="CJ193" s="5">
        <f t="shared" si="11"/>
        <v>23</v>
      </c>
      <c r="CK193" s="5" t="str">
        <f t="shared" si="12"/>
        <v>Key Word Sign Australia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156</v>
      </c>
      <c r="CK194" s="5" t="str">
        <f t="shared" si="12"/>
        <v>Kaurna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2797</v>
      </c>
      <c r="CI195" s="5">
        <f t="shared" si="10"/>
        <v>2797.0192000000002</v>
      </c>
      <c r="CJ195" s="5">
        <f t="shared" si="11"/>
        <v>10</v>
      </c>
      <c r="CK195" s="5" t="str">
        <f t="shared" si="12"/>
        <v>Karajarri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5</v>
      </c>
      <c r="CI196" s="5">
        <f t="shared" si="10"/>
        <v>5.0193000000000003</v>
      </c>
      <c r="CJ196" s="5">
        <f t="shared" si="11"/>
        <v>121</v>
      </c>
      <c r="CK196" s="5" t="str">
        <f t="shared" si="12"/>
        <v>Kanai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832</v>
      </c>
      <c r="CI197" s="5">
        <f t="shared" ref="CI197:CI237" si="15">CH197+0.0001*CG197</f>
        <v>832.01940000000002</v>
      </c>
      <c r="CJ197" s="5">
        <f t="shared" ref="CJ197:CJ237" si="16">RANK(CI197,CI$4:CI$237)</f>
        <v>28</v>
      </c>
      <c r="CK197" s="5" t="str">
        <f t="shared" ref="CK197:CK237" si="17">VLOOKUP(MATCH(CG197,CJ$4:CJ$237,0),$A$4:$B$237,2)</f>
        <v>Jawoyn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23</v>
      </c>
      <c r="CI198" s="5">
        <f t="shared" si="15"/>
        <v>23.019500000000001</v>
      </c>
      <c r="CJ198" s="5">
        <f t="shared" si="16"/>
        <v>89</v>
      </c>
      <c r="CK198" s="5" t="str">
        <f t="shared" si="17"/>
        <v>Jaru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657</v>
      </c>
      <c r="CI199" s="5">
        <f t="shared" si="15"/>
        <v>657.01959999999997</v>
      </c>
      <c r="CJ199" s="5">
        <f t="shared" si="16"/>
        <v>35</v>
      </c>
      <c r="CK199" s="5" t="str">
        <f t="shared" si="17"/>
        <v>Icelandic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6</v>
      </c>
      <c r="CI200" s="5">
        <f t="shared" si="15"/>
        <v>6.0197000000000003</v>
      </c>
      <c r="CJ200" s="5">
        <f t="shared" si="16"/>
        <v>114</v>
      </c>
      <c r="CK200" s="5" t="str">
        <f t="shared" si="17"/>
        <v>Hmong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34</v>
      </c>
      <c r="CI201" s="5">
        <f t="shared" si="15"/>
        <v>34.019799999999996</v>
      </c>
      <c r="CJ201" s="5">
        <f t="shared" si="16"/>
        <v>82</v>
      </c>
      <c r="CK201" s="5" t="str">
        <f t="shared" si="17"/>
        <v>Guugu Yimidhirr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20</v>
      </c>
      <c r="CI202" s="5">
        <f t="shared" si="15"/>
        <v>20.0199</v>
      </c>
      <c r="CJ202" s="5">
        <f t="shared" si="16"/>
        <v>93</v>
      </c>
      <c r="CK202" s="5" t="str">
        <f t="shared" si="17"/>
        <v>Gilbertese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97</v>
      </c>
      <c r="CI203" s="5">
        <f t="shared" si="15"/>
        <v>97.02</v>
      </c>
      <c r="CJ203" s="5">
        <f t="shared" si="16"/>
        <v>63</v>
      </c>
      <c r="CK203" s="5" t="str">
        <f t="shared" si="17"/>
        <v>Georgian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29</v>
      </c>
      <c r="CI204" s="5">
        <f t="shared" si="15"/>
        <v>29.020099999999999</v>
      </c>
      <c r="CJ204" s="5">
        <f t="shared" si="16"/>
        <v>86</v>
      </c>
      <c r="CK204" s="5" t="str">
        <f t="shared" si="17"/>
        <v>Garrwa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155</v>
      </c>
      <c r="CK205" s="5" t="str">
        <f t="shared" si="17"/>
        <v>Gamilaraay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13</v>
      </c>
      <c r="CI206" s="5">
        <f t="shared" si="15"/>
        <v>13.020300000000001</v>
      </c>
      <c r="CJ206" s="5">
        <f t="shared" si="16"/>
        <v>99</v>
      </c>
      <c r="CK206" s="5" t="str">
        <f t="shared" si="17"/>
        <v>Gaelic (Scot)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154</v>
      </c>
      <c r="CK207" s="5" t="str">
        <f t="shared" si="17"/>
        <v>Ga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61</v>
      </c>
      <c r="CI208" s="5">
        <f t="shared" si="15"/>
        <v>61.020499999999998</v>
      </c>
      <c r="CJ208" s="5">
        <f t="shared" si="16"/>
        <v>71</v>
      </c>
      <c r="CK208" s="5" t="str">
        <f t="shared" si="17"/>
        <v>Fulfulde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6</v>
      </c>
      <c r="CI209" s="5">
        <f t="shared" si="15"/>
        <v>6.0206</v>
      </c>
      <c r="CJ209" s="5">
        <f t="shared" si="16"/>
        <v>113</v>
      </c>
      <c r="CK209" s="5" t="str">
        <f t="shared" si="17"/>
        <v>Frisian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32</v>
      </c>
      <c r="CI210" s="5">
        <f t="shared" si="15"/>
        <v>32.020699999999998</v>
      </c>
      <c r="CJ210" s="5">
        <f t="shared" si="16"/>
        <v>84</v>
      </c>
      <c r="CK210" s="5" t="str">
        <f t="shared" si="17"/>
        <v>Estonian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1518</v>
      </c>
      <c r="CI211" s="5">
        <f t="shared" si="15"/>
        <v>1518.0208</v>
      </c>
      <c r="CJ211" s="5">
        <f t="shared" si="16"/>
        <v>19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153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152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72</v>
      </c>
      <c r="CI214" s="5">
        <f t="shared" si="15"/>
        <v>72.021100000000004</v>
      </c>
      <c r="CJ214" s="5">
        <f t="shared" si="16"/>
        <v>68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1715</v>
      </c>
      <c r="CI215" s="5">
        <f t="shared" si="15"/>
        <v>1715.0211999999999</v>
      </c>
      <c r="CJ215" s="5">
        <f t="shared" si="16"/>
        <v>17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66</v>
      </c>
      <c r="CI216" s="5">
        <f t="shared" si="15"/>
        <v>66.021299999999997</v>
      </c>
      <c r="CJ216" s="5">
        <f t="shared" si="16"/>
        <v>70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17</v>
      </c>
      <c r="CI217" s="5">
        <f t="shared" si="15"/>
        <v>17.0214</v>
      </c>
      <c r="CJ217" s="5">
        <f t="shared" si="16"/>
        <v>95</v>
      </c>
      <c r="CK217" s="5" t="str">
        <f t="shared" si="17"/>
        <v>Catalan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18784</v>
      </c>
      <c r="CI218" s="5">
        <f t="shared" si="15"/>
        <v>18784.021499999999</v>
      </c>
      <c r="CJ218" s="5">
        <f t="shared" si="16"/>
        <v>2</v>
      </c>
      <c r="CK218" s="5" t="str">
        <f t="shared" si="17"/>
        <v>Burarra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151</v>
      </c>
      <c r="CK219" s="5" t="str">
        <f t="shared" si="17"/>
        <v>Bunuba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150</v>
      </c>
      <c r="CK220" s="5" t="str">
        <f t="shared" si="17"/>
        <v>Bislama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149</v>
      </c>
      <c r="CK221" s="5" t="str">
        <f t="shared" si="17"/>
        <v>Bikol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0</v>
      </c>
      <c r="CI222" s="5">
        <f t="shared" si="15"/>
        <v>2.1899999999999999E-2</v>
      </c>
      <c r="CJ222" s="5">
        <f t="shared" si="16"/>
        <v>148</v>
      </c>
      <c r="CK222" s="5" t="str">
        <f t="shared" si="17"/>
        <v>Bidjara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147</v>
      </c>
      <c r="CK223" s="5" t="str">
        <f t="shared" si="17"/>
        <v>Bemba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146</v>
      </c>
      <c r="CK224" s="5" t="str">
        <f t="shared" si="17"/>
        <v>Belorussian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13</v>
      </c>
      <c r="CI225" s="5">
        <f t="shared" si="15"/>
        <v>13.0222</v>
      </c>
      <c r="CJ225" s="5">
        <f t="shared" si="16"/>
        <v>98</v>
      </c>
      <c r="CK225" s="5" t="str">
        <f t="shared" si="17"/>
        <v>Batjala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145</v>
      </c>
      <c r="CK226" s="5" t="str">
        <f t="shared" si="17"/>
        <v>Bassa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144</v>
      </c>
      <c r="CK227" s="5" t="str">
        <f t="shared" si="17"/>
        <v>Basque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143</v>
      </c>
      <c r="CK228" s="5" t="str">
        <f t="shared" si="17"/>
        <v>Bari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142</v>
      </c>
      <c r="CK229" s="5" t="str">
        <f t="shared" si="17"/>
        <v>Bardi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141</v>
      </c>
      <c r="CK230" s="5" t="str">
        <f t="shared" si="17"/>
        <v>Banyjima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140</v>
      </c>
      <c r="CK231" s="5" t="str">
        <f t="shared" si="17"/>
        <v>Bandjalang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139</v>
      </c>
      <c r="CK232" s="5" t="str">
        <f t="shared" si="17"/>
        <v>Balochi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41</v>
      </c>
      <c r="CI233" s="5">
        <f t="shared" si="15"/>
        <v>41.023000000000003</v>
      </c>
      <c r="CJ233" s="5">
        <f t="shared" si="16"/>
        <v>78</v>
      </c>
      <c r="CK233" s="5" t="str">
        <f t="shared" si="17"/>
        <v>Balinese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138</v>
      </c>
      <c r="CK234" s="5" t="str">
        <f t="shared" si="17"/>
        <v>Aromunian (Macedo-Romanian)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137</v>
      </c>
      <c r="CK235" s="5" t="str">
        <f t="shared" si="17"/>
        <v>American Languages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136</v>
      </c>
      <c r="CK236" s="5" t="str">
        <f t="shared" si="17"/>
        <v>Adnymathanha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0</v>
      </c>
      <c r="CI237" s="5">
        <f t="shared" si="15"/>
        <v>2.3400000000000001E-2</v>
      </c>
      <c r="CJ237" s="5">
        <f t="shared" si="16"/>
        <v>135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7" t="s">
        <v>567</v>
      </c>
      <c r="C239" s="17">
        <v>7.6898222940226191</v>
      </c>
      <c r="D239" s="17">
        <v>5.7854406130268217</v>
      </c>
      <c r="E239" s="17">
        <v>7.3956291831527494</v>
      </c>
      <c r="F239" s="17">
        <v>22.556200234048291</v>
      </c>
      <c r="G239" s="17">
        <v>5.4296977660972345</v>
      </c>
      <c r="H239" s="17">
        <v>5.1679776519885365</v>
      </c>
      <c r="I239" s="17">
        <v>16.024743111292878</v>
      </c>
      <c r="J239" s="17">
        <v>3.8311298076923066</v>
      </c>
      <c r="K239" s="17">
        <v>29.63088093468393</v>
      </c>
      <c r="L239" s="17">
        <v>61.196808364588883</v>
      </c>
      <c r="M239" s="17">
        <v>3.4238069895334462</v>
      </c>
      <c r="N239" s="17">
        <v>4.2620406805963569</v>
      </c>
      <c r="O239" s="17">
        <v>18.797850248219689</v>
      </c>
      <c r="P239" s="17">
        <v>44.044556470822613</v>
      </c>
      <c r="Q239" s="17">
        <v>3.2005120819330983</v>
      </c>
      <c r="R239" s="17">
        <v>6.1271234968505439</v>
      </c>
      <c r="S239" s="17">
        <v>2.7981835180980426</v>
      </c>
      <c r="T239" s="17">
        <v>33.800597854756461</v>
      </c>
      <c r="U239" s="17">
        <v>4.3852640923213499</v>
      </c>
      <c r="V239" s="17">
        <v>11.887280874383123</v>
      </c>
      <c r="W239" s="17">
        <v>2.6933631466612411</v>
      </c>
      <c r="X239" s="17">
        <v>32.041117231402666</v>
      </c>
      <c r="Y239" s="17">
        <v>3.1837299685886222</v>
      </c>
      <c r="Z239" s="17">
        <v>3.1712029569892479</v>
      </c>
      <c r="AA239" s="17">
        <v>6.8956489868579496</v>
      </c>
      <c r="AB239" s="17">
        <v>68.717232444687355</v>
      </c>
      <c r="AC239" s="17">
        <v>12.383599992223807</v>
      </c>
      <c r="AD239" s="17">
        <v>19.180942438191053</v>
      </c>
      <c r="AE239" s="17">
        <v>5.2672802036420592</v>
      </c>
      <c r="AF239" s="17">
        <v>7.5951752732755295</v>
      </c>
      <c r="AG239" s="17">
        <v>28.406652052656341</v>
      </c>
      <c r="AH239" s="17">
        <v>4.8630172458439063</v>
      </c>
      <c r="AI239" s="17">
        <v>51.927330794099554</v>
      </c>
      <c r="AJ239" s="17">
        <v>2.2858547376182798</v>
      </c>
      <c r="AK239" s="17">
        <v>26.930812418519025</v>
      </c>
      <c r="AL239" s="17">
        <v>29.719420907625931</v>
      </c>
      <c r="AM239" s="17">
        <v>7.1747627024008978</v>
      </c>
      <c r="AN239" s="17">
        <v>3.3506643558636711</v>
      </c>
      <c r="AO239" s="17">
        <v>4.7388999201653945</v>
      </c>
      <c r="AP239" s="17">
        <v>47.722346322495248</v>
      </c>
      <c r="AQ239" s="17">
        <v>4.3215119983011334</v>
      </c>
      <c r="AR239" s="17">
        <v>40.221809169764555</v>
      </c>
      <c r="AS239" s="17">
        <v>20.483791196439</v>
      </c>
      <c r="AT239" s="17">
        <v>49.827858062462923</v>
      </c>
      <c r="AU239" s="17">
        <v>41.76197262373806</v>
      </c>
      <c r="AV239" s="17">
        <v>13.348183687457166</v>
      </c>
      <c r="AW239" s="17">
        <v>12.122514777001612</v>
      </c>
      <c r="AX239" s="17">
        <v>5.6277820956687634</v>
      </c>
      <c r="AY239" s="17">
        <v>54.235412695282541</v>
      </c>
      <c r="AZ239" s="17">
        <v>29.320002049215319</v>
      </c>
      <c r="BA239" s="17">
        <v>8.1731306583212273</v>
      </c>
      <c r="BB239" s="17">
        <v>36.135187798158974</v>
      </c>
      <c r="BC239" s="17">
        <v>5.7530150628033851</v>
      </c>
      <c r="BD239" s="17">
        <v>3.8121245221190634</v>
      </c>
      <c r="BE239" s="17">
        <v>2.2496773003872477</v>
      </c>
      <c r="BF239" s="17">
        <v>4.1633709642625973</v>
      </c>
      <c r="BG239" s="17">
        <v>9.8419082184838231</v>
      </c>
      <c r="BH239" s="17">
        <v>5.8812735113313153</v>
      </c>
      <c r="BI239" s="17">
        <v>22.506187340072998</v>
      </c>
      <c r="BJ239" s="17">
        <v>2.3671281822242065</v>
      </c>
      <c r="BK239" s="17">
        <v>3.6976439790576023</v>
      </c>
      <c r="BL239" s="17">
        <v>4.1506264436200695</v>
      </c>
      <c r="BM239" s="17">
        <v>3.1970784213224022</v>
      </c>
      <c r="BN239" s="17">
        <v>23.243384174162429</v>
      </c>
      <c r="BO239" s="17">
        <v>3.9527966996066368</v>
      </c>
      <c r="BP239" s="17">
        <v>4.3964649289629705</v>
      </c>
      <c r="BQ239" s="17">
        <v>17.929551505222193</v>
      </c>
      <c r="BR239" s="17">
        <v>3.1601123595505669</v>
      </c>
      <c r="BS239" s="17">
        <v>5.5466552743066728</v>
      </c>
      <c r="BT239" s="17">
        <v>5.7224050254262693</v>
      </c>
      <c r="BU239" s="17">
        <v>4.3720572691457704</v>
      </c>
      <c r="BV239" s="17">
        <v>2.3913043478260789</v>
      </c>
      <c r="BW239" s="17">
        <v>42.033771612729296</v>
      </c>
      <c r="BX239" s="17">
        <v>47.333867093674939</v>
      </c>
      <c r="BY239" s="17">
        <v>7.2819314641744484</v>
      </c>
      <c r="BZ239" s="17">
        <v>53.078944487025076</v>
      </c>
      <c r="CA239" s="17">
        <v>21.14470943431553</v>
      </c>
      <c r="CB239" s="17">
        <v>8.2751094608802163</v>
      </c>
      <c r="CC239" s="17">
        <v>3.0987308389648973</v>
      </c>
      <c r="CD239" s="17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26" activePane="bottomRight" state="frozen"/>
      <selection activeCell="D241" sqref="D241"/>
      <selection pane="topRight" activeCell="D241" sqref="D241"/>
      <selection pane="bottomLeft" activeCell="D241" sqref="D241"/>
      <selection pane="bottomRight" activeCell="A31" sqref="A3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4">
        <v>34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4">
        <v>880</v>
      </c>
      <c r="M31" s="5">
        <v>0</v>
      </c>
      <c r="N31" s="5">
        <v>0</v>
      </c>
      <c r="O31" s="14">
        <v>26.566438163207813</v>
      </c>
      <c r="P31" s="14">
        <v>359.18452355041046</v>
      </c>
      <c r="Q31" s="5">
        <v>0</v>
      </c>
      <c r="R31" s="5">
        <v>0</v>
      </c>
      <c r="S31" s="5">
        <v>0</v>
      </c>
      <c r="T31" s="5">
        <v>91.530195381882805</v>
      </c>
      <c r="U31" s="5">
        <v>0</v>
      </c>
      <c r="V31" s="14">
        <v>9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14">
        <v>857.16506451892269</v>
      </c>
      <c r="AC31" s="14">
        <v>87</v>
      </c>
      <c r="AD31" s="14">
        <v>23</v>
      </c>
      <c r="AE31" s="5">
        <v>0</v>
      </c>
      <c r="AF31" s="5">
        <v>0</v>
      </c>
      <c r="AG31" s="14">
        <v>38</v>
      </c>
      <c r="AH31" s="5">
        <v>0</v>
      </c>
      <c r="AI31" s="14">
        <v>287</v>
      </c>
      <c r="AJ31" s="5">
        <v>0</v>
      </c>
      <c r="AK31" s="14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4">
        <v>69</v>
      </c>
      <c r="AQ31" s="5">
        <v>0</v>
      </c>
      <c r="AR31" s="14">
        <v>99</v>
      </c>
      <c r="AS31" s="5">
        <v>0</v>
      </c>
      <c r="AT31" s="14">
        <v>0</v>
      </c>
      <c r="AU31" s="14">
        <v>122</v>
      </c>
      <c r="AV31" s="14">
        <v>18</v>
      </c>
      <c r="AW31" s="5">
        <v>0</v>
      </c>
      <c r="AX31" s="5">
        <v>0</v>
      </c>
      <c r="AY31" s="14">
        <v>49</v>
      </c>
      <c r="AZ31" s="14">
        <v>59</v>
      </c>
      <c r="BA31" s="5">
        <v>0</v>
      </c>
      <c r="BB31" s="14">
        <v>177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4">
        <v>15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4">
        <v>0</v>
      </c>
      <c r="BV31" s="5">
        <v>0</v>
      </c>
      <c r="BW31" s="14">
        <v>21</v>
      </c>
      <c r="BX31" s="14">
        <v>600</v>
      </c>
      <c r="BY31" s="5">
        <v>0</v>
      </c>
      <c r="BZ31" s="14">
        <v>247</v>
      </c>
      <c r="CA31" s="5">
        <v>0</v>
      </c>
      <c r="CB31" s="5">
        <v>0</v>
      </c>
      <c r="CC31" s="5">
        <v>0</v>
      </c>
      <c r="CD31" s="14">
        <v>4669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4" customFormat="1" ht="12" x14ac:dyDescent="0.3">
      <c r="A33" s="10">
        <v>29</v>
      </c>
      <c r="B33" s="18" t="s">
        <v>568</v>
      </c>
      <c r="C33" s="18">
        <v>6</v>
      </c>
      <c r="D33" s="18">
        <v>3</v>
      </c>
      <c r="E33" s="18">
        <v>14</v>
      </c>
      <c r="F33" s="18">
        <v>32</v>
      </c>
      <c r="G33" s="18">
        <v>6</v>
      </c>
      <c r="H33" s="18">
        <v>3</v>
      </c>
      <c r="I33" s="18">
        <v>11</v>
      </c>
      <c r="J33" s="18">
        <v>0</v>
      </c>
      <c r="K33" s="18">
        <v>16</v>
      </c>
      <c r="L33" s="18">
        <v>295</v>
      </c>
      <c r="M33" s="18">
        <v>0</v>
      </c>
      <c r="N33" s="18"/>
      <c r="O33" s="18">
        <v>91</v>
      </c>
      <c r="P33" s="18">
        <v>1271</v>
      </c>
      <c r="Q33" s="18">
        <v>3</v>
      </c>
      <c r="R33" s="18">
        <v>3</v>
      </c>
      <c r="S33" s="18">
        <v>0</v>
      </c>
      <c r="T33" s="18">
        <v>125</v>
      </c>
      <c r="U33" s="18">
        <v>0</v>
      </c>
      <c r="V33" s="18">
        <v>9</v>
      </c>
      <c r="W33" s="18">
        <v>0</v>
      </c>
      <c r="X33" s="18">
        <v>27</v>
      </c>
      <c r="Y33" s="18">
        <v>0</v>
      </c>
      <c r="Z33" s="18">
        <v>0</v>
      </c>
      <c r="AA33" s="18">
        <v>194</v>
      </c>
      <c r="AB33" s="18">
        <v>948</v>
      </c>
      <c r="AC33" s="18">
        <v>317</v>
      </c>
      <c r="AD33" s="18">
        <v>146</v>
      </c>
      <c r="AE33" s="18">
        <v>0</v>
      </c>
      <c r="AF33" s="18"/>
      <c r="AG33" s="18">
        <v>36</v>
      </c>
      <c r="AH33" s="18">
        <v>9</v>
      </c>
      <c r="AI33" s="18">
        <v>922</v>
      </c>
      <c r="AJ33" s="18">
        <v>0</v>
      </c>
      <c r="AK33" s="18">
        <v>26</v>
      </c>
      <c r="AL33" s="18">
        <v>42</v>
      </c>
      <c r="AM33" s="18">
        <v>3</v>
      </c>
      <c r="AN33" s="18">
        <v>0</v>
      </c>
      <c r="AO33" s="18">
        <v>8</v>
      </c>
      <c r="AP33" s="18">
        <v>102</v>
      </c>
      <c r="AQ33" s="18">
        <v>3</v>
      </c>
      <c r="AR33" s="18">
        <v>95</v>
      </c>
      <c r="AS33" s="18">
        <v>101</v>
      </c>
      <c r="AT33" s="18">
        <v>104</v>
      </c>
      <c r="AU33" s="18">
        <v>286</v>
      </c>
      <c r="AV33" s="18">
        <v>79</v>
      </c>
      <c r="AW33" s="18">
        <v>9</v>
      </c>
      <c r="AX33" s="18">
        <v>0</v>
      </c>
      <c r="AY33" s="18">
        <v>66</v>
      </c>
      <c r="AZ33" s="18">
        <v>52</v>
      </c>
      <c r="BA33" s="18">
        <v>3</v>
      </c>
      <c r="BB33" s="18">
        <v>105</v>
      </c>
      <c r="BC33" s="18">
        <v>3</v>
      </c>
      <c r="BD33" s="18">
        <v>0</v>
      </c>
      <c r="BE33" s="18">
        <v>3</v>
      </c>
      <c r="BF33" s="18">
        <v>0</v>
      </c>
      <c r="BG33" s="18">
        <v>3</v>
      </c>
      <c r="BH33" s="18">
        <v>3</v>
      </c>
      <c r="BI33" s="18">
        <v>17</v>
      </c>
      <c r="BJ33" s="18">
        <v>0</v>
      </c>
      <c r="BK33" s="18">
        <v>3</v>
      </c>
      <c r="BL33" s="18">
        <v>5</v>
      </c>
      <c r="BM33" s="18">
        <v>0</v>
      </c>
      <c r="BN33" s="18">
        <v>13</v>
      </c>
      <c r="BO33" s="18">
        <v>0</v>
      </c>
      <c r="BP33" s="18">
        <v>0</v>
      </c>
      <c r="BQ33" s="18">
        <v>3</v>
      </c>
      <c r="BR33" s="18"/>
      <c r="BS33" s="18">
        <v>3</v>
      </c>
      <c r="BT33" s="18">
        <v>3</v>
      </c>
      <c r="BU33" s="18">
        <v>3</v>
      </c>
      <c r="BV33" s="18">
        <v>0</v>
      </c>
      <c r="BW33" s="18">
        <v>102</v>
      </c>
      <c r="BX33" s="18">
        <v>464</v>
      </c>
      <c r="BY33" s="18">
        <v>8</v>
      </c>
      <c r="BZ33" s="18">
        <v>717</v>
      </c>
      <c r="CA33" s="18">
        <v>21</v>
      </c>
      <c r="CB33" s="18">
        <v>49</v>
      </c>
      <c r="CC33" s="18">
        <v>0</v>
      </c>
      <c r="CD33" s="18">
        <v>6997</v>
      </c>
      <c r="CG33" s="14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6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6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6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6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6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6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65" t="s">
        <v>680</v>
      </c>
      <c r="C45" s="14">
        <v>6415</v>
      </c>
      <c r="D45" s="14">
        <v>5302</v>
      </c>
      <c r="E45" s="14">
        <v>54585</v>
      </c>
      <c r="F45" s="14">
        <v>55038</v>
      </c>
      <c r="G45" s="14">
        <v>20433</v>
      </c>
      <c r="H45" s="14">
        <v>28058</v>
      </c>
      <c r="I45" s="14">
        <v>45069</v>
      </c>
      <c r="J45" s="14">
        <v>6226</v>
      </c>
      <c r="K45" s="14">
        <v>75859</v>
      </c>
      <c r="L45" s="14">
        <v>41343</v>
      </c>
      <c r="M45" s="14">
        <v>2212</v>
      </c>
      <c r="N45" s="14">
        <v>16145</v>
      </c>
      <c r="O45" s="14">
        <v>52301</v>
      </c>
      <c r="P45" s="14">
        <v>104637</v>
      </c>
      <c r="Q45" s="14">
        <v>6067</v>
      </c>
      <c r="R45" s="14">
        <v>10358</v>
      </c>
      <c r="S45" s="14">
        <v>6705</v>
      </c>
      <c r="T45" s="14">
        <v>67585</v>
      </c>
      <c r="U45" s="14">
        <v>23554</v>
      </c>
      <c r="V45" s="14">
        <v>70834</v>
      </c>
      <c r="W45" s="14">
        <v>4342</v>
      </c>
      <c r="X45" s="14">
        <v>56000</v>
      </c>
      <c r="Y45" s="14">
        <v>9527</v>
      </c>
      <c r="Z45" s="14">
        <v>12457</v>
      </c>
      <c r="AA45" s="14">
        <v>57301</v>
      </c>
      <c r="AB45" s="14">
        <v>33201</v>
      </c>
      <c r="AC45" s="14">
        <v>120303</v>
      </c>
      <c r="AD45" s="14">
        <v>23834</v>
      </c>
      <c r="AE45" s="14">
        <v>8725</v>
      </c>
      <c r="AF45" s="14">
        <v>2045</v>
      </c>
      <c r="AG45" s="14">
        <v>35334</v>
      </c>
      <c r="AH45" s="14">
        <v>8714</v>
      </c>
      <c r="AI45" s="14">
        <v>47017</v>
      </c>
      <c r="AJ45" s="14">
        <v>8280</v>
      </c>
      <c r="AK45" s="14">
        <v>64181</v>
      </c>
      <c r="AL45" s="14">
        <v>66169</v>
      </c>
      <c r="AM45" s="14">
        <v>37162</v>
      </c>
      <c r="AN45" s="14">
        <v>3138</v>
      </c>
      <c r="AO45" s="14">
        <v>25470</v>
      </c>
      <c r="AP45" s="14">
        <v>46581</v>
      </c>
      <c r="AQ45" s="14">
        <v>5023</v>
      </c>
      <c r="AR45" s="14">
        <v>38497</v>
      </c>
      <c r="AS45" s="14">
        <v>52690</v>
      </c>
      <c r="AT45" s="14">
        <v>73833</v>
      </c>
      <c r="AU45" s="14">
        <v>43554</v>
      </c>
      <c r="AV45" s="14">
        <v>24316</v>
      </c>
      <c r="AW45" s="14">
        <v>21067</v>
      </c>
      <c r="AX45" s="14">
        <v>11513</v>
      </c>
      <c r="AY45" s="14">
        <v>68167</v>
      </c>
      <c r="AZ45" s="14">
        <v>39356</v>
      </c>
      <c r="BA45" s="14">
        <v>17264</v>
      </c>
      <c r="BB45" s="14">
        <v>70579</v>
      </c>
      <c r="BC45" s="14">
        <v>82891</v>
      </c>
      <c r="BD45" s="14">
        <v>11917</v>
      </c>
      <c r="BE45" s="14">
        <v>7248</v>
      </c>
      <c r="BF45" s="14">
        <v>7612</v>
      </c>
      <c r="BG45" s="14">
        <v>31528</v>
      </c>
      <c r="BH45" s="14">
        <v>5282</v>
      </c>
      <c r="BI45" s="14">
        <v>51957</v>
      </c>
      <c r="BJ45" s="14">
        <v>3373</v>
      </c>
      <c r="BK45" s="14">
        <v>1401</v>
      </c>
      <c r="BL45" s="14">
        <v>15716</v>
      </c>
      <c r="BM45" s="14">
        <v>6657</v>
      </c>
      <c r="BN45" s="14">
        <v>47068</v>
      </c>
      <c r="BO45" s="14">
        <v>4667</v>
      </c>
      <c r="BP45" s="14">
        <v>20190</v>
      </c>
      <c r="BQ45" s="14">
        <v>7706</v>
      </c>
      <c r="BR45" s="14">
        <v>2432</v>
      </c>
      <c r="BS45" s="14">
        <v>12524</v>
      </c>
      <c r="BT45" s="14">
        <v>15422</v>
      </c>
      <c r="BU45" s="14">
        <v>20904</v>
      </c>
      <c r="BV45" s="14">
        <v>1509</v>
      </c>
      <c r="BW45" s="14">
        <v>74354</v>
      </c>
      <c r="BX45" s="14">
        <v>55773</v>
      </c>
      <c r="BY45" s="14">
        <v>19235</v>
      </c>
      <c r="BZ45" s="14">
        <v>68297</v>
      </c>
      <c r="CA45" s="14">
        <v>53747</v>
      </c>
      <c r="CB45" s="14">
        <v>84077</v>
      </c>
      <c r="CC45" s="14">
        <v>2414</v>
      </c>
      <c r="CD45" s="14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4">
        <f>C39/SUM(C$39:C$45)*100</f>
        <v>0.67824648469809756</v>
      </c>
      <c r="D46" s="64">
        <f t="shared" ref="D46:BO47" si="10">D39/SUM(D$39:D$45)*100</f>
        <v>0.54155179204411186</v>
      </c>
      <c r="E46" s="64">
        <f t="shared" si="10"/>
        <v>0.82023432581999955</v>
      </c>
      <c r="F46" s="64">
        <f t="shared" si="10"/>
        <v>1.9996334005432337</v>
      </c>
      <c r="G46" s="64">
        <f t="shared" si="10"/>
        <v>1.0454923196525749</v>
      </c>
      <c r="H46" s="64">
        <f t="shared" si="10"/>
        <v>0.86734502309165318</v>
      </c>
      <c r="I46" s="64">
        <f t="shared" si="10"/>
        <v>1.277450093104058</v>
      </c>
      <c r="J46" s="64">
        <f t="shared" si="10"/>
        <v>0.52095303761587375</v>
      </c>
      <c r="K46" s="64">
        <f t="shared" si="10"/>
        <v>3.4850315142486967</v>
      </c>
      <c r="L46" s="64">
        <f t="shared" si="10"/>
        <v>11.9932488701851</v>
      </c>
      <c r="M46" s="64">
        <f t="shared" si="10"/>
        <v>0.66391530593935044</v>
      </c>
      <c r="N46" s="64">
        <f t="shared" si="10"/>
        <v>0.672065688094033</v>
      </c>
      <c r="O46" s="64">
        <f t="shared" si="10"/>
        <v>2.4866060501672544</v>
      </c>
      <c r="P46" s="64">
        <f t="shared" si="10"/>
        <v>5.3196942865131884</v>
      </c>
      <c r="Q46" s="64">
        <f t="shared" si="10"/>
        <v>0.54693877551020409</v>
      </c>
      <c r="R46" s="64">
        <f t="shared" si="10"/>
        <v>0.84873908589824887</v>
      </c>
      <c r="S46" s="64">
        <f t="shared" si="10"/>
        <v>0.35995653355066559</v>
      </c>
      <c r="T46" s="64">
        <f t="shared" si="10"/>
        <v>2.7812732368586626</v>
      </c>
      <c r="U46" s="64">
        <f t="shared" si="10"/>
        <v>0.75736961451247165</v>
      </c>
      <c r="V46" s="64">
        <f t="shared" si="10"/>
        <v>1.3095311631354623</v>
      </c>
      <c r="W46" s="64">
        <f t="shared" si="10"/>
        <v>0.56971203646157031</v>
      </c>
      <c r="X46" s="64">
        <f t="shared" si="10"/>
        <v>2.2435874643550484</v>
      </c>
      <c r="Y46" s="64">
        <f t="shared" si="10"/>
        <v>0.55121977842056435</v>
      </c>
      <c r="Z46" s="64">
        <f t="shared" si="10"/>
        <v>0.44228787358296118</v>
      </c>
      <c r="AA46" s="64">
        <f t="shared" si="10"/>
        <v>1.2783687943262412</v>
      </c>
      <c r="AB46" s="64">
        <f t="shared" si="10"/>
        <v>17.06700722786805</v>
      </c>
      <c r="AC46" s="64">
        <f t="shared" si="10"/>
        <v>1.0987706588271604</v>
      </c>
      <c r="AD46" s="64">
        <f t="shared" si="10"/>
        <v>1.080422551015501</v>
      </c>
      <c r="AE46" s="64">
        <f t="shared" si="10"/>
        <v>1.3041733547351524</v>
      </c>
      <c r="AF46" s="64">
        <f t="shared" si="10"/>
        <v>1.4376078205865439</v>
      </c>
      <c r="AG46" s="64">
        <f t="shared" si="10"/>
        <v>2.3806471911159792</v>
      </c>
      <c r="AH46" s="64">
        <f t="shared" si="10"/>
        <v>0.49978956228956228</v>
      </c>
      <c r="AI46" s="64">
        <f t="shared" si="10"/>
        <v>2.6200318243785259</v>
      </c>
      <c r="AJ46" s="64">
        <f t="shared" si="10"/>
        <v>0.44685002202781798</v>
      </c>
      <c r="AK46" s="64">
        <f t="shared" si="10"/>
        <v>2.9653640674710364</v>
      </c>
      <c r="AL46" s="64">
        <f t="shared" si="10"/>
        <v>4.5546310821634002</v>
      </c>
      <c r="AM46" s="64">
        <f t="shared" si="10"/>
        <v>0.76940580823164662</v>
      </c>
      <c r="AN46" s="64">
        <f t="shared" si="10"/>
        <v>0.52902277736958125</v>
      </c>
      <c r="AO46" s="64">
        <f t="shared" si="10"/>
        <v>0.62622635995491172</v>
      </c>
      <c r="AP46" s="64">
        <f t="shared" si="10"/>
        <v>4.6009555830826399</v>
      </c>
      <c r="AQ46" s="64">
        <f t="shared" si="10"/>
        <v>0.59369602763385143</v>
      </c>
      <c r="AR46" s="64">
        <f t="shared" si="10"/>
        <v>8.5953139360670807</v>
      </c>
      <c r="AS46" s="64">
        <f t="shared" si="10"/>
        <v>2.3279871104763998</v>
      </c>
      <c r="AT46" s="64">
        <f t="shared" si="10"/>
        <v>6.9560789118257027</v>
      </c>
      <c r="AU46" s="64">
        <f t="shared" si="10"/>
        <v>3.0580169223594398</v>
      </c>
      <c r="AV46" s="64">
        <f t="shared" si="10"/>
        <v>2.1227145955996281</v>
      </c>
      <c r="AW46" s="64">
        <f t="shared" si="10"/>
        <v>0.88396822965669652</v>
      </c>
      <c r="AX46" s="64">
        <f t="shared" si="10"/>
        <v>1.0351373616533543</v>
      </c>
      <c r="AY46" s="64">
        <f t="shared" si="10"/>
        <v>7.6295916776191213</v>
      </c>
      <c r="AZ46" s="64">
        <f t="shared" si="10"/>
        <v>2.6694116222341404</v>
      </c>
      <c r="BA46" s="64">
        <f t="shared" si="10"/>
        <v>0.62154108131119623</v>
      </c>
      <c r="BB46" s="64">
        <f t="shared" si="10"/>
        <v>2.1777932026078979</v>
      </c>
      <c r="BC46" s="64">
        <f t="shared" si="10"/>
        <v>0.70677238484649385</v>
      </c>
      <c r="BD46" s="64">
        <f t="shared" si="10"/>
        <v>1.1725947847451001</v>
      </c>
      <c r="BE46" s="64">
        <f t="shared" si="10"/>
        <v>0.38218156757095417</v>
      </c>
      <c r="BF46" s="64">
        <f t="shared" si="10"/>
        <v>0.86194194784146161</v>
      </c>
      <c r="BG46" s="64">
        <f t="shared" si="10"/>
        <v>1.0130414531904985</v>
      </c>
      <c r="BH46" s="64">
        <f t="shared" si="10"/>
        <v>0.60776063581112671</v>
      </c>
      <c r="BI46" s="64">
        <f t="shared" si="10"/>
        <v>1.8732204405814474</v>
      </c>
      <c r="BJ46" s="64">
        <f t="shared" si="10"/>
        <v>0.41120925982333234</v>
      </c>
      <c r="BK46" s="64">
        <f t="shared" si="10"/>
        <v>0.7355399531929121</v>
      </c>
      <c r="BL46" s="64">
        <f t="shared" si="10"/>
        <v>0.594343000358038</v>
      </c>
      <c r="BM46" s="64">
        <f t="shared" si="10"/>
        <v>0.46557377049180326</v>
      </c>
      <c r="BN46" s="64">
        <f t="shared" si="10"/>
        <v>2.3794915843507782</v>
      </c>
      <c r="BO46" s="64">
        <f t="shared" si="10"/>
        <v>1.0416666666666665</v>
      </c>
      <c r="BP46" s="64">
        <f t="shared" ref="BP46:CD50" si="11">BP39/SUM(BP$39:BP$45)*100</f>
        <v>0.69856295620437958</v>
      </c>
      <c r="BQ46" s="64">
        <f t="shared" si="11"/>
        <v>3.8173071949516371</v>
      </c>
      <c r="BR46" s="64">
        <f t="shared" si="11"/>
        <v>0.45110068567304223</v>
      </c>
      <c r="BS46" s="64">
        <f t="shared" si="11"/>
        <v>0.89544663573085848</v>
      </c>
      <c r="BT46" s="64">
        <f t="shared" si="11"/>
        <v>0.97783176434861829</v>
      </c>
      <c r="BU46" s="64">
        <f t="shared" si="11"/>
        <v>0.7216066143196106</v>
      </c>
      <c r="BV46" s="64">
        <f t="shared" si="11"/>
        <v>8.4010081209745166E-2</v>
      </c>
      <c r="BW46" s="64">
        <f t="shared" si="11"/>
        <v>5.7377612117352514</v>
      </c>
      <c r="BX46" s="64">
        <f t="shared" si="11"/>
        <v>3.5333089667488653</v>
      </c>
      <c r="BY46" s="64">
        <f t="shared" si="11"/>
        <v>0.83075781926072434</v>
      </c>
      <c r="BZ46" s="64">
        <f t="shared" si="11"/>
        <v>2.9761926735897051</v>
      </c>
      <c r="CA46" s="64">
        <f t="shared" si="11"/>
        <v>3.6207389068748812</v>
      </c>
      <c r="CB46" s="64">
        <f t="shared" si="11"/>
        <v>1.0632584384241477</v>
      </c>
      <c r="CC46" s="64">
        <f t="shared" si="11"/>
        <v>0.51995974505199605</v>
      </c>
      <c r="CD46" s="64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4">
        <f t="shared" ref="C47:R52" si="12">C40/SUM(C$39:C$45)*100</f>
        <v>44.813895781637719</v>
      </c>
      <c r="D47" s="64">
        <f t="shared" si="12"/>
        <v>44.92910594722332</v>
      </c>
      <c r="E47" s="64">
        <f t="shared" si="12"/>
        <v>44.844174269258595</v>
      </c>
      <c r="F47" s="64">
        <f t="shared" si="12"/>
        <v>46.849744213560847</v>
      </c>
      <c r="G47" s="64">
        <f t="shared" si="12"/>
        <v>42.910757847894274</v>
      </c>
      <c r="H47" s="64">
        <f t="shared" si="12"/>
        <v>45.062516426989077</v>
      </c>
      <c r="I47" s="64">
        <f t="shared" si="12"/>
        <v>46.923405007854029</v>
      </c>
      <c r="J47" s="64">
        <f t="shared" si="12"/>
        <v>50.118746648280087</v>
      </c>
      <c r="K47" s="64">
        <f t="shared" si="12"/>
        <v>43.60858489444135</v>
      </c>
      <c r="L47" s="64">
        <f t="shared" si="12"/>
        <v>52.174130292363898</v>
      </c>
      <c r="M47" s="64">
        <f t="shared" si="12"/>
        <v>58.639870805670192</v>
      </c>
      <c r="N47" s="64">
        <f t="shared" si="12"/>
        <v>52.854170181654581</v>
      </c>
      <c r="O47" s="64">
        <f t="shared" si="12"/>
        <v>41.109227547570057</v>
      </c>
      <c r="P47" s="64">
        <f t="shared" si="12"/>
        <v>41.444333115854228</v>
      </c>
      <c r="Q47" s="64">
        <f t="shared" si="12"/>
        <v>48.693877551020407</v>
      </c>
      <c r="R47" s="64">
        <f t="shared" si="12"/>
        <v>47.334276376762105</v>
      </c>
      <c r="S47" s="64">
        <f t="shared" si="10"/>
        <v>53.341483292583533</v>
      </c>
      <c r="T47" s="64">
        <f t="shared" si="10"/>
        <v>40.713121317851623</v>
      </c>
      <c r="U47" s="64">
        <f t="shared" si="10"/>
        <v>44.632653061224495</v>
      </c>
      <c r="V47" s="64">
        <f t="shared" si="10"/>
        <v>41.037123973068134</v>
      </c>
      <c r="W47" s="64">
        <f t="shared" si="10"/>
        <v>53.729024238657551</v>
      </c>
      <c r="X47" s="64">
        <f t="shared" si="10"/>
        <v>33.645989631852544</v>
      </c>
      <c r="Y47" s="64">
        <f t="shared" si="10"/>
        <v>46.411613818697809</v>
      </c>
      <c r="Z47" s="64">
        <f t="shared" si="10"/>
        <v>45.375300583991759</v>
      </c>
      <c r="AA47" s="64">
        <f t="shared" si="10"/>
        <v>45.774822695035461</v>
      </c>
      <c r="AB47" s="64">
        <f t="shared" si="10"/>
        <v>35.890033150372261</v>
      </c>
      <c r="AC47" s="64">
        <f t="shared" si="10"/>
        <v>47.151782287516269</v>
      </c>
      <c r="AD47" s="64">
        <f t="shared" si="10"/>
        <v>49.462193225718543</v>
      </c>
      <c r="AE47" s="64">
        <f t="shared" si="10"/>
        <v>38.677100053504546</v>
      </c>
      <c r="AF47" s="64">
        <f t="shared" si="10"/>
        <v>57.926011117500472</v>
      </c>
      <c r="AG47" s="64">
        <f t="shared" si="10"/>
        <v>47.447475441928752</v>
      </c>
      <c r="AH47" s="64">
        <f t="shared" si="10"/>
        <v>52.03072390572391</v>
      </c>
      <c r="AI47" s="64">
        <f t="shared" si="10"/>
        <v>46.299210527469349</v>
      </c>
      <c r="AJ47" s="64">
        <f t="shared" si="10"/>
        <v>46.868903014664234</v>
      </c>
      <c r="AK47" s="64">
        <f t="shared" si="10"/>
        <v>47.638580413656953</v>
      </c>
      <c r="AL47" s="64">
        <f t="shared" si="10"/>
        <v>44.924773459891313</v>
      </c>
      <c r="AM47" s="64">
        <f t="shared" si="10"/>
        <v>44.432118781465995</v>
      </c>
      <c r="AN47" s="64">
        <f t="shared" si="10"/>
        <v>52.167523879500365</v>
      </c>
      <c r="AO47" s="64">
        <f t="shared" si="10"/>
        <v>45.148833131549281</v>
      </c>
      <c r="AP47" s="64">
        <f t="shared" si="10"/>
        <v>49.03978225514237</v>
      </c>
      <c r="AQ47" s="64">
        <f t="shared" si="10"/>
        <v>44.203367875647672</v>
      </c>
      <c r="AR47" s="64">
        <f t="shared" si="10"/>
        <v>34.528560816850693</v>
      </c>
      <c r="AS47" s="64">
        <f t="shared" si="10"/>
        <v>45.361419312314624</v>
      </c>
      <c r="AT47" s="64">
        <f t="shared" si="10"/>
        <v>26.246374351442508</v>
      </c>
      <c r="AU47" s="64">
        <f t="shared" si="10"/>
        <v>52.006274718818702</v>
      </c>
      <c r="AV47" s="64">
        <f t="shared" si="10"/>
        <v>46.746203904555315</v>
      </c>
      <c r="AW47" s="64">
        <f t="shared" si="10"/>
        <v>46.918145417149859</v>
      </c>
      <c r="AX47" s="64">
        <f t="shared" si="10"/>
        <v>55.861599627493817</v>
      </c>
      <c r="AY47" s="64">
        <f t="shared" si="10"/>
        <v>41.658127464302417</v>
      </c>
      <c r="AZ47" s="64">
        <f t="shared" si="10"/>
        <v>56.582703319896886</v>
      </c>
      <c r="BA47" s="64">
        <f t="shared" si="10"/>
        <v>46.800056761742589</v>
      </c>
      <c r="BB47" s="64">
        <f t="shared" si="10"/>
        <v>38.989563449763253</v>
      </c>
      <c r="BC47" s="64">
        <f t="shared" si="10"/>
        <v>45.44712283678534</v>
      </c>
      <c r="BD47" s="64">
        <f t="shared" si="10"/>
        <v>30.733150929700148</v>
      </c>
      <c r="BE47" s="64">
        <f t="shared" si="10"/>
        <v>53.655785978322157</v>
      </c>
      <c r="BF47" s="64">
        <f t="shared" si="10"/>
        <v>41.96257551200825</v>
      </c>
      <c r="BG47" s="64">
        <f t="shared" si="10"/>
        <v>44.617073657595313</v>
      </c>
      <c r="BH47" s="64">
        <f t="shared" si="10"/>
        <v>48.424497428705003</v>
      </c>
      <c r="BI47" s="64">
        <f t="shared" si="10"/>
        <v>34.596775920018842</v>
      </c>
      <c r="BJ47" s="64">
        <f t="shared" si="10"/>
        <v>47.45659457812976</v>
      </c>
      <c r="BK47" s="64">
        <f t="shared" si="10"/>
        <v>51.554663991975922</v>
      </c>
      <c r="BL47" s="64">
        <f t="shared" si="10"/>
        <v>42.348728965270318</v>
      </c>
      <c r="BM47" s="64">
        <f t="shared" si="10"/>
        <v>55.042622950819677</v>
      </c>
      <c r="BN47" s="64">
        <f t="shared" si="10"/>
        <v>40.536229216516354</v>
      </c>
      <c r="BO47" s="64">
        <f t="shared" si="10"/>
        <v>52.04402515723271</v>
      </c>
      <c r="BP47" s="64">
        <f t="shared" si="11"/>
        <v>40.9386405109489</v>
      </c>
      <c r="BQ47" s="64">
        <f t="shared" si="11"/>
        <v>51.088811876066828</v>
      </c>
      <c r="BR47" s="64">
        <f t="shared" si="11"/>
        <v>54.547094911584267</v>
      </c>
      <c r="BS47" s="64">
        <f t="shared" si="11"/>
        <v>52.233178654292345</v>
      </c>
      <c r="BT47" s="64">
        <f t="shared" si="11"/>
        <v>50.892802915274828</v>
      </c>
      <c r="BU47" s="64">
        <f t="shared" si="11"/>
        <v>46.730755118514708</v>
      </c>
      <c r="BV47" s="64">
        <f t="shared" si="11"/>
        <v>56.622794735368245</v>
      </c>
      <c r="BW47" s="64">
        <f t="shared" si="11"/>
        <v>40.774941155169294</v>
      </c>
      <c r="BX47" s="64">
        <f t="shared" si="11"/>
        <v>50.10803033177109</v>
      </c>
      <c r="BY47" s="64">
        <f t="shared" si="11"/>
        <v>49.168005933984418</v>
      </c>
      <c r="BZ47" s="64">
        <f t="shared" si="11"/>
        <v>38.330570763023154</v>
      </c>
      <c r="CA47" s="64">
        <f t="shared" si="11"/>
        <v>27.730432298609784</v>
      </c>
      <c r="CB47" s="64">
        <f t="shared" si="11"/>
        <v>40.140045548794994</v>
      </c>
      <c r="CC47" s="64">
        <f t="shared" si="11"/>
        <v>57.262663535726269</v>
      </c>
      <c r="CD47" s="64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4">
        <f t="shared" si="12"/>
        <v>0.51282051282051277</v>
      </c>
      <c r="D48" s="64">
        <f t="shared" ref="D48:BO51" si="13">D41/SUM(D$39:D$45)*100</f>
        <v>0.82709728239464353</v>
      </c>
      <c r="E48" s="64">
        <f t="shared" si="13"/>
        <v>1.2402168500371127</v>
      </c>
      <c r="F48" s="64">
        <f t="shared" si="13"/>
        <v>1.93047941210778</v>
      </c>
      <c r="G48" s="64">
        <f t="shared" si="13"/>
        <v>0.43428142508645412</v>
      </c>
      <c r="H48" s="64">
        <f t="shared" si="13"/>
        <v>0.41489880974730603</v>
      </c>
      <c r="I48" s="64">
        <f t="shared" si="13"/>
        <v>0.80932913064735923</v>
      </c>
      <c r="J48" s="64">
        <f t="shared" si="13"/>
        <v>0.6052248525243239</v>
      </c>
      <c r="K48" s="64">
        <f t="shared" si="13"/>
        <v>2.6882561698452139</v>
      </c>
      <c r="L48" s="64">
        <f t="shared" si="13"/>
        <v>3.3700129914833608</v>
      </c>
      <c r="M48" s="64">
        <f t="shared" si="13"/>
        <v>0.46653507984927323</v>
      </c>
      <c r="N48" s="64">
        <f t="shared" si="13"/>
        <v>0.37399471345818569</v>
      </c>
      <c r="O48" s="64">
        <f t="shared" si="13"/>
        <v>2.9353373643607616</v>
      </c>
      <c r="P48" s="64">
        <f t="shared" si="13"/>
        <v>6.6516567247646572</v>
      </c>
      <c r="Q48" s="64">
        <f t="shared" si="13"/>
        <v>0.36734693877551017</v>
      </c>
      <c r="R48" s="64">
        <f t="shared" si="13"/>
        <v>0.39022486707965465</v>
      </c>
      <c r="S48" s="64">
        <f t="shared" si="13"/>
        <v>0.14941591958706874</v>
      </c>
      <c r="T48" s="64">
        <f t="shared" si="13"/>
        <v>2.6933306640736716</v>
      </c>
      <c r="U48" s="64">
        <f t="shared" si="13"/>
        <v>0.32199546485260772</v>
      </c>
      <c r="V48" s="64">
        <f t="shared" si="13"/>
        <v>1.1149545988016554</v>
      </c>
      <c r="W48" s="64">
        <f t="shared" si="13"/>
        <v>0.22788481458462811</v>
      </c>
      <c r="X48" s="64">
        <f t="shared" si="13"/>
        <v>4.6258435675529608</v>
      </c>
      <c r="Y48" s="64">
        <f t="shared" si="13"/>
        <v>0.43660972548163512</v>
      </c>
      <c r="Z48" s="64">
        <f t="shared" si="13"/>
        <v>9.0175197526623146E-2</v>
      </c>
      <c r="AA48" s="64">
        <f t="shared" si="13"/>
        <v>0.7313829787234043</v>
      </c>
      <c r="AB48" s="64">
        <f t="shared" si="13"/>
        <v>5.4623390033150372</v>
      </c>
      <c r="AC48" s="64">
        <f t="shared" si="13"/>
        <v>1.4362756541384918</v>
      </c>
      <c r="AD48" s="64">
        <f t="shared" si="13"/>
        <v>1.5597197954570956</v>
      </c>
      <c r="AE48" s="64">
        <f t="shared" si="13"/>
        <v>0.42803638309256281</v>
      </c>
      <c r="AF48" s="64">
        <f t="shared" si="13"/>
        <v>0.55587502396013033</v>
      </c>
      <c r="AG48" s="64">
        <f t="shared" si="13"/>
        <v>2.4878520572846874</v>
      </c>
      <c r="AH48" s="64">
        <f t="shared" si="13"/>
        <v>0.81018518518518512</v>
      </c>
      <c r="AI48" s="64">
        <f t="shared" si="13"/>
        <v>5.1129414755815841</v>
      </c>
      <c r="AJ48" s="64">
        <f t="shared" si="13"/>
        <v>0.20139719302662221</v>
      </c>
      <c r="AK48" s="64">
        <f t="shared" si="13"/>
        <v>3.0433999639834326</v>
      </c>
      <c r="AL48" s="64">
        <f t="shared" si="13"/>
        <v>3.7477577659074508</v>
      </c>
      <c r="AM48" s="64">
        <f t="shared" si="13"/>
        <v>0.46647893733822565</v>
      </c>
      <c r="AN48" s="64">
        <f t="shared" si="13"/>
        <v>0.19103600293901543</v>
      </c>
      <c r="AO48" s="64">
        <f t="shared" si="13"/>
        <v>0.2254414895837682</v>
      </c>
      <c r="AP48" s="64">
        <f t="shared" si="13"/>
        <v>2.0375660439365979</v>
      </c>
      <c r="AQ48" s="64">
        <f t="shared" si="13"/>
        <v>0.21588946459412781</v>
      </c>
      <c r="AR48" s="64">
        <f t="shared" si="13"/>
        <v>3.3729084568219871</v>
      </c>
      <c r="AS48" s="64">
        <f t="shared" si="13"/>
        <v>1.9810318942473177</v>
      </c>
      <c r="AT48" s="64">
        <f t="shared" si="13"/>
        <v>6.7265467588731518</v>
      </c>
      <c r="AU48" s="64">
        <f t="shared" si="13"/>
        <v>5.6030331845409345</v>
      </c>
      <c r="AV48" s="64">
        <f t="shared" si="13"/>
        <v>0.72629377130461725</v>
      </c>
      <c r="AW48" s="64">
        <f t="shared" si="13"/>
        <v>1.3828413889679014</v>
      </c>
      <c r="AX48" s="64">
        <f t="shared" si="13"/>
        <v>0.32594290626455102</v>
      </c>
      <c r="AY48" s="64">
        <f t="shared" si="13"/>
        <v>7.9308770132097752</v>
      </c>
      <c r="AZ48" s="64">
        <f t="shared" si="13"/>
        <v>2.4263446533916926</v>
      </c>
      <c r="BA48" s="64">
        <f t="shared" si="13"/>
        <v>1.101177806158649</v>
      </c>
      <c r="BB48" s="64">
        <f t="shared" si="13"/>
        <v>3.8368576315724239</v>
      </c>
      <c r="BC48" s="64">
        <f t="shared" si="13"/>
        <v>0.23474028666381747</v>
      </c>
      <c r="BD48" s="64">
        <f t="shared" si="13"/>
        <v>0.26802166508459435</v>
      </c>
      <c r="BE48" s="64">
        <f t="shared" si="13"/>
        <v>9.3979073992857584E-2</v>
      </c>
      <c r="BF48" s="64">
        <f t="shared" si="13"/>
        <v>0.15470752909974952</v>
      </c>
      <c r="BG48" s="64">
        <f t="shared" si="13"/>
        <v>0.58553463304278397</v>
      </c>
      <c r="BH48" s="64">
        <f t="shared" si="13"/>
        <v>0.45815801776531095</v>
      </c>
      <c r="BI48" s="64">
        <f t="shared" si="13"/>
        <v>2.2510757637387342</v>
      </c>
      <c r="BJ48" s="64">
        <f t="shared" si="13"/>
        <v>4.5689917758148034E-2</v>
      </c>
      <c r="BK48" s="64">
        <f t="shared" si="13"/>
        <v>0.56837178201270477</v>
      </c>
      <c r="BL48" s="64">
        <f t="shared" si="13"/>
        <v>0.20408163265306123</v>
      </c>
      <c r="BM48" s="64">
        <f t="shared" si="13"/>
        <v>0.36721311475409835</v>
      </c>
      <c r="BN48" s="64">
        <f t="shared" si="13"/>
        <v>2.5553714951837536</v>
      </c>
      <c r="BO48" s="64">
        <f t="shared" si="13"/>
        <v>0.28498427672955973</v>
      </c>
      <c r="BP48" s="64">
        <f t="shared" si="11"/>
        <v>0.1739279197080292</v>
      </c>
      <c r="BQ48" s="64">
        <f t="shared" si="11"/>
        <v>0.73449542233486786</v>
      </c>
      <c r="BR48" s="64">
        <f t="shared" si="11"/>
        <v>0.19848430169613859</v>
      </c>
      <c r="BS48" s="64">
        <f t="shared" si="11"/>
        <v>0.67792923433874719</v>
      </c>
      <c r="BT48" s="64">
        <f t="shared" si="11"/>
        <v>0.49498937139386578</v>
      </c>
      <c r="BU48" s="64">
        <f t="shared" si="11"/>
        <v>0.44274846505711696</v>
      </c>
      <c r="BV48" s="64">
        <f t="shared" si="11"/>
        <v>0.30803696443573231</v>
      </c>
      <c r="BW48" s="64">
        <f t="shared" si="11"/>
        <v>4.0576398384186509</v>
      </c>
      <c r="BX48" s="64">
        <f t="shared" si="11"/>
        <v>6.6307953530764348</v>
      </c>
      <c r="BY48" s="64">
        <f t="shared" si="11"/>
        <v>1.2362467548522686</v>
      </c>
      <c r="BZ48" s="64">
        <f t="shared" si="11"/>
        <v>15.67650978466718</v>
      </c>
      <c r="CA48" s="64">
        <f t="shared" si="11"/>
        <v>0.81413064178251759</v>
      </c>
      <c r="CB48" s="64">
        <f t="shared" si="11"/>
        <v>0.53638804854005917</v>
      </c>
      <c r="CC48" s="64">
        <f t="shared" si="11"/>
        <v>0.57027843005702783</v>
      </c>
      <c r="CD48" s="64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4">
        <f t="shared" si="12"/>
        <v>0.27295285359801491</v>
      </c>
      <c r="D49" s="64">
        <f t="shared" si="13"/>
        <v>0.77786530129972431</v>
      </c>
      <c r="E49" s="64">
        <f t="shared" si="13"/>
        <v>0.71876203808969019</v>
      </c>
      <c r="F49" s="64">
        <f t="shared" si="13"/>
        <v>2.5370348769392277</v>
      </c>
      <c r="G49" s="64">
        <f t="shared" si="13"/>
        <v>0.19301396670509074</v>
      </c>
      <c r="H49" s="64">
        <f t="shared" si="13"/>
        <v>0.36045507453159614</v>
      </c>
      <c r="I49" s="64">
        <f t="shared" si="13"/>
        <v>0.7021814436850482</v>
      </c>
      <c r="J49" s="64">
        <f t="shared" si="13"/>
        <v>0.42902014862483717</v>
      </c>
      <c r="K49" s="64">
        <f t="shared" si="13"/>
        <v>1.179828377219611</v>
      </c>
      <c r="L49" s="64">
        <f t="shared" si="13"/>
        <v>7.2347016955551364</v>
      </c>
      <c r="M49" s="64">
        <f t="shared" si="13"/>
        <v>0.19738022609007716</v>
      </c>
      <c r="N49" s="64">
        <f t="shared" si="13"/>
        <v>0.37961869411169225</v>
      </c>
      <c r="O49" s="64">
        <f t="shared" si="13"/>
        <v>2.8274605433728275</v>
      </c>
      <c r="P49" s="64">
        <f t="shared" si="13"/>
        <v>11.192503961226583</v>
      </c>
      <c r="Q49" s="64">
        <f t="shared" si="13"/>
        <v>8.1632653061224497E-2</v>
      </c>
      <c r="R49" s="64">
        <f t="shared" si="13"/>
        <v>0.44388078630310712</v>
      </c>
      <c r="S49" s="64">
        <f t="shared" si="13"/>
        <v>0.17658245042108123</v>
      </c>
      <c r="T49" s="64">
        <f t="shared" si="13"/>
        <v>4.3821140536521188</v>
      </c>
      <c r="U49" s="64">
        <f t="shared" si="13"/>
        <v>0.25850340136054423</v>
      </c>
      <c r="V49" s="64">
        <f t="shared" si="13"/>
        <v>0.9057075792204583</v>
      </c>
      <c r="W49" s="64">
        <f t="shared" si="13"/>
        <v>0.1243008079552517</v>
      </c>
      <c r="X49" s="64">
        <f t="shared" si="13"/>
        <v>0.85334546980223713</v>
      </c>
      <c r="Y49" s="64">
        <f t="shared" si="13"/>
        <v>0.12006767450744966</v>
      </c>
      <c r="Z49" s="64">
        <f t="shared" si="13"/>
        <v>0.21470285125386465</v>
      </c>
      <c r="AA49" s="64">
        <f t="shared" si="13"/>
        <v>0.6728723404255319</v>
      </c>
      <c r="AB49" s="64">
        <f t="shared" si="13"/>
        <v>15.299440247812617</v>
      </c>
      <c r="AC49" s="64">
        <f t="shared" si="13"/>
        <v>1.5905862616079167</v>
      </c>
      <c r="AD49" s="64">
        <f t="shared" si="13"/>
        <v>6.9730535562573142</v>
      </c>
      <c r="AE49" s="64">
        <f t="shared" si="13"/>
        <v>0.26752273943285176</v>
      </c>
      <c r="AF49" s="64">
        <f t="shared" si="13"/>
        <v>0.28752156411730884</v>
      </c>
      <c r="AG49" s="64">
        <f t="shared" si="13"/>
        <v>5.4254984443641705</v>
      </c>
      <c r="AH49" s="64">
        <f t="shared" si="13"/>
        <v>0.39983164983164982</v>
      </c>
      <c r="AI49" s="64">
        <f t="shared" si="13"/>
        <v>20.250123834530768</v>
      </c>
      <c r="AJ49" s="64">
        <f t="shared" si="13"/>
        <v>8.811127194914721E-2</v>
      </c>
      <c r="AK49" s="64">
        <f t="shared" si="13"/>
        <v>1.5347059647437822</v>
      </c>
      <c r="AL49" s="64">
        <f t="shared" si="13"/>
        <v>1.6263230008538692</v>
      </c>
      <c r="AM49" s="64">
        <f t="shared" si="13"/>
        <v>0.82629348351679599</v>
      </c>
      <c r="AN49" s="64">
        <f t="shared" si="13"/>
        <v>0.35268185157972082</v>
      </c>
      <c r="AO49" s="64">
        <f t="shared" si="13"/>
        <v>0.35486160397444994</v>
      </c>
      <c r="AP49" s="64">
        <f t="shared" si="13"/>
        <v>3.5788018976835119</v>
      </c>
      <c r="AQ49" s="64">
        <f t="shared" si="13"/>
        <v>0.2590673575129534</v>
      </c>
      <c r="AR49" s="64">
        <f t="shared" si="13"/>
        <v>4.2428896974580432</v>
      </c>
      <c r="AS49" s="64">
        <f t="shared" si="13"/>
        <v>0.93375810172470608</v>
      </c>
      <c r="AT49" s="64">
        <f t="shared" si="13"/>
        <v>4.280663945738894</v>
      </c>
      <c r="AU49" s="64">
        <f t="shared" si="13"/>
        <v>6.9161210608877877</v>
      </c>
      <c r="AV49" s="64">
        <f t="shared" si="13"/>
        <v>2.2679733498605517</v>
      </c>
      <c r="AW49" s="64">
        <f t="shared" si="13"/>
        <v>1.7526201781064701</v>
      </c>
      <c r="AX49" s="64">
        <f t="shared" si="13"/>
        <v>0.77366667860596727</v>
      </c>
      <c r="AY49" s="64">
        <f t="shared" si="13"/>
        <v>2.9126105455436502</v>
      </c>
      <c r="AZ49" s="64">
        <f t="shared" si="13"/>
        <v>3.6235143504662384</v>
      </c>
      <c r="BA49" s="64">
        <f t="shared" si="13"/>
        <v>0.66127430112104435</v>
      </c>
      <c r="BB49" s="64">
        <f t="shared" si="13"/>
        <v>10.37953345397754</v>
      </c>
      <c r="BC49" s="64">
        <f t="shared" si="13"/>
        <v>0.19391588898315357</v>
      </c>
      <c r="BD49" s="64">
        <f t="shared" si="13"/>
        <v>0.17309732536713385</v>
      </c>
      <c r="BE49" s="64">
        <f t="shared" si="13"/>
        <v>9.3979073992857584E-2</v>
      </c>
      <c r="BF49" s="64">
        <f t="shared" si="13"/>
        <v>0.22101075585678501</v>
      </c>
      <c r="BG49" s="64">
        <f t="shared" si="13"/>
        <v>0.79679286712356112</v>
      </c>
      <c r="BH49" s="64">
        <f t="shared" si="13"/>
        <v>0.39270687237026652</v>
      </c>
      <c r="BI49" s="64">
        <f t="shared" si="13"/>
        <v>1.4611119436535291</v>
      </c>
      <c r="BJ49" s="64">
        <f t="shared" si="13"/>
        <v>0.10660980810234541</v>
      </c>
      <c r="BK49" s="64">
        <f t="shared" si="13"/>
        <v>0.20060180541624875</v>
      </c>
      <c r="BL49" s="64">
        <f t="shared" si="13"/>
        <v>2.5062656641604009E-2</v>
      </c>
      <c r="BM49" s="64">
        <f t="shared" si="13"/>
        <v>0.20327868852459016</v>
      </c>
      <c r="BN49" s="64">
        <f t="shared" si="13"/>
        <v>1.2761519111601938</v>
      </c>
      <c r="BO49" s="64">
        <f t="shared" si="13"/>
        <v>0.31446540880503149</v>
      </c>
      <c r="BP49" s="64">
        <f t="shared" si="11"/>
        <v>0.1625228102189781</v>
      </c>
      <c r="BQ49" s="64">
        <f t="shared" si="11"/>
        <v>3.2845393886101486</v>
      </c>
      <c r="BR49" s="64">
        <f t="shared" si="11"/>
        <v>0.30674846625766872</v>
      </c>
      <c r="BS49" s="64">
        <f t="shared" si="11"/>
        <v>0.26102088167053361</v>
      </c>
      <c r="BT49" s="64">
        <f t="shared" si="11"/>
        <v>0.35833586395384148</v>
      </c>
      <c r="BU49" s="64">
        <f t="shared" si="11"/>
        <v>0.34979574863628576</v>
      </c>
      <c r="BV49" s="64">
        <f t="shared" si="11"/>
        <v>0.53206384766171944</v>
      </c>
      <c r="BW49" s="64">
        <f t="shared" si="11"/>
        <v>1.686989205017263</v>
      </c>
      <c r="BX49" s="64">
        <f t="shared" si="11"/>
        <v>9.5913353659382903</v>
      </c>
      <c r="BY49" s="64">
        <f t="shared" si="11"/>
        <v>0.39807145506243047</v>
      </c>
      <c r="BZ49" s="64">
        <f t="shared" si="11"/>
        <v>10.683948420535803</v>
      </c>
      <c r="CA49" s="64">
        <f t="shared" si="11"/>
        <v>2.6042658541230241</v>
      </c>
      <c r="CB49" s="64">
        <f t="shared" si="11"/>
        <v>0.28417009415683742</v>
      </c>
      <c r="CC49" s="64">
        <f t="shared" si="11"/>
        <v>0.51995974505199605</v>
      </c>
      <c r="CD49" s="64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4">
        <f t="shared" si="12"/>
        <v>7.4441687344913146E-2</v>
      </c>
      <c r="D50" s="64">
        <f t="shared" si="13"/>
        <v>0.10831035840882237</v>
      </c>
      <c r="E50" s="64">
        <f t="shared" si="13"/>
        <v>5.2615260304604776E-2</v>
      </c>
      <c r="F50" s="64">
        <f t="shared" si="13"/>
        <v>0.15413840795854092</v>
      </c>
      <c r="G50" s="64">
        <f t="shared" si="13"/>
        <v>8.8464734739833253E-2</v>
      </c>
      <c r="H50" s="64">
        <f t="shared" si="13"/>
        <v>5.8198475575413966E-2</v>
      </c>
      <c r="I50" s="64">
        <f t="shared" si="13"/>
        <v>3.0459070623849205</v>
      </c>
      <c r="J50" s="64">
        <f t="shared" si="13"/>
        <v>9.1932888991036535E-2</v>
      </c>
      <c r="K50" s="64">
        <f t="shared" si="13"/>
        <v>0.93948137623694217</v>
      </c>
      <c r="L50" s="64">
        <f t="shared" si="13"/>
        <v>3.8863411763399545E-2</v>
      </c>
      <c r="M50" s="64">
        <f t="shared" si="13"/>
        <v>0</v>
      </c>
      <c r="N50" s="64">
        <f t="shared" si="13"/>
        <v>3.0931893594286039E-2</v>
      </c>
      <c r="O50" s="64">
        <f t="shared" si="13"/>
        <v>8.4307095393931705E-2</v>
      </c>
      <c r="P50" s="64">
        <f t="shared" si="13"/>
        <v>8.1554664926833803E-2</v>
      </c>
      <c r="Q50" s="64">
        <f t="shared" si="13"/>
        <v>8.1632653061224497E-2</v>
      </c>
      <c r="R50" s="64">
        <f t="shared" si="13"/>
        <v>6.828935173893956E-2</v>
      </c>
      <c r="S50" s="64">
        <f t="shared" si="13"/>
        <v>8.8291225210540614E-2</v>
      </c>
      <c r="T50" s="64">
        <f t="shared" si="13"/>
        <v>0.25095807355716981</v>
      </c>
      <c r="U50" s="64">
        <f t="shared" si="13"/>
        <v>5.6689342403628121E-2</v>
      </c>
      <c r="V50" s="64">
        <f t="shared" si="13"/>
        <v>0.25480264377046147</v>
      </c>
      <c r="W50" s="64">
        <f t="shared" si="13"/>
        <v>5.1792003314688209E-2</v>
      </c>
      <c r="X50" s="64">
        <f t="shared" si="13"/>
        <v>18.194036537408532</v>
      </c>
      <c r="Y50" s="64">
        <f t="shared" si="13"/>
        <v>4.3660972548163514E-2</v>
      </c>
      <c r="Z50" s="64">
        <f t="shared" si="13"/>
        <v>2.5764342150463755E-2</v>
      </c>
      <c r="AA50" s="64">
        <f t="shared" si="13"/>
        <v>5.2304964539007098E-2</v>
      </c>
      <c r="AB50" s="64">
        <f t="shared" si="13"/>
        <v>0.12567251779794575</v>
      </c>
      <c r="AC50" s="64">
        <f t="shared" si="13"/>
        <v>6.7263598127697957E-2</v>
      </c>
      <c r="AD50" s="64">
        <f t="shared" si="13"/>
        <v>3.8472019620730005E-2</v>
      </c>
      <c r="AE50" s="64">
        <f t="shared" si="13"/>
        <v>0.16720171214553237</v>
      </c>
      <c r="AF50" s="64">
        <f t="shared" si="13"/>
        <v>0</v>
      </c>
      <c r="AG50" s="64">
        <f t="shared" si="13"/>
        <v>0.10837013645315031</v>
      </c>
      <c r="AH50" s="64">
        <f t="shared" si="13"/>
        <v>2.6304713804713803E-2</v>
      </c>
      <c r="AI50" s="64">
        <f t="shared" si="13"/>
        <v>4.1643470522998154E-2</v>
      </c>
      <c r="AJ50" s="64">
        <f t="shared" si="13"/>
        <v>5.0349298256655552E-2</v>
      </c>
      <c r="AK50" s="64">
        <f t="shared" si="13"/>
        <v>1.1165135962542769</v>
      </c>
      <c r="AL50" s="64">
        <f t="shared" si="13"/>
        <v>9.8625204365985569E-2</v>
      </c>
      <c r="AM50" s="64">
        <f t="shared" si="13"/>
        <v>5.6887675285149472E-2</v>
      </c>
      <c r="AN50" s="64">
        <f t="shared" si="13"/>
        <v>0</v>
      </c>
      <c r="AO50" s="64">
        <f t="shared" si="13"/>
        <v>0.1148081659917338</v>
      </c>
      <c r="AP50" s="64">
        <f t="shared" si="13"/>
        <v>0.28987705505136047</v>
      </c>
      <c r="AQ50" s="64">
        <f t="shared" si="13"/>
        <v>0.17271157167530224</v>
      </c>
      <c r="AR50" s="64">
        <f t="shared" si="13"/>
        <v>0.15611819658302592</v>
      </c>
      <c r="AS50" s="64">
        <f t="shared" si="13"/>
        <v>0.10161485224651215</v>
      </c>
      <c r="AT50" s="64">
        <f t="shared" si="13"/>
        <v>0.43839903168429362</v>
      </c>
      <c r="AU50" s="64">
        <f t="shared" si="13"/>
        <v>3.5128734699316197E-2</v>
      </c>
      <c r="AV50" s="64">
        <f t="shared" si="13"/>
        <v>3.2925317632475984E-2</v>
      </c>
      <c r="AW50" s="64">
        <f t="shared" si="13"/>
        <v>3.5008642758681055E-2</v>
      </c>
      <c r="AX50" s="64">
        <f t="shared" si="13"/>
        <v>3.5817901787313304E-2</v>
      </c>
      <c r="AY50" s="64">
        <f t="shared" si="13"/>
        <v>0.40932480898175577</v>
      </c>
      <c r="AZ50" s="64">
        <f t="shared" si="13"/>
        <v>0.10380084078681036</v>
      </c>
      <c r="BA50" s="64">
        <f t="shared" si="13"/>
        <v>5.9599829714772248E-2</v>
      </c>
      <c r="BB50" s="64">
        <f t="shared" si="13"/>
        <v>0.20513646843005529</v>
      </c>
      <c r="BC50" s="64">
        <f t="shared" si="13"/>
        <v>0.2289993557399741</v>
      </c>
      <c r="BD50" s="64">
        <f t="shared" si="13"/>
        <v>0.25127031101680719</v>
      </c>
      <c r="BE50" s="64">
        <f t="shared" si="13"/>
        <v>5.638744439571456E-2</v>
      </c>
      <c r="BF50" s="64">
        <f t="shared" si="13"/>
        <v>2.2101075585678503E-2</v>
      </c>
      <c r="BG50" s="64">
        <f t="shared" si="13"/>
        <v>0.12974915164016235</v>
      </c>
      <c r="BH50" s="64">
        <f t="shared" si="13"/>
        <v>4.6750818139317439E-2</v>
      </c>
      <c r="BI50" s="64">
        <f t="shared" si="13"/>
        <v>3.6479630065723279</v>
      </c>
      <c r="BJ50" s="64">
        <f t="shared" si="13"/>
        <v>4.5689917758148034E-2</v>
      </c>
      <c r="BK50" s="64">
        <f t="shared" si="13"/>
        <v>0.10030090270812438</v>
      </c>
      <c r="BL50" s="64">
        <f t="shared" si="13"/>
        <v>0.10025062656641603</v>
      </c>
      <c r="BM50" s="64">
        <f t="shared" si="13"/>
        <v>3.9344262295081964E-2</v>
      </c>
      <c r="BN50" s="64">
        <f t="shared" si="13"/>
        <v>4.6250281203345809</v>
      </c>
      <c r="BO50" s="64">
        <f t="shared" si="13"/>
        <v>8.8443396226415102E-2</v>
      </c>
      <c r="BP50" s="64">
        <f t="shared" si="11"/>
        <v>0.15682025547445255</v>
      </c>
      <c r="BQ50" s="64">
        <f t="shared" si="11"/>
        <v>1.5517508922567631E-2</v>
      </c>
      <c r="BR50" s="64">
        <f t="shared" si="11"/>
        <v>0</v>
      </c>
      <c r="BS50" s="64">
        <f t="shared" si="11"/>
        <v>4.7128770301624129E-2</v>
      </c>
      <c r="BT50" s="64">
        <f t="shared" si="11"/>
        <v>9.110233829334953E-2</v>
      </c>
      <c r="BU50" s="64">
        <f t="shared" si="11"/>
        <v>4.4030234094077934E-2</v>
      </c>
      <c r="BV50" s="64">
        <f t="shared" si="11"/>
        <v>0</v>
      </c>
      <c r="BW50" s="64">
        <f t="shared" si="11"/>
        <v>0.16295491580662683</v>
      </c>
      <c r="BX50" s="64">
        <f t="shared" si="11"/>
        <v>3.7937846703339918E-2</v>
      </c>
      <c r="BY50" s="64">
        <f t="shared" si="11"/>
        <v>5.6867350723204348E-2</v>
      </c>
      <c r="BZ50" s="64">
        <f t="shared" si="11"/>
        <v>4.2453753096355254E-2</v>
      </c>
      <c r="CA50" s="64">
        <f t="shared" si="11"/>
        <v>0.79151590173300335</v>
      </c>
      <c r="CB50" s="64">
        <f t="shared" si="11"/>
        <v>0.14208504707841871</v>
      </c>
      <c r="CC50" s="64">
        <f t="shared" si="11"/>
        <v>0.10063737001006373</v>
      </c>
      <c r="CD50" s="64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4">
        <f t="shared" si="12"/>
        <v>0.58726220016542596</v>
      </c>
      <c r="D51" s="64">
        <f t="shared" si="13"/>
        <v>0.61047656557699881</v>
      </c>
      <c r="E51" s="64">
        <f t="shared" si="13"/>
        <v>1.0382118327962191</v>
      </c>
      <c r="F51" s="64">
        <f t="shared" si="13"/>
        <v>0.67237673093266237</v>
      </c>
      <c r="G51" s="64">
        <f t="shared" si="13"/>
        <v>0.5522344047395652</v>
      </c>
      <c r="H51" s="64">
        <f t="shared" si="13"/>
        <v>0.56133368377576687</v>
      </c>
      <c r="I51" s="64">
        <f t="shared" si="13"/>
        <v>0.35785246907800977</v>
      </c>
      <c r="J51" s="64">
        <f t="shared" si="13"/>
        <v>0.53627518578104649</v>
      </c>
      <c r="K51" s="64">
        <f t="shared" si="13"/>
        <v>0.61839280461165813</v>
      </c>
      <c r="L51" s="64">
        <f t="shared" si="13"/>
        <v>2.2357565595887143</v>
      </c>
      <c r="M51" s="64">
        <f t="shared" si="13"/>
        <v>0.34092948142831508</v>
      </c>
      <c r="N51" s="64">
        <f t="shared" si="13"/>
        <v>0.28963500365558742</v>
      </c>
      <c r="O51" s="64">
        <f t="shared" si="13"/>
        <v>3.144745310984399</v>
      </c>
      <c r="P51" s="64">
        <f t="shared" si="13"/>
        <v>4.8329876968962626</v>
      </c>
      <c r="Q51" s="64">
        <f t="shared" si="13"/>
        <v>0.70204081632653059</v>
      </c>
      <c r="R51" s="64">
        <f t="shared" si="13"/>
        <v>0.39022486707965465</v>
      </c>
      <c r="S51" s="64">
        <f t="shared" si="13"/>
        <v>0.34637326813365932</v>
      </c>
      <c r="T51" s="64">
        <f t="shared" si="13"/>
        <v>0.85726133958702744</v>
      </c>
      <c r="U51" s="64">
        <f t="shared" si="13"/>
        <v>0.56235827664399096</v>
      </c>
      <c r="V51" s="64">
        <f t="shared" si="13"/>
        <v>0.68487862128605836</v>
      </c>
      <c r="W51" s="64">
        <f t="shared" si="13"/>
        <v>0.32111042055106692</v>
      </c>
      <c r="X51" s="64">
        <f t="shared" si="13"/>
        <v>0.61440873825761078</v>
      </c>
      <c r="Y51" s="64">
        <f t="shared" si="13"/>
        <v>0.44206734705015555</v>
      </c>
      <c r="Z51" s="64">
        <f t="shared" si="13"/>
        <v>0.36070079010649259</v>
      </c>
      <c r="AA51" s="64">
        <f t="shared" si="13"/>
        <v>0.6914893617021276</v>
      </c>
      <c r="AB51" s="64">
        <f t="shared" si="13"/>
        <v>3.601706428998424</v>
      </c>
      <c r="AC51" s="64">
        <f t="shared" si="13"/>
        <v>1.0552471541562969</v>
      </c>
      <c r="AD51" s="64">
        <f t="shared" si="13"/>
        <v>2.6802173669108571</v>
      </c>
      <c r="AE51" s="64">
        <f t="shared" si="13"/>
        <v>0.80256821829855529</v>
      </c>
      <c r="AF51" s="64">
        <f t="shared" si="13"/>
        <v>0.59421123250910479</v>
      </c>
      <c r="AG51" s="64">
        <f t="shared" si="13"/>
        <v>0.97649649836279528</v>
      </c>
      <c r="AH51" s="64">
        <f t="shared" si="13"/>
        <v>0.38930976430976433</v>
      </c>
      <c r="AI51" s="64">
        <f t="shared" si="13"/>
        <v>5.0660377772030492</v>
      </c>
      <c r="AJ51" s="64">
        <f t="shared" si="13"/>
        <v>0.23286550443703194</v>
      </c>
      <c r="AK51" s="64">
        <f t="shared" si="13"/>
        <v>0.89441142925745842</v>
      </c>
      <c r="AL51" s="64">
        <f t="shared" si="13"/>
        <v>1.2496938647179914</v>
      </c>
      <c r="AM51" s="64">
        <f t="shared" si="13"/>
        <v>0.59732059049406949</v>
      </c>
      <c r="AN51" s="64">
        <f t="shared" si="13"/>
        <v>0.64658339456282143</v>
      </c>
      <c r="AO51" s="64">
        <f t="shared" si="13"/>
        <v>0.36321128877384878</v>
      </c>
      <c r="AP51" s="64">
        <f t="shared" si="13"/>
        <v>1.2007988472331068</v>
      </c>
      <c r="AQ51" s="64">
        <f t="shared" si="13"/>
        <v>0.33462867012089809</v>
      </c>
      <c r="AR51" s="64">
        <f t="shared" si="13"/>
        <v>0.63580394576151689</v>
      </c>
      <c r="AS51" s="64">
        <f t="shared" si="13"/>
        <v>1.0591746310740049</v>
      </c>
      <c r="AT51" s="64">
        <f t="shared" si="13"/>
        <v>0.85982301668720895</v>
      </c>
      <c r="AU51" s="64">
        <f t="shared" si="13"/>
        <v>6.0021682908659235</v>
      </c>
      <c r="AV51" s="64">
        <f t="shared" si="13"/>
        <v>1.0090641462658816</v>
      </c>
      <c r="AW51" s="64">
        <f t="shared" si="13"/>
        <v>2.9319738310395378</v>
      </c>
      <c r="AX51" s="64">
        <f t="shared" si="13"/>
        <v>0.73068519646119134</v>
      </c>
      <c r="AY51" s="64">
        <f t="shared" si="13"/>
        <v>1.4969593014189926</v>
      </c>
      <c r="AZ51" s="64">
        <f t="shared" si="13"/>
        <v>0.55100946317665178</v>
      </c>
      <c r="BA51" s="64">
        <f t="shared" si="13"/>
        <v>1.7596140201504185</v>
      </c>
      <c r="BB51" s="64">
        <f t="shared" si="13"/>
        <v>0.66994719750117759</v>
      </c>
      <c r="BC51" s="64">
        <f t="shared" si="13"/>
        <v>0.31383755717010375</v>
      </c>
      <c r="BD51" s="64">
        <f t="shared" si="13"/>
        <v>0.85990284214640689</v>
      </c>
      <c r="BE51" s="64">
        <f t="shared" si="13"/>
        <v>0.30699830837666814</v>
      </c>
      <c r="BF51" s="64">
        <f t="shared" si="13"/>
        <v>0.69986739354648597</v>
      </c>
      <c r="BG51" s="64">
        <f t="shared" si="13"/>
        <v>0.41253576418923421</v>
      </c>
      <c r="BH51" s="64">
        <f t="shared" si="13"/>
        <v>0.68256194483403454</v>
      </c>
      <c r="BI51" s="64">
        <f t="shared" si="13"/>
        <v>0.55447325041210849</v>
      </c>
      <c r="BJ51" s="64">
        <f t="shared" si="13"/>
        <v>0.56350898568382579</v>
      </c>
      <c r="BK51" s="64">
        <f t="shared" si="13"/>
        <v>0</v>
      </c>
      <c r="BL51" s="64">
        <f t="shared" si="13"/>
        <v>0.45828857858933048</v>
      </c>
      <c r="BM51" s="64">
        <f t="shared" si="13"/>
        <v>0.22950819672131148</v>
      </c>
      <c r="BN51" s="64">
        <f t="shared" si="13"/>
        <v>0.49798556148638978</v>
      </c>
      <c r="BO51" s="64">
        <f t="shared" ref="BO51:CD52" si="14">BO44/SUM(BO$39:BO$45)*100</f>
        <v>0.36360062893081763</v>
      </c>
      <c r="BP51" s="64">
        <f t="shared" si="14"/>
        <v>0.30223540145985406</v>
      </c>
      <c r="BQ51" s="64">
        <f t="shared" si="14"/>
        <v>1.2000206900118968</v>
      </c>
      <c r="BR51" s="64">
        <f t="shared" si="14"/>
        <v>0.61349693251533743</v>
      </c>
      <c r="BS51" s="64">
        <f t="shared" si="14"/>
        <v>0.4821635730858469</v>
      </c>
      <c r="BT51" s="64">
        <f t="shared" si="14"/>
        <v>0.35226237473428484</v>
      </c>
      <c r="BU51" s="64">
        <f t="shared" si="14"/>
        <v>0.57728529145568841</v>
      </c>
      <c r="BV51" s="64">
        <f t="shared" si="14"/>
        <v>0.19602352282273874</v>
      </c>
      <c r="BW51" s="64">
        <f t="shared" si="14"/>
        <v>1.1569174673934082</v>
      </c>
      <c r="BX51" s="64">
        <f t="shared" si="14"/>
        <v>4.2948418408183464</v>
      </c>
      <c r="BY51" s="64">
        <f t="shared" si="14"/>
        <v>0.75163802695017934</v>
      </c>
      <c r="BZ51" s="64">
        <f t="shared" si="14"/>
        <v>7.077594385768025</v>
      </c>
      <c r="CA51" s="64">
        <f t="shared" si="14"/>
        <v>0.46657779470577032</v>
      </c>
      <c r="CB51" s="64">
        <f t="shared" si="14"/>
        <v>0.67575376457391478</v>
      </c>
      <c r="CC51" s="64">
        <f t="shared" si="14"/>
        <v>0.53673264005367327</v>
      </c>
      <c r="CD51" s="64">
        <f t="shared" si="14"/>
        <v>1.9012512106335921</v>
      </c>
      <c r="CG51" s="7" t="s">
        <v>59</v>
      </c>
    </row>
    <row r="52" spans="1:85" x14ac:dyDescent="0.35">
      <c r="A52" s="10">
        <v>48</v>
      </c>
      <c r="B52" s="63" t="s">
        <v>680</v>
      </c>
      <c r="C52" s="64">
        <f t="shared" si="12"/>
        <v>53.060380479735315</v>
      </c>
      <c r="D52" s="64">
        <f t="shared" ref="D52:BO52" si="15">D45/SUM(D$39:D$45)*100</f>
        <v>52.205592753052386</v>
      </c>
      <c r="E52" s="64">
        <f t="shared" si="15"/>
        <v>51.285785423693774</v>
      </c>
      <c r="F52" s="64">
        <f t="shared" si="15"/>
        <v>45.856592957957709</v>
      </c>
      <c r="G52" s="64">
        <f t="shared" si="15"/>
        <v>54.775755301182208</v>
      </c>
      <c r="H52" s="64">
        <f t="shared" si="15"/>
        <v>52.675252506289198</v>
      </c>
      <c r="I52" s="64">
        <f t="shared" si="15"/>
        <v>46.883874793246576</v>
      </c>
      <c r="J52" s="64">
        <f t="shared" si="15"/>
        <v>47.697847238182796</v>
      </c>
      <c r="K52" s="64">
        <f t="shared" si="15"/>
        <v>47.480424863396529</v>
      </c>
      <c r="L52" s="64">
        <f t="shared" si="15"/>
        <v>22.953286179060395</v>
      </c>
      <c r="M52" s="64">
        <f t="shared" si="15"/>
        <v>39.691369101022786</v>
      </c>
      <c r="N52" s="64">
        <f t="shared" si="15"/>
        <v>45.399583825431641</v>
      </c>
      <c r="O52" s="64">
        <f t="shared" si="15"/>
        <v>47.412316088150774</v>
      </c>
      <c r="P52" s="64">
        <f t="shared" si="15"/>
        <v>30.477269549818249</v>
      </c>
      <c r="Q52" s="64">
        <f t="shared" si="15"/>
        <v>49.526530612244898</v>
      </c>
      <c r="R52" s="64">
        <f t="shared" si="15"/>
        <v>50.524364665138286</v>
      </c>
      <c r="S52" s="64">
        <f t="shared" si="15"/>
        <v>45.537897310513451</v>
      </c>
      <c r="T52" s="64">
        <f t="shared" si="15"/>
        <v>48.321941314419718</v>
      </c>
      <c r="U52" s="64">
        <f t="shared" si="15"/>
        <v>53.410430839002267</v>
      </c>
      <c r="V52" s="64">
        <f t="shared" si="15"/>
        <v>54.693001420717771</v>
      </c>
      <c r="W52" s="64">
        <f t="shared" si="15"/>
        <v>44.976175678475244</v>
      </c>
      <c r="X52" s="64">
        <f t="shared" si="15"/>
        <v>39.822788590771069</v>
      </c>
      <c r="Y52" s="64">
        <f t="shared" si="15"/>
        <v>51.994760683294217</v>
      </c>
      <c r="Z52" s="64">
        <f t="shared" si="15"/>
        <v>53.491068361387839</v>
      </c>
      <c r="AA52" s="64">
        <f t="shared" si="15"/>
        <v>50.798758865248232</v>
      </c>
      <c r="AB52" s="64">
        <f t="shared" si="15"/>
        <v>22.553801423835662</v>
      </c>
      <c r="AC52" s="64">
        <f t="shared" si="15"/>
        <v>47.600074385626165</v>
      </c>
      <c r="AD52" s="64">
        <f t="shared" si="15"/>
        <v>38.205921485019957</v>
      </c>
      <c r="AE52" s="64">
        <f t="shared" si="15"/>
        <v>58.353397538790794</v>
      </c>
      <c r="AF52" s="64">
        <f t="shared" si="15"/>
        <v>39.198773241326435</v>
      </c>
      <c r="AG52" s="64">
        <f t="shared" si="15"/>
        <v>41.173660230490462</v>
      </c>
      <c r="AH52" s="64">
        <f t="shared" si="15"/>
        <v>45.843855218855218</v>
      </c>
      <c r="AI52" s="64">
        <f t="shared" si="15"/>
        <v>20.61001109031373</v>
      </c>
      <c r="AJ52" s="64">
        <f t="shared" si="15"/>
        <v>52.111523695638496</v>
      </c>
      <c r="AK52" s="64">
        <f t="shared" si="15"/>
        <v>42.807024564633068</v>
      </c>
      <c r="AL52" s="64">
        <f t="shared" si="15"/>
        <v>43.798195622099989</v>
      </c>
      <c r="AM52" s="64">
        <f t="shared" si="15"/>
        <v>52.851494723668111</v>
      </c>
      <c r="AN52" s="64">
        <f t="shared" si="15"/>
        <v>46.113152094048495</v>
      </c>
      <c r="AO52" s="64">
        <f t="shared" si="15"/>
        <v>53.166617960172005</v>
      </c>
      <c r="AP52" s="64">
        <f t="shared" si="15"/>
        <v>39.252218317870415</v>
      </c>
      <c r="AQ52" s="64">
        <f t="shared" si="15"/>
        <v>54.2206390328152</v>
      </c>
      <c r="AR52" s="64">
        <f t="shared" si="15"/>
        <v>48.468404950457654</v>
      </c>
      <c r="AS52" s="64">
        <f t="shared" si="15"/>
        <v>48.235014097916441</v>
      </c>
      <c r="AT52" s="64">
        <f t="shared" si="15"/>
        <v>54.492113983748233</v>
      </c>
      <c r="AU52" s="64">
        <f t="shared" si="15"/>
        <v>26.379257087827895</v>
      </c>
      <c r="AV52" s="64">
        <f t="shared" si="15"/>
        <v>47.094824914781533</v>
      </c>
      <c r="AW52" s="64">
        <f t="shared" si="15"/>
        <v>46.095442312320856</v>
      </c>
      <c r="AX52" s="64">
        <f t="shared" si="15"/>
        <v>41.237150327733801</v>
      </c>
      <c r="AY52" s="64">
        <f t="shared" si="15"/>
        <v>37.96250918892428</v>
      </c>
      <c r="AZ52" s="64">
        <f t="shared" si="15"/>
        <v>34.043215750047572</v>
      </c>
      <c r="BA52" s="64">
        <f t="shared" si="15"/>
        <v>48.996736199801333</v>
      </c>
      <c r="BB52" s="64">
        <f t="shared" si="15"/>
        <v>43.741168596147652</v>
      </c>
      <c r="BC52" s="64">
        <f t="shared" si="15"/>
        <v>52.874611689811125</v>
      </c>
      <c r="BD52" s="64">
        <f t="shared" si="15"/>
        <v>66.541962141939806</v>
      </c>
      <c r="BE52" s="64">
        <f t="shared" si="15"/>
        <v>45.410688553348791</v>
      </c>
      <c r="BF52" s="64">
        <f t="shared" si="15"/>
        <v>56.077795786061593</v>
      </c>
      <c r="BG52" s="64">
        <f t="shared" si="15"/>
        <v>52.445272473218438</v>
      </c>
      <c r="BH52" s="64">
        <f t="shared" si="15"/>
        <v>49.387564282374939</v>
      </c>
      <c r="BI52" s="64">
        <f t="shared" si="15"/>
        <v>55.615379675023014</v>
      </c>
      <c r="BJ52" s="64">
        <f t="shared" si="15"/>
        <v>51.370697532744437</v>
      </c>
      <c r="BK52" s="64">
        <f t="shared" si="15"/>
        <v>46.840521564694079</v>
      </c>
      <c r="BL52" s="64">
        <f t="shared" si="15"/>
        <v>56.269244539921239</v>
      </c>
      <c r="BM52" s="64">
        <f t="shared" si="15"/>
        <v>43.652459016393443</v>
      </c>
      <c r="BN52" s="64">
        <f t="shared" si="15"/>
        <v>48.129742110967953</v>
      </c>
      <c r="BO52" s="64">
        <f t="shared" si="15"/>
        <v>45.86281446540881</v>
      </c>
      <c r="BP52" s="64">
        <f t="shared" si="14"/>
        <v>57.567290145985403</v>
      </c>
      <c r="BQ52" s="64">
        <f t="shared" si="14"/>
        <v>39.859307919102058</v>
      </c>
      <c r="BR52" s="64">
        <f t="shared" si="14"/>
        <v>43.883074702273547</v>
      </c>
      <c r="BS52" s="64">
        <f t="shared" si="14"/>
        <v>45.40313225058005</v>
      </c>
      <c r="BT52" s="64">
        <f t="shared" si="14"/>
        <v>46.832675372001212</v>
      </c>
      <c r="BU52" s="64">
        <f t="shared" si="14"/>
        <v>51.133778527922502</v>
      </c>
      <c r="BV52" s="64">
        <f t="shared" si="14"/>
        <v>42.257070848501819</v>
      </c>
      <c r="BW52" s="64">
        <f t="shared" si="14"/>
        <v>46.422796206459509</v>
      </c>
      <c r="BX52" s="64">
        <f t="shared" si="14"/>
        <v>25.803750294943622</v>
      </c>
      <c r="BY52" s="64">
        <f t="shared" si="14"/>
        <v>47.55841265916677</v>
      </c>
      <c r="BZ52" s="64">
        <f t="shared" si="14"/>
        <v>25.212730219319781</v>
      </c>
      <c r="CA52" s="64">
        <f t="shared" si="14"/>
        <v>63.972338602171021</v>
      </c>
      <c r="CB52" s="64">
        <f t="shared" si="14"/>
        <v>57.158299058431631</v>
      </c>
      <c r="CC52" s="64">
        <f t="shared" si="14"/>
        <v>40.489768534048977</v>
      </c>
      <c r="CD52" s="64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="75" zoomScaleNormal="75" workbookViewId="0">
      <selection activeCell="M43" sqref="M43"/>
    </sheetView>
  </sheetViews>
  <sheetFormatPr defaultColWidth="9.08984375" defaultRowHeight="14.5" x14ac:dyDescent="0.35"/>
  <cols>
    <col min="1" max="1" width="5.1796875" style="12" customWidth="1"/>
    <col min="2" max="2" width="2.7265625" style="12" customWidth="1"/>
    <col min="3" max="3" width="7.90625" style="12" customWidth="1"/>
    <col min="4" max="9" width="7.1796875" style="12" customWidth="1"/>
    <col min="10" max="10" width="7.90625" style="12" customWidth="1"/>
    <col min="11" max="11" width="0.7265625" style="12" customWidth="1"/>
    <col min="12" max="12" width="7.81640625" style="12" customWidth="1"/>
    <col min="13" max="15" width="7.1796875" style="12" customWidth="1"/>
    <col min="16" max="16" width="5" style="12" customWidth="1"/>
    <col min="17" max="17" width="9.08984375" style="45"/>
    <col min="18" max="18" width="15.7265625" style="46" customWidth="1"/>
    <col min="19" max="37" width="9.08984375" style="46"/>
    <col min="38" max="16384" width="9.08984375" style="12"/>
  </cols>
  <sheetData>
    <row r="1" spans="1:75" ht="25.15" customHeight="1" x14ac:dyDescent="0.35">
      <c r="C1" s="66" t="str" cm="1">
        <f t="array" ref="C1">CONCATENATE("Cultural Diversity and Settlement in ",INDEX(Data!CG4:CG83,Infographic!G2))</f>
        <v>Cultural Diversity and Settlement in Greater Dandenong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AL1" s="46"/>
      <c r="AM1" s="46"/>
      <c r="AN1" s="46"/>
    </row>
    <row r="2" spans="1:75" x14ac:dyDescent="0.35">
      <c r="C2"/>
      <c r="D2"/>
      <c r="E2"/>
      <c r="F2"/>
      <c r="G2" s="62">
        <v>26</v>
      </c>
      <c r="AL2" s="46"/>
      <c r="AM2" s="46"/>
      <c r="AN2" s="46"/>
    </row>
    <row r="3" spans="1:75" x14ac:dyDescent="0.35">
      <c r="AL3" s="46"/>
      <c r="AM3" s="46"/>
      <c r="AN3" s="46"/>
    </row>
    <row r="4" spans="1:75" s="13" customFormat="1" ht="19.5" x14ac:dyDescent="0.45">
      <c r="A4" s="12"/>
      <c r="B4" s="12"/>
      <c r="C4" s="35" t="s">
        <v>666</v>
      </c>
      <c r="D4" s="12"/>
      <c r="E4" s="12"/>
      <c r="F4" s="12"/>
      <c r="G4" s="12"/>
      <c r="H4" s="12"/>
      <c r="I4" s="12"/>
      <c r="J4" s="36" t="s">
        <v>667</v>
      </c>
      <c r="K4" s="12"/>
      <c r="L4" s="12"/>
      <c r="M4" s="12"/>
      <c r="N4" s="12"/>
      <c r="O4" s="12"/>
      <c r="P4" s="12"/>
      <c r="Q4" s="45"/>
      <c r="R4" s="46"/>
      <c r="S4" s="47"/>
      <c r="T4" s="4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67" t="str">
        <f>CONCATENATE(ROUND(S10,1),"%")</f>
        <v>61.4%</v>
      </c>
      <c r="D5" s="7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Greater Dandenong residents were born overseas - the highest in the State</v>
      </c>
      <c r="E5" s="74"/>
      <c r="F5" s="74"/>
      <c r="G5" s="74"/>
      <c r="H5" s="74"/>
      <c r="I5" s="74"/>
      <c r="J5" s="37" t="s">
        <v>668</v>
      </c>
      <c r="L5" s="38"/>
      <c r="M5" s="39"/>
      <c r="N5" s="39"/>
      <c r="O5" s="39"/>
      <c r="S5" s="47"/>
      <c r="T5" s="47"/>
      <c r="AL5" s="46"/>
      <c r="AM5" s="46"/>
      <c r="AN5" s="46"/>
    </row>
    <row r="6" spans="1:75" ht="14.5" customHeight="1" x14ac:dyDescent="0.35">
      <c r="C6" s="67"/>
      <c r="D6" s="74"/>
      <c r="E6" s="74"/>
      <c r="F6" s="74"/>
      <c r="G6" s="74"/>
      <c r="H6" s="74"/>
      <c r="I6" s="74"/>
      <c r="J6" s="71" t="str">
        <f>CONCATENATE(ROUND(S12,1),"%")</f>
        <v>68.7%</v>
      </c>
      <c r="L6" s="7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highest proportion in the State</v>
      </c>
      <c r="M6" s="73"/>
      <c r="N6" s="73"/>
      <c r="O6" s="73"/>
      <c r="S6" s="47"/>
      <c r="T6" s="47"/>
      <c r="AL6" s="46"/>
      <c r="AM6" s="46"/>
      <c r="AN6" s="46"/>
    </row>
    <row r="7" spans="1:75" ht="14.5" customHeight="1" x14ac:dyDescent="0.35">
      <c r="C7" s="76" t="s">
        <v>665</v>
      </c>
      <c r="D7" s="68" t="str">
        <f>CONCATENATE(ROUND(S11,1),"%")</f>
        <v>88.5%</v>
      </c>
      <c r="E7" s="70" t="s">
        <v>673</v>
      </c>
      <c r="F7" s="70"/>
      <c r="G7" s="70"/>
      <c r="H7" s="39"/>
      <c r="I7" s="39"/>
      <c r="J7" s="72"/>
      <c r="K7" s="40"/>
      <c r="L7" s="73"/>
      <c r="M7" s="73"/>
      <c r="N7" s="73"/>
      <c r="O7" s="73"/>
      <c r="S7" s="47"/>
      <c r="T7" s="47"/>
      <c r="AL7" s="46"/>
      <c r="AM7" s="46"/>
      <c r="AN7" s="46"/>
    </row>
    <row r="8" spans="1:75" x14ac:dyDescent="0.35">
      <c r="C8" s="76"/>
      <c r="D8" s="69"/>
      <c r="E8" s="70"/>
      <c r="F8" s="70"/>
      <c r="G8" s="70"/>
      <c r="R8" s="48" t="str" cm="1">
        <f t="array" ref="R8">INDEX(Data!CG4:CG83,Infographic!G2)</f>
        <v>Greater Dandenong</v>
      </c>
      <c r="S8" s="47"/>
      <c r="T8" s="47"/>
      <c r="AL8" s="46"/>
      <c r="AM8" s="46"/>
      <c r="AN8" s="46"/>
    </row>
    <row r="9" spans="1:75" x14ac:dyDescent="0.35">
      <c r="E9" s="24"/>
      <c r="F9" s="24"/>
      <c r="J9" s="71" t="str">
        <f>CONCATENATE(ROUND(S13,1),"%")</f>
        <v>17.4%</v>
      </c>
      <c r="L9" s="75" t="s">
        <v>669</v>
      </c>
      <c r="M9" s="75"/>
      <c r="N9" s="75"/>
      <c r="O9" s="75"/>
      <c r="R9" s="48" t="s">
        <v>583</v>
      </c>
      <c r="S9" s="49">
        <f>VLOOKUP(233,Birthplaces!$A$4:$CD$236,2+Infographic!$G$2)</f>
        <v>1</v>
      </c>
      <c r="T9" s="47"/>
      <c r="AL9" s="46"/>
      <c r="AM9" s="46"/>
      <c r="AN9" s="46"/>
    </row>
    <row r="10" spans="1:75" x14ac:dyDescent="0.35">
      <c r="C10" s="33" t="s">
        <v>682</v>
      </c>
      <c r="J10" s="72"/>
      <c r="L10" s="75"/>
      <c r="M10" s="75"/>
      <c r="N10" s="75"/>
      <c r="O10" s="75"/>
      <c r="R10" s="48" t="s">
        <v>575</v>
      </c>
      <c r="S10" s="50">
        <f>VLOOKUP(232,Birthplaces!$A$4:$CD$235,2+Infographic!$G$2)</f>
        <v>61.358120182434057</v>
      </c>
      <c r="T10" s="47"/>
      <c r="AL10" s="46"/>
      <c r="AM10" s="46"/>
      <c r="AN10" s="46"/>
    </row>
    <row r="11" spans="1:75" x14ac:dyDescent="0.35">
      <c r="G11" s="25"/>
      <c r="H11" s="25"/>
      <c r="I11" s="25"/>
      <c r="J11" s="25"/>
      <c r="L11" s="75"/>
      <c r="M11" s="75"/>
      <c r="N11" s="75"/>
      <c r="O11" s="75"/>
      <c r="R11" s="48" t="s">
        <v>576</v>
      </c>
      <c r="S11" s="50">
        <f>VLOOKUP(21,Data!$A$5:$CD$39,2+Infographic!$G$2)</f>
        <v>88.494298160242167</v>
      </c>
      <c r="T11" s="47"/>
      <c r="AL11" s="46"/>
      <c r="AM11" s="46"/>
      <c r="AN11" s="46"/>
    </row>
    <row r="12" spans="1:75" ht="32.65" customHeight="1" x14ac:dyDescent="0.35">
      <c r="G12" s="25"/>
      <c r="H12" s="25"/>
      <c r="I12" s="25"/>
      <c r="J12" s="34" t="s">
        <v>683</v>
      </c>
      <c r="K12" s="26"/>
      <c r="L12" s="26"/>
      <c r="M12" s="26"/>
      <c r="N12" s="26"/>
      <c r="O12" s="26"/>
      <c r="R12" s="48" t="s">
        <v>577</v>
      </c>
      <c r="S12" s="50">
        <f>VLOOKUP(236,Languages!$A$4:$CD$239,Infographic!G2+2)</f>
        <v>68.717232444687355</v>
      </c>
      <c r="T12" s="47"/>
      <c r="AL12" s="46"/>
      <c r="AM12" s="46"/>
      <c r="AN12" s="46"/>
    </row>
    <row r="13" spans="1:75" s="13" customFormat="1" ht="20.5" x14ac:dyDescent="0.45">
      <c r="A13" s="12"/>
      <c r="B13" s="12"/>
      <c r="C13" s="27"/>
      <c r="D13" s="12"/>
      <c r="E13" s="12"/>
      <c r="F13" s="12"/>
      <c r="G13" s="12"/>
      <c r="H13" s="12"/>
      <c r="I13" s="12"/>
      <c r="J13" s="12"/>
      <c r="K13" s="12"/>
      <c r="L13" s="27"/>
      <c r="M13" s="28"/>
      <c r="N13" s="12"/>
      <c r="O13" s="12"/>
      <c r="P13" s="12"/>
      <c r="Q13" s="45"/>
      <c r="R13" s="48" t="s">
        <v>578</v>
      </c>
      <c r="S13" s="50">
        <f>VLOOKUP(4,Data!$A$5:$CD$39,2+Infographic!$G$2)</f>
        <v>17.442692212558576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29"/>
      <c r="D14" s="22"/>
      <c r="E14" s="22"/>
      <c r="F14" s="22"/>
      <c r="L14" s="29"/>
      <c r="M14" s="22"/>
      <c r="N14" s="22"/>
      <c r="O14" s="22"/>
      <c r="S14" s="51"/>
      <c r="T14" s="47"/>
      <c r="AL14" s="46"/>
      <c r="AM14" s="46"/>
      <c r="AN14" s="46"/>
    </row>
    <row r="15" spans="1:75" ht="23.5" x14ac:dyDescent="0.35">
      <c r="C15" s="29"/>
      <c r="D15" s="22"/>
      <c r="E15" s="22"/>
      <c r="F15" s="22"/>
      <c r="L15" s="29"/>
      <c r="M15" s="22"/>
      <c r="N15" s="22"/>
      <c r="O15" s="22"/>
      <c r="R15" s="48" t="s">
        <v>562</v>
      </c>
      <c r="S15" s="51"/>
      <c r="T15" s="47"/>
      <c r="AC15" s="52">
        <v>1</v>
      </c>
      <c r="AD15" s="52" t="s">
        <v>585</v>
      </c>
      <c r="AE15" s="53" t="s">
        <v>1</v>
      </c>
      <c r="AL15" s="46"/>
      <c r="AM15" s="46"/>
      <c r="AN15" s="46"/>
    </row>
    <row r="16" spans="1:75" x14ac:dyDescent="0.35">
      <c r="D16" s="22"/>
      <c r="E16" s="22"/>
      <c r="F16" s="22"/>
      <c r="M16" s="22"/>
      <c r="N16" s="22"/>
      <c r="O16" s="22"/>
      <c r="Q16" s="45">
        <v>42</v>
      </c>
      <c r="R16" s="54" t="s">
        <v>552</v>
      </c>
      <c r="S16" s="50">
        <f>VLOOKUP(Q16,Data!$A$5:$CD$52,2+Infographic!$G$2)</f>
        <v>17.06700722786805</v>
      </c>
      <c r="T16" s="47"/>
      <c r="AC16" s="52">
        <v>2</v>
      </c>
      <c r="AD16" s="52" t="s">
        <v>586</v>
      </c>
      <c r="AE16" s="53" t="s">
        <v>2</v>
      </c>
      <c r="AL16" s="46"/>
      <c r="AM16" s="46"/>
      <c r="AN16" s="46"/>
    </row>
    <row r="17" spans="1:75" x14ac:dyDescent="0.35">
      <c r="Q17" s="45">
        <v>43</v>
      </c>
      <c r="R17" s="54" t="s">
        <v>553</v>
      </c>
      <c r="S17" s="50">
        <f>VLOOKUP(Q17,Data!$A$5:$CD$52,2+Infographic!$G$2)</f>
        <v>35.890033150372261</v>
      </c>
      <c r="T17" s="47"/>
      <c r="AC17" s="52">
        <v>3</v>
      </c>
      <c r="AD17" s="52" t="s">
        <v>587</v>
      </c>
      <c r="AE17" s="53" t="s">
        <v>3</v>
      </c>
      <c r="AL17" s="46"/>
      <c r="AM17" s="46"/>
      <c r="AN17" s="46"/>
    </row>
    <row r="18" spans="1:75" x14ac:dyDescent="0.35">
      <c r="Q18" s="45">
        <v>44</v>
      </c>
      <c r="R18" s="54" t="s">
        <v>554</v>
      </c>
      <c r="S18" s="50">
        <f>VLOOKUP(Q18,Data!$A$5:$CD$52,2+Infographic!$G$2)</f>
        <v>5.4623390033150372</v>
      </c>
      <c r="T18" s="47"/>
      <c r="AC18" s="52">
        <v>4</v>
      </c>
      <c r="AD18" s="52" t="s">
        <v>588</v>
      </c>
      <c r="AE18" s="53" t="s">
        <v>4</v>
      </c>
      <c r="AL18" s="46"/>
      <c r="AM18" s="46"/>
      <c r="AN18" s="46"/>
    </row>
    <row r="19" spans="1:75" x14ac:dyDescent="0.35">
      <c r="Q19" s="45">
        <v>45</v>
      </c>
      <c r="R19" s="54" t="s">
        <v>555</v>
      </c>
      <c r="S19" s="50">
        <f>VLOOKUP(Q19,Data!$A$5:$CD$52,2+Infographic!$G$2)</f>
        <v>15.299440247812617</v>
      </c>
      <c r="T19" s="47"/>
      <c r="AC19" s="52">
        <v>5</v>
      </c>
      <c r="AD19" s="52" t="s">
        <v>589</v>
      </c>
      <c r="AE19" s="53" t="s">
        <v>5</v>
      </c>
      <c r="AL19" s="46"/>
      <c r="AM19" s="46"/>
      <c r="AN19" s="46"/>
    </row>
    <row r="20" spans="1:75" x14ac:dyDescent="0.35">
      <c r="Q20" s="45">
        <v>46</v>
      </c>
      <c r="R20" s="54" t="s">
        <v>556</v>
      </c>
      <c r="S20" s="50">
        <f>VLOOKUP(Q20,Data!$A$5:$CD$52,2+Infographic!$G$2)</f>
        <v>0.12567251779794575</v>
      </c>
      <c r="T20" s="47"/>
      <c r="AC20" s="52">
        <v>6</v>
      </c>
      <c r="AD20" s="52" t="s">
        <v>590</v>
      </c>
      <c r="AE20" s="53" t="s">
        <v>6</v>
      </c>
      <c r="AL20" s="46"/>
      <c r="AM20" s="46"/>
      <c r="AN20" s="46"/>
    </row>
    <row r="21" spans="1:75" x14ac:dyDescent="0.35">
      <c r="G21" s="25"/>
      <c r="H21" s="25"/>
      <c r="I21" s="25"/>
      <c r="J21" s="25"/>
      <c r="Q21" s="45">
        <v>47</v>
      </c>
      <c r="R21" s="54" t="s">
        <v>664</v>
      </c>
      <c r="S21" s="50">
        <f>VLOOKUP(Q21,Data!$A$5:$CD$52,2+Infographic!$G$2)</f>
        <v>3.601706428998424</v>
      </c>
      <c r="T21" s="47"/>
      <c r="AC21" s="52">
        <v>7</v>
      </c>
      <c r="AD21" s="52" t="s">
        <v>591</v>
      </c>
      <c r="AE21" s="53" t="s">
        <v>562</v>
      </c>
      <c r="AL21" s="46"/>
      <c r="AM21" s="46"/>
      <c r="AN21" s="46"/>
    </row>
    <row r="22" spans="1:75" ht="33.4" customHeight="1" x14ac:dyDescent="0.35">
      <c r="G22" s="25"/>
      <c r="H22" s="25"/>
      <c r="I22" s="25"/>
      <c r="J22" s="25"/>
      <c r="Q22" s="45">
        <v>48</v>
      </c>
      <c r="R22" s="46" t="s">
        <v>681</v>
      </c>
      <c r="S22" s="50">
        <f>VLOOKUP(Q22,Data!$A$5:$CD$52,2+Infographic!$G$2)</f>
        <v>22.553801423835662</v>
      </c>
      <c r="T22" s="47"/>
      <c r="AC22" s="52">
        <v>8</v>
      </c>
      <c r="AD22" s="52" t="s">
        <v>592</v>
      </c>
      <c r="AE22" s="53"/>
      <c r="AL22" s="46"/>
      <c r="AM22" s="46"/>
      <c r="AN22" s="46"/>
    </row>
    <row r="23" spans="1:75" s="13" customFormat="1" ht="23" x14ac:dyDescent="0.45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27"/>
      <c r="M23" s="28"/>
      <c r="N23" s="12"/>
      <c r="O23" s="12"/>
      <c r="P23" s="12"/>
      <c r="Q23" s="45"/>
      <c r="R23" s="55" t="s">
        <v>579</v>
      </c>
      <c r="S23" s="50">
        <f>VLOOKUP(25,Data!$A$5:$CD$39,2+Infographic!$G$2)</f>
        <v>9.6557042355900826</v>
      </c>
      <c r="T23" s="46"/>
      <c r="U23" s="46"/>
      <c r="V23" s="46"/>
      <c r="W23" s="46"/>
      <c r="X23" s="46"/>
      <c r="Y23" s="46"/>
      <c r="Z23" s="46"/>
      <c r="AA23" s="46"/>
      <c r="AB23" s="46"/>
      <c r="AC23" s="52">
        <v>9</v>
      </c>
      <c r="AD23" s="52" t="s">
        <v>593</v>
      </c>
      <c r="AE23" s="53" t="s">
        <v>7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29"/>
      <c r="D24" s="22"/>
      <c r="E24" s="22"/>
      <c r="F24" s="22"/>
      <c r="L24" s="29"/>
      <c r="M24" s="30"/>
      <c r="N24" s="30"/>
      <c r="O24" s="30"/>
      <c r="R24" s="48" t="s">
        <v>580</v>
      </c>
      <c r="S24" s="49">
        <f>VLOOKUP(27,Data!$A$5:$CD$39,2+Infographic!$G$2)</f>
        <v>857.16506451892269</v>
      </c>
      <c r="AC24" s="52">
        <v>10</v>
      </c>
      <c r="AD24" s="52" t="s">
        <v>594</v>
      </c>
      <c r="AE24" s="53" t="s">
        <v>8</v>
      </c>
      <c r="AL24" s="46"/>
      <c r="AM24" s="46"/>
      <c r="AN24" s="46"/>
    </row>
    <row r="25" spans="1:75" ht="23.5" x14ac:dyDescent="0.35">
      <c r="C25" s="29"/>
      <c r="D25" s="22"/>
      <c r="E25" s="22"/>
      <c r="F25" s="22"/>
      <c r="L25" s="29"/>
      <c r="M25" s="30"/>
      <c r="N25" s="30"/>
      <c r="O25" s="30"/>
      <c r="AC25" s="52">
        <v>11</v>
      </c>
      <c r="AD25" s="52" t="s">
        <v>595</v>
      </c>
      <c r="AE25" s="53" t="s">
        <v>9</v>
      </c>
      <c r="AL25" s="46"/>
      <c r="AM25" s="46"/>
      <c r="AN25" s="46"/>
    </row>
    <row r="26" spans="1:75" x14ac:dyDescent="0.35">
      <c r="D26" s="22"/>
      <c r="E26" s="22"/>
      <c r="F26" s="22"/>
      <c r="M26" s="30"/>
      <c r="N26" s="30"/>
      <c r="O26" s="30"/>
      <c r="R26" s="48" t="s">
        <v>571</v>
      </c>
      <c r="T26" s="47"/>
      <c r="AC26" s="52">
        <v>12</v>
      </c>
      <c r="AD26" s="52" t="s">
        <v>596</v>
      </c>
      <c r="AE26" s="53" t="s">
        <v>10</v>
      </c>
      <c r="AL26" s="46"/>
      <c r="AM26" s="46"/>
      <c r="AN26" s="46"/>
    </row>
    <row r="27" spans="1:75" x14ac:dyDescent="0.35">
      <c r="D27" s="22"/>
      <c r="E27" s="22"/>
      <c r="F27" s="22"/>
      <c r="Q27" s="45">
        <v>29</v>
      </c>
      <c r="R27" s="56" t="s">
        <v>568</v>
      </c>
      <c r="S27" s="49">
        <f>VLOOKUP(Q27,Data!$A$5:$CD$39,2+Infographic!$G$2)</f>
        <v>948</v>
      </c>
      <c r="T27" s="47">
        <f>S27/S$30*100</f>
        <v>17.189483227561198</v>
      </c>
      <c r="AC27" s="52">
        <v>13</v>
      </c>
      <c r="AD27" s="52" t="s">
        <v>597</v>
      </c>
      <c r="AL27" s="46"/>
      <c r="AM27" s="46"/>
      <c r="AN27" s="46"/>
    </row>
    <row r="28" spans="1:75" x14ac:dyDescent="0.35">
      <c r="Q28" s="45">
        <v>30</v>
      </c>
      <c r="R28" s="57" t="s">
        <v>569</v>
      </c>
      <c r="S28" s="49">
        <f>VLOOKUP(Q28,Data!$A$5:$CD$39,2+Infographic!$G$2)</f>
        <v>1274</v>
      </c>
      <c r="T28" s="47">
        <f t="shared" ref="T28:T30" si="0">S28/S$30*100</f>
        <v>23.100634632819585</v>
      </c>
      <c r="AC28" s="52">
        <v>14</v>
      </c>
      <c r="AD28" s="52" t="s">
        <v>598</v>
      </c>
      <c r="AL28" s="46"/>
      <c r="AM28" s="46"/>
      <c r="AN28" s="46"/>
    </row>
    <row r="29" spans="1:75" x14ac:dyDescent="0.35">
      <c r="Q29" s="45">
        <v>31</v>
      </c>
      <c r="R29" s="57" t="s">
        <v>570</v>
      </c>
      <c r="S29" s="49">
        <f>VLOOKUP(Q29,Data!$A$5:$CD$39,2+Infographic!$G$2)</f>
        <v>3293</v>
      </c>
      <c r="T29" s="47">
        <f t="shared" si="0"/>
        <v>59.709882139619218</v>
      </c>
      <c r="AC29" s="52">
        <v>15</v>
      </c>
      <c r="AD29" s="52" t="s">
        <v>599</v>
      </c>
      <c r="AL29" s="46"/>
      <c r="AM29" s="46"/>
      <c r="AN29" s="46"/>
    </row>
    <row r="30" spans="1:75" x14ac:dyDescent="0.35">
      <c r="C30" s="78" t="str">
        <f>IF(S32=1,CONCATENATE(R8," is the most culturally diverse community in Victoria"),CONCATENATE(R8," is the ",VLOOKUP(S32,AC15:AD93,2)," most culturally diverse community in Victoria"))</f>
        <v>Greater Dandenong is the most culturally diverse community in Victoria</v>
      </c>
      <c r="D30" s="78"/>
      <c r="E30" s="78"/>
      <c r="F30" s="78"/>
      <c r="G30" s="78"/>
      <c r="H30" s="78"/>
      <c r="Q30" s="45">
        <v>32</v>
      </c>
      <c r="R30" s="57" t="s">
        <v>91</v>
      </c>
      <c r="S30" s="49">
        <f>VLOOKUP(Q30,Data!$A$5:$CD$39,2+Infographic!$G$2)</f>
        <v>5515</v>
      </c>
      <c r="T30" s="47">
        <f t="shared" si="0"/>
        <v>100</v>
      </c>
      <c r="AC30" s="52">
        <v>16</v>
      </c>
      <c r="AD30" s="52" t="s">
        <v>600</v>
      </c>
      <c r="AL30" s="46"/>
      <c r="AM30" s="46"/>
      <c r="AN30" s="46"/>
    </row>
    <row r="31" spans="1:75" ht="14.5" customHeight="1" x14ac:dyDescent="0.35">
      <c r="C31" s="78"/>
      <c r="D31" s="78"/>
      <c r="E31" s="78"/>
      <c r="F31" s="78"/>
      <c r="G31" s="78"/>
      <c r="H31" s="78"/>
      <c r="I31" s="25"/>
      <c r="J31" s="25"/>
      <c r="S31" s="51"/>
      <c r="T31" s="47"/>
      <c r="AC31" s="52">
        <v>17</v>
      </c>
      <c r="AD31" s="52" t="s">
        <v>601</v>
      </c>
      <c r="AL31" s="46"/>
      <c r="AM31" s="46"/>
      <c r="AN31" s="46"/>
    </row>
    <row r="32" spans="1:75" ht="20" customHeight="1" x14ac:dyDescent="0.35">
      <c r="C32" s="79" t="s">
        <v>670</v>
      </c>
      <c r="D32" s="79"/>
      <c r="E32" s="79"/>
      <c r="F32" s="79"/>
      <c r="G32" s="79"/>
      <c r="H32" s="32"/>
      <c r="I32" s="25"/>
      <c r="J32" s="25"/>
      <c r="R32" s="48" t="s">
        <v>582</v>
      </c>
      <c r="S32" s="49">
        <f>VLOOKUP(33,Data!$A$5:$CD$39,2+Infographic!$G$2)</f>
        <v>1</v>
      </c>
      <c r="T32" s="47"/>
      <c r="U32" s="58">
        <f>MAX(S27:S29)</f>
        <v>3293</v>
      </c>
      <c r="V32" s="46">
        <f>MATCH(U32,S27:S29,0)</f>
        <v>3</v>
      </c>
      <c r="W32" s="46" t="str" cm="1">
        <f t="array" ref="W32">INDEX(R27:R29,V32)</f>
        <v>Skilled</v>
      </c>
      <c r="AC32" s="52">
        <v>18</v>
      </c>
      <c r="AD32" s="52" t="s">
        <v>602</v>
      </c>
      <c r="AL32" s="46"/>
      <c r="AM32" s="46"/>
      <c r="AN32" s="46"/>
    </row>
    <row r="33" spans="1:75" s="13" customFormat="1" ht="15.5" x14ac:dyDescent="0.35">
      <c r="A33" s="12"/>
      <c r="B33" s="12"/>
      <c r="C33" s="31" t="str">
        <f>CONCATENATE("In 2022/23, ",ROUND(S30,0)," settlers arrived in ",R8)</f>
        <v>In 2022/23, 5515 settlers arrived in Greater Dandenong</v>
      </c>
      <c r="D33" s="12"/>
      <c r="E33" s="12"/>
      <c r="F33" s="12"/>
      <c r="G33" s="12"/>
      <c r="H33" s="12"/>
      <c r="I33" s="12"/>
      <c r="J33" s="77" t="s">
        <v>684</v>
      </c>
      <c r="K33" s="77"/>
      <c r="L33" s="77"/>
      <c r="M33" s="77"/>
      <c r="N33" s="77"/>
      <c r="O33" s="12"/>
      <c r="P33" s="12"/>
      <c r="Q33" s="45"/>
      <c r="R33" s="46"/>
      <c r="S33" s="51"/>
      <c r="T33" s="47"/>
      <c r="U33" s="46"/>
      <c r="V33" s="46"/>
      <c r="W33" s="46"/>
      <c r="X33" s="46"/>
      <c r="Y33" s="46"/>
      <c r="Z33" s="46"/>
      <c r="AA33" s="46"/>
      <c r="AB33" s="46"/>
      <c r="AC33" s="52">
        <v>19</v>
      </c>
      <c r="AD33" s="52" t="s">
        <v>603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19" t="str">
        <f>IF(U32=0,"",CONCATENATE("The largest number were ",W32, " settlers"))</f>
        <v>The largest number were Skilled settlers</v>
      </c>
      <c r="D34" s="20"/>
      <c r="E34" s="20"/>
      <c r="F34" s="20"/>
      <c r="G34" s="21"/>
      <c r="H34" s="22"/>
      <c r="I34" s="22"/>
      <c r="J34" s="22"/>
      <c r="L34" s="21"/>
      <c r="M34" s="23"/>
      <c r="N34" s="23"/>
      <c r="O34" s="23"/>
      <c r="R34" s="48" t="s">
        <v>674</v>
      </c>
      <c r="S34" s="51" cm="1">
        <f t="array" ref="S34">IF(G2=80,"",INDEX(Data!C38:CC38,Infographic!G2))</f>
        <v>1</v>
      </c>
      <c r="T34" s="51" t="str" cm="1">
        <f t="array" ref="T34">INDEX(AD15:AD93,S34)</f>
        <v>1st</v>
      </c>
      <c r="AC34" s="52">
        <v>20</v>
      </c>
      <c r="AD34" s="52" t="s">
        <v>604</v>
      </c>
      <c r="AL34" s="46"/>
      <c r="AM34" s="46"/>
      <c r="AN34" s="46"/>
    </row>
    <row r="35" spans="1:75" ht="23.5" x14ac:dyDescent="0.35">
      <c r="C35" s="21"/>
      <c r="D35" s="20"/>
      <c r="E35" s="20"/>
      <c r="F35" s="20"/>
      <c r="G35" s="21"/>
      <c r="H35" s="22"/>
      <c r="I35" s="22"/>
      <c r="J35" s="22"/>
      <c r="L35" s="21"/>
      <c r="M35" s="23"/>
      <c r="N35" s="23"/>
      <c r="O35" s="23"/>
      <c r="S35" s="58"/>
      <c r="AC35" s="52">
        <v>21</v>
      </c>
      <c r="AD35" s="52" t="s">
        <v>605</v>
      </c>
      <c r="AL35" s="46"/>
      <c r="AM35" s="46"/>
      <c r="AN35" s="46"/>
    </row>
    <row r="36" spans="1:75" ht="27.4" customHeight="1" x14ac:dyDescent="0.35">
      <c r="D36" s="20"/>
      <c r="E36" s="20"/>
      <c r="F36" s="20"/>
      <c r="AC36" s="52">
        <v>22</v>
      </c>
      <c r="AD36" s="52" t="s">
        <v>606</v>
      </c>
      <c r="AL36" s="46"/>
      <c r="AM36" s="46"/>
      <c r="AN36" s="46"/>
    </row>
    <row r="37" spans="1:75" ht="27.4" customHeight="1" x14ac:dyDescent="0.35">
      <c r="AC37" s="52">
        <v>23</v>
      </c>
      <c r="AD37" s="52" t="s">
        <v>607</v>
      </c>
      <c r="AL37" s="46"/>
      <c r="AM37" s="46"/>
      <c r="AN37" s="46"/>
    </row>
    <row r="38" spans="1:75" x14ac:dyDescent="0.35">
      <c r="L38" s="22"/>
      <c r="M38" s="22"/>
      <c r="N38" s="22"/>
      <c r="O38" s="22"/>
      <c r="AC38" s="52">
        <v>24</v>
      </c>
      <c r="AD38" s="52" t="s">
        <v>608</v>
      </c>
      <c r="AL38" s="46"/>
      <c r="AM38" s="46"/>
      <c r="AN38" s="46"/>
    </row>
    <row r="39" spans="1:75" x14ac:dyDescent="0.35">
      <c r="L39" s="22"/>
      <c r="M39" s="22"/>
      <c r="N39" s="22"/>
      <c r="O39" s="22"/>
      <c r="AC39" s="52">
        <v>25</v>
      </c>
      <c r="AD39" s="52" t="s">
        <v>609</v>
      </c>
      <c r="AL39" s="46"/>
      <c r="AM39" s="46"/>
      <c r="AN39" s="46"/>
    </row>
    <row r="40" spans="1:75" ht="18.75" customHeight="1" x14ac:dyDescent="0.35">
      <c r="L40" s="41"/>
      <c r="M40" s="42"/>
      <c r="N40" s="43"/>
      <c r="AC40" s="52">
        <v>26</v>
      </c>
      <c r="AD40" s="52" t="s">
        <v>610</v>
      </c>
      <c r="AL40" s="46"/>
      <c r="AM40" s="46"/>
      <c r="AN40" s="46"/>
    </row>
    <row r="41" spans="1:75" ht="17.649999999999999" customHeight="1" x14ac:dyDescent="0.35">
      <c r="B41" s="37"/>
      <c r="C41" s="70" t="str">
        <f>IF(S24=0,CONCATENATE("No asylum-seekers resided in ",R8," in mid-2023"),CONCATENATE(ROUND(S24,0)," asylum-seekers resided in ",R8," in mid-2023"))</f>
        <v>857 asylum-seekers resided in Greater Dandenong in mid-2023</v>
      </c>
      <c r="D41" s="70"/>
      <c r="E41" s="70"/>
      <c r="F41" s="70"/>
      <c r="G41" s="70"/>
      <c r="H41" s="39"/>
      <c r="L41" s="44"/>
      <c r="M41" s="44"/>
      <c r="N41" s="44"/>
      <c r="O41" s="44"/>
      <c r="AC41" s="52">
        <v>27</v>
      </c>
      <c r="AD41" s="52" t="s">
        <v>611</v>
      </c>
      <c r="AL41" s="46"/>
      <c r="AM41" s="46"/>
      <c r="AN41" s="46"/>
    </row>
    <row r="42" spans="1:75" ht="16.5" customHeight="1" x14ac:dyDescent="0.35">
      <c r="B42" s="37"/>
      <c r="C42" s="70"/>
      <c r="D42" s="70"/>
      <c r="E42" s="70"/>
      <c r="F42" s="70"/>
      <c r="G42" s="70"/>
      <c r="H42" s="39"/>
      <c r="L42" s="44"/>
      <c r="M42" s="44"/>
      <c r="N42" s="44"/>
      <c r="O42" s="44"/>
      <c r="S42" s="59"/>
      <c r="T42" s="59"/>
      <c r="AC42" s="52">
        <v>28</v>
      </c>
      <c r="AD42" s="52" t="s">
        <v>612</v>
      </c>
      <c r="AL42" s="46"/>
      <c r="AM42" s="46"/>
      <c r="AN42" s="46"/>
    </row>
    <row r="43" spans="1:75" ht="14.25" customHeight="1" x14ac:dyDescent="0.35">
      <c r="R43" s="60"/>
      <c r="S43" s="61"/>
      <c r="T43" s="61"/>
      <c r="AC43" s="52">
        <v>29</v>
      </c>
      <c r="AD43" s="52" t="s">
        <v>613</v>
      </c>
      <c r="AL43" s="46"/>
      <c r="AM43" s="46"/>
      <c r="AN43" s="46"/>
    </row>
    <row r="44" spans="1:75" x14ac:dyDescent="0.35">
      <c r="R44" s="60"/>
      <c r="S44" s="61"/>
      <c r="T44" s="61"/>
      <c r="AC44" s="52">
        <v>30</v>
      </c>
      <c r="AD44" s="52" t="s">
        <v>614</v>
      </c>
      <c r="AL44" s="46"/>
      <c r="AM44" s="46"/>
      <c r="AN44" s="46"/>
    </row>
    <row r="45" spans="1:75" x14ac:dyDescent="0.35">
      <c r="R45" s="60"/>
      <c r="S45" s="61"/>
      <c r="T45" s="61"/>
      <c r="AC45" s="52">
        <v>31</v>
      </c>
      <c r="AD45" s="52" t="s">
        <v>615</v>
      </c>
      <c r="AL45" s="46"/>
      <c r="AM45" s="46"/>
      <c r="AN45" s="46"/>
    </row>
    <row r="46" spans="1:75" x14ac:dyDescent="0.35">
      <c r="R46" s="60"/>
      <c r="S46" s="61"/>
      <c r="T46" s="61"/>
      <c r="AC46" s="52">
        <v>32</v>
      </c>
      <c r="AD46" s="52" t="s">
        <v>616</v>
      </c>
      <c r="AL46" s="46"/>
      <c r="AM46" s="46"/>
      <c r="AN46" s="46"/>
    </row>
    <row r="47" spans="1:75" x14ac:dyDescent="0.35">
      <c r="R47" s="60"/>
      <c r="S47" s="61"/>
      <c r="T47" s="61"/>
      <c r="AC47" s="52">
        <v>33</v>
      </c>
      <c r="AD47" s="52" t="s">
        <v>617</v>
      </c>
      <c r="AL47" s="46"/>
      <c r="AM47" s="46"/>
      <c r="AN47" s="46"/>
    </row>
    <row r="48" spans="1:75" x14ac:dyDescent="0.35">
      <c r="R48" s="60"/>
      <c r="S48" s="61"/>
      <c r="T48" s="61"/>
      <c r="AC48" s="52">
        <v>34</v>
      </c>
      <c r="AD48" s="52" t="s">
        <v>618</v>
      </c>
      <c r="AL48" s="46"/>
      <c r="AM48" s="46"/>
      <c r="AN48" s="46"/>
    </row>
    <row r="49" spans="18:40" x14ac:dyDescent="0.35">
      <c r="R49" s="60"/>
      <c r="S49" s="61"/>
      <c r="T49" s="61"/>
      <c r="AC49" s="52">
        <v>35</v>
      </c>
      <c r="AD49" s="52" t="s">
        <v>619</v>
      </c>
      <c r="AL49" s="46"/>
      <c r="AM49" s="46"/>
      <c r="AN49" s="46"/>
    </row>
    <row r="50" spans="18:40" x14ac:dyDescent="0.35">
      <c r="R50" s="60"/>
      <c r="S50" s="61"/>
      <c r="T50" s="61"/>
      <c r="AC50" s="52">
        <v>36</v>
      </c>
      <c r="AD50" s="52" t="s">
        <v>620</v>
      </c>
      <c r="AL50" s="46"/>
      <c r="AM50" s="46"/>
      <c r="AN50" s="46"/>
    </row>
    <row r="51" spans="18:40" x14ac:dyDescent="0.35">
      <c r="R51" s="60"/>
      <c r="S51" s="61"/>
      <c r="T51" s="61"/>
      <c r="AC51" s="52">
        <v>37</v>
      </c>
      <c r="AD51" s="52" t="s">
        <v>621</v>
      </c>
      <c r="AL51" s="46"/>
      <c r="AM51" s="46"/>
      <c r="AN51" s="46"/>
    </row>
    <row r="52" spans="18:40" x14ac:dyDescent="0.35">
      <c r="R52" s="60"/>
      <c r="S52" s="61"/>
      <c r="T52" s="61"/>
      <c r="AC52" s="52">
        <v>38</v>
      </c>
      <c r="AD52" s="52" t="s">
        <v>622</v>
      </c>
      <c r="AL52" s="46"/>
      <c r="AM52" s="46"/>
      <c r="AN52" s="46"/>
    </row>
    <row r="53" spans="18:40" x14ac:dyDescent="0.35">
      <c r="R53" s="60"/>
      <c r="S53" s="61"/>
      <c r="T53" s="61"/>
      <c r="AC53" s="52">
        <v>39</v>
      </c>
      <c r="AD53" s="52" t="s">
        <v>623</v>
      </c>
      <c r="AL53" s="46"/>
      <c r="AM53" s="46"/>
      <c r="AN53" s="46"/>
    </row>
    <row r="54" spans="18:40" x14ac:dyDescent="0.35">
      <c r="R54" s="60"/>
      <c r="S54" s="61"/>
      <c r="T54" s="61"/>
      <c r="AC54" s="52">
        <v>40</v>
      </c>
      <c r="AD54" s="52" t="s">
        <v>624</v>
      </c>
      <c r="AL54" s="46"/>
      <c r="AM54" s="46"/>
      <c r="AN54" s="46"/>
    </row>
    <row r="55" spans="18:40" x14ac:dyDescent="0.35">
      <c r="R55" s="60"/>
      <c r="S55" s="61"/>
      <c r="T55" s="61"/>
      <c r="AC55" s="52">
        <v>41</v>
      </c>
      <c r="AD55" s="52" t="s">
        <v>625</v>
      </c>
      <c r="AL55" s="46"/>
      <c r="AM55" s="46"/>
      <c r="AN55" s="46"/>
    </row>
    <row r="56" spans="18:40" x14ac:dyDescent="0.35">
      <c r="R56" s="60"/>
      <c r="S56" s="61"/>
      <c r="T56" s="61"/>
      <c r="AC56" s="52">
        <v>42</v>
      </c>
      <c r="AD56" s="52" t="s">
        <v>626</v>
      </c>
      <c r="AL56" s="46"/>
      <c r="AM56" s="46"/>
      <c r="AN56" s="46"/>
    </row>
    <row r="57" spans="18:40" x14ac:dyDescent="0.35">
      <c r="R57" s="60"/>
      <c r="S57" s="61"/>
      <c r="T57" s="61"/>
      <c r="AC57" s="52">
        <v>43</v>
      </c>
      <c r="AD57" s="52" t="s">
        <v>627</v>
      </c>
      <c r="AL57" s="46"/>
      <c r="AM57" s="46"/>
      <c r="AN57" s="46"/>
    </row>
    <row r="58" spans="18:40" x14ac:dyDescent="0.35">
      <c r="R58" s="60"/>
      <c r="S58" s="61"/>
      <c r="T58" s="61"/>
      <c r="AC58" s="52">
        <v>44</v>
      </c>
      <c r="AD58" s="52" t="s">
        <v>628</v>
      </c>
      <c r="AL58" s="46"/>
      <c r="AM58" s="46"/>
      <c r="AN58" s="46"/>
    </row>
    <row r="59" spans="18:40" x14ac:dyDescent="0.35">
      <c r="R59" s="60"/>
      <c r="S59" s="61"/>
      <c r="T59" s="61"/>
      <c r="AC59" s="52">
        <v>45</v>
      </c>
      <c r="AD59" s="52" t="s">
        <v>629</v>
      </c>
      <c r="AL59" s="46"/>
      <c r="AM59" s="46"/>
      <c r="AN59" s="46"/>
    </row>
    <row r="60" spans="18:40" x14ac:dyDescent="0.35">
      <c r="R60" s="60"/>
      <c r="S60" s="61"/>
      <c r="T60" s="61"/>
      <c r="AC60" s="52">
        <v>46</v>
      </c>
      <c r="AD60" s="52" t="s">
        <v>630</v>
      </c>
      <c r="AL60" s="46"/>
      <c r="AM60" s="46"/>
      <c r="AN60" s="46"/>
    </row>
    <row r="61" spans="18:40" x14ac:dyDescent="0.35">
      <c r="R61" s="60"/>
      <c r="S61" s="61"/>
      <c r="T61" s="61"/>
      <c r="AC61" s="52">
        <v>47</v>
      </c>
      <c r="AD61" s="52" t="s">
        <v>631</v>
      </c>
      <c r="AL61" s="46"/>
      <c r="AM61" s="46"/>
      <c r="AN61" s="46"/>
    </row>
    <row r="62" spans="18:40" x14ac:dyDescent="0.35">
      <c r="R62" s="60"/>
      <c r="S62" s="61"/>
      <c r="T62" s="61"/>
      <c r="AC62" s="52">
        <v>48</v>
      </c>
      <c r="AD62" s="52" t="s">
        <v>632</v>
      </c>
      <c r="AL62" s="46"/>
      <c r="AM62" s="46"/>
      <c r="AN62" s="46"/>
    </row>
    <row r="63" spans="18:40" x14ac:dyDescent="0.35">
      <c r="R63" s="60"/>
      <c r="S63" s="61"/>
      <c r="T63" s="61"/>
      <c r="AC63" s="52">
        <v>49</v>
      </c>
      <c r="AD63" s="52" t="s">
        <v>633</v>
      </c>
      <c r="AL63" s="46"/>
      <c r="AM63" s="46"/>
      <c r="AN63" s="46"/>
    </row>
    <row r="64" spans="18:40" x14ac:dyDescent="0.35">
      <c r="R64" s="60"/>
      <c r="S64" s="61"/>
      <c r="T64" s="61"/>
      <c r="AC64" s="52">
        <v>50</v>
      </c>
      <c r="AD64" s="52" t="s">
        <v>634</v>
      </c>
      <c r="AL64" s="46"/>
      <c r="AM64" s="46"/>
      <c r="AN64" s="46"/>
    </row>
    <row r="65" spans="18:40" x14ac:dyDescent="0.35">
      <c r="R65" s="60"/>
      <c r="S65" s="61"/>
      <c r="T65" s="61"/>
      <c r="AC65" s="52">
        <v>51</v>
      </c>
      <c r="AD65" s="52" t="s">
        <v>635</v>
      </c>
      <c r="AL65" s="46"/>
      <c r="AM65" s="46"/>
      <c r="AN65" s="46"/>
    </row>
    <row r="66" spans="18:40" x14ac:dyDescent="0.35">
      <c r="R66" s="60"/>
      <c r="S66" s="61"/>
      <c r="T66" s="61"/>
      <c r="AC66" s="52">
        <v>52</v>
      </c>
      <c r="AD66" s="52" t="s">
        <v>636</v>
      </c>
      <c r="AL66" s="46"/>
      <c r="AM66" s="46"/>
      <c r="AN66" s="46"/>
    </row>
    <row r="67" spans="18:40" x14ac:dyDescent="0.35">
      <c r="R67" s="60"/>
      <c r="S67" s="61"/>
      <c r="T67" s="61"/>
      <c r="AC67" s="52">
        <v>53</v>
      </c>
      <c r="AD67" s="52" t="s">
        <v>637</v>
      </c>
      <c r="AL67" s="46"/>
      <c r="AM67" s="46"/>
      <c r="AN67" s="46"/>
    </row>
    <row r="68" spans="18:40" x14ac:dyDescent="0.35">
      <c r="R68" s="60"/>
      <c r="S68" s="61"/>
      <c r="T68" s="61"/>
      <c r="AC68" s="52">
        <v>54</v>
      </c>
      <c r="AD68" s="52" t="s">
        <v>638</v>
      </c>
      <c r="AL68" s="46"/>
      <c r="AM68" s="46"/>
      <c r="AN68" s="46"/>
    </row>
    <row r="69" spans="18:40" x14ac:dyDescent="0.35">
      <c r="R69" s="60"/>
      <c r="S69" s="61"/>
      <c r="T69" s="61"/>
      <c r="AC69" s="52">
        <v>55</v>
      </c>
      <c r="AD69" s="52" t="s">
        <v>639</v>
      </c>
      <c r="AL69" s="46"/>
      <c r="AM69" s="46"/>
      <c r="AN69" s="46"/>
    </row>
    <row r="70" spans="18:40" x14ac:dyDescent="0.35">
      <c r="R70" s="60"/>
      <c r="S70" s="61"/>
      <c r="T70" s="61"/>
      <c r="AC70" s="52">
        <v>56</v>
      </c>
      <c r="AD70" s="52" t="s">
        <v>640</v>
      </c>
      <c r="AL70" s="46"/>
      <c r="AM70" s="46"/>
      <c r="AN70" s="46"/>
    </row>
    <row r="71" spans="18:40" x14ac:dyDescent="0.35">
      <c r="R71" s="60"/>
      <c r="S71" s="61"/>
      <c r="T71" s="61"/>
      <c r="AC71" s="52">
        <v>57</v>
      </c>
      <c r="AD71" s="52" t="s">
        <v>641</v>
      </c>
      <c r="AL71" s="46"/>
      <c r="AM71" s="46"/>
      <c r="AN71" s="46"/>
    </row>
    <row r="72" spans="18:40" x14ac:dyDescent="0.35">
      <c r="R72" s="60"/>
      <c r="S72" s="61"/>
      <c r="T72" s="61"/>
      <c r="AC72" s="52">
        <v>58</v>
      </c>
      <c r="AD72" s="52" t="s">
        <v>642</v>
      </c>
      <c r="AL72" s="46"/>
      <c r="AM72" s="46"/>
      <c r="AN72" s="46"/>
    </row>
    <row r="73" spans="18:40" x14ac:dyDescent="0.35">
      <c r="R73" s="60"/>
      <c r="S73" s="61"/>
      <c r="T73" s="61"/>
      <c r="AC73" s="52">
        <v>59</v>
      </c>
      <c r="AD73" s="52" t="s">
        <v>643</v>
      </c>
      <c r="AL73" s="46"/>
      <c r="AM73" s="46"/>
      <c r="AN73" s="46"/>
    </row>
    <row r="74" spans="18:40" x14ac:dyDescent="0.35">
      <c r="AC74" s="52">
        <v>60</v>
      </c>
      <c r="AD74" s="52" t="s">
        <v>644</v>
      </c>
      <c r="AL74" s="46"/>
      <c r="AM74" s="46"/>
      <c r="AN74" s="46"/>
    </row>
    <row r="75" spans="18:40" x14ac:dyDescent="0.35">
      <c r="AC75" s="52">
        <v>61</v>
      </c>
      <c r="AD75" s="52" t="s">
        <v>645</v>
      </c>
      <c r="AL75" s="46"/>
      <c r="AM75" s="46"/>
      <c r="AN75" s="46"/>
    </row>
    <row r="76" spans="18:40" x14ac:dyDescent="0.35">
      <c r="AC76" s="52">
        <v>62</v>
      </c>
      <c r="AD76" s="52" t="s">
        <v>646</v>
      </c>
      <c r="AL76" s="46"/>
      <c r="AM76" s="46"/>
      <c r="AN76" s="46"/>
    </row>
    <row r="77" spans="18:40" x14ac:dyDescent="0.35">
      <c r="AC77" s="52">
        <v>63</v>
      </c>
      <c r="AD77" s="52" t="s">
        <v>647</v>
      </c>
      <c r="AL77" s="46"/>
      <c r="AM77" s="46"/>
      <c r="AN77" s="46"/>
    </row>
    <row r="78" spans="18:40" x14ac:dyDescent="0.35">
      <c r="AC78" s="52">
        <v>64</v>
      </c>
      <c r="AD78" s="52" t="s">
        <v>648</v>
      </c>
      <c r="AL78" s="46"/>
      <c r="AM78" s="46"/>
      <c r="AN78" s="46"/>
    </row>
    <row r="79" spans="18:40" x14ac:dyDescent="0.35">
      <c r="AC79" s="52">
        <v>65</v>
      </c>
      <c r="AD79" s="52" t="s">
        <v>649</v>
      </c>
      <c r="AL79" s="46"/>
      <c r="AM79" s="46"/>
      <c r="AN79" s="46"/>
    </row>
    <row r="80" spans="18:40" x14ac:dyDescent="0.35">
      <c r="AC80" s="52">
        <v>66</v>
      </c>
      <c r="AD80" s="52" t="s">
        <v>650</v>
      </c>
      <c r="AL80" s="46"/>
      <c r="AM80" s="46"/>
      <c r="AN80" s="46"/>
    </row>
    <row r="81" spans="29:40" x14ac:dyDescent="0.35">
      <c r="AC81" s="52">
        <v>67</v>
      </c>
      <c r="AD81" s="52" t="s">
        <v>651</v>
      </c>
      <c r="AL81" s="46"/>
      <c r="AM81" s="46"/>
      <c r="AN81" s="46"/>
    </row>
    <row r="82" spans="29:40" x14ac:dyDescent="0.35">
      <c r="AC82" s="52">
        <v>68</v>
      </c>
      <c r="AD82" s="52" t="s">
        <v>652</v>
      </c>
      <c r="AL82" s="46"/>
      <c r="AM82" s="46"/>
      <c r="AN82" s="46"/>
    </row>
    <row r="83" spans="29:40" x14ac:dyDescent="0.35">
      <c r="AC83" s="52">
        <v>69</v>
      </c>
      <c r="AD83" s="52" t="s">
        <v>653</v>
      </c>
      <c r="AL83" s="46"/>
      <c r="AM83" s="46"/>
      <c r="AN83" s="46"/>
    </row>
    <row r="84" spans="29:40" x14ac:dyDescent="0.35">
      <c r="AC84" s="52">
        <v>70</v>
      </c>
      <c r="AD84" s="52" t="s">
        <v>654</v>
      </c>
      <c r="AL84" s="46"/>
      <c r="AM84" s="46"/>
      <c r="AN84" s="46"/>
    </row>
    <row r="85" spans="29:40" x14ac:dyDescent="0.35">
      <c r="AC85" s="52">
        <v>71</v>
      </c>
      <c r="AD85" s="52" t="s">
        <v>655</v>
      </c>
      <c r="AL85" s="46"/>
      <c r="AM85" s="46"/>
      <c r="AN85" s="46"/>
    </row>
    <row r="86" spans="29:40" x14ac:dyDescent="0.35">
      <c r="AC86" s="52">
        <v>72</v>
      </c>
      <c r="AD86" s="52" t="s">
        <v>656</v>
      </c>
      <c r="AL86" s="46"/>
      <c r="AM86" s="46"/>
      <c r="AN86" s="46"/>
    </row>
    <row r="87" spans="29:40" x14ac:dyDescent="0.35">
      <c r="AC87" s="52">
        <v>73</v>
      </c>
      <c r="AD87" s="52" t="s">
        <v>657</v>
      </c>
      <c r="AL87" s="46"/>
      <c r="AM87" s="46"/>
      <c r="AN87" s="46"/>
    </row>
    <row r="88" spans="29:40" x14ac:dyDescent="0.35">
      <c r="AC88" s="52">
        <v>74</v>
      </c>
      <c r="AD88" s="52" t="s">
        <v>658</v>
      </c>
      <c r="AL88" s="46"/>
      <c r="AM88" s="46"/>
      <c r="AN88" s="46"/>
    </row>
    <row r="89" spans="29:40" x14ac:dyDescent="0.35">
      <c r="AC89" s="52">
        <v>75</v>
      </c>
      <c r="AD89" s="52" t="s">
        <v>659</v>
      </c>
      <c r="AL89" s="46"/>
      <c r="AM89" s="46"/>
      <c r="AN89" s="46"/>
    </row>
    <row r="90" spans="29:40" x14ac:dyDescent="0.35">
      <c r="AC90" s="52">
        <v>76</v>
      </c>
      <c r="AD90" s="52" t="s">
        <v>660</v>
      </c>
      <c r="AL90" s="46"/>
      <c r="AM90" s="46"/>
      <c r="AN90" s="46"/>
    </row>
    <row r="91" spans="29:40" x14ac:dyDescent="0.35">
      <c r="AC91" s="52">
        <v>77</v>
      </c>
      <c r="AD91" s="52" t="s">
        <v>661</v>
      </c>
      <c r="AL91" s="46"/>
      <c r="AM91" s="46"/>
      <c r="AN91" s="46"/>
    </row>
    <row r="92" spans="29:40" x14ac:dyDescent="0.35">
      <c r="AC92" s="52">
        <v>78</v>
      </c>
      <c r="AD92" s="52" t="s">
        <v>662</v>
      </c>
    </row>
    <row r="93" spans="29:40" x14ac:dyDescent="0.35">
      <c r="AC93" s="52">
        <v>79</v>
      </c>
      <c r="AD93" s="52" t="s">
        <v>663</v>
      </c>
    </row>
  </sheetData>
  <sheetProtection sheet="1" objects="1" scenarios="1"/>
  <mergeCells count="14">
    <mergeCell ref="J9:J10"/>
    <mergeCell ref="L9:O11"/>
    <mergeCell ref="C7:C8"/>
    <mergeCell ref="J33:N33"/>
    <mergeCell ref="C41:G42"/>
    <mergeCell ref="C30:H31"/>
    <mergeCell ref="C32:G32"/>
    <mergeCell ref="C1:O1"/>
    <mergeCell ref="C5:C6"/>
    <mergeCell ref="D7:D8"/>
    <mergeCell ref="E7:G8"/>
    <mergeCell ref="J6:J7"/>
    <mergeCell ref="L6:O7"/>
    <mergeCell ref="D5:I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A10890137</value>
    </field>
    <field name="Objective-Title">
      <value order="0">2024 Infographic Cultural Diversity &amp; Settlement</value>
    </field>
    <field name="Objective-Description">
      <value order="0"/>
    </field>
    <field name="Objective-CreationStamp">
      <value order="0">2024-04-30T06:39:51Z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2024-04-30T06:39:52Z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A10890137</vt:lpwstr>
  </property>
  <property fmtid="{D5CDD505-2E9C-101B-9397-08002B2CF9AE}" pid="4" name="Objective-Title">
    <vt:lpwstr>2024 Infographic Cultural Diversity &amp;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2024-04-30T06:39:51Z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