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a7b1c58e58c459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1C3E39F4-434C-4E1D-A2DD-326C57F3F2FD}" xr6:coauthVersionLast="47" xr6:coauthVersionMax="47" xr10:uidLastSave="{00000000-0000-0000-0000-000000000000}"/>
  <bookViews>
    <workbookView xWindow="-110" yWindow="-110" windowWidth="19420" windowHeight="1042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Municipalities!$B$1:$AK$86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8" i="15" l="1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9" i="14" s="1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K29" i="14" s="1"/>
  <c r="E31" i="14"/>
  <c r="K30" i="14" s="1"/>
  <c r="E32" i="14"/>
  <c r="E35" i="14"/>
  <c r="K34" i="14" s="1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M22" i="14" s="1"/>
  <c r="O22" i="14" s="1"/>
  <c r="E24" i="14"/>
  <c r="K23" i="14" s="1"/>
  <c r="E25" i="14"/>
  <c r="K24" i="14" s="1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K22" i="14"/>
  <c r="M30" i="14"/>
  <c r="O30" i="14" s="1"/>
  <c r="J4" i="14" l="1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AJ7" i="5"/>
  <c r="K31" i="14"/>
  <c r="N22" i="14"/>
  <c r="P22" i="14" s="1"/>
  <c r="N20" i="14"/>
  <c r="L21" i="14"/>
  <c r="P21" i="14" s="1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P20" i="14" s="1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35" i="14" l="1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<sst xmlns="http://schemas.openxmlformats.org/spreadsheetml/2006/main" count="1116" uniqueCount="589">
  <si>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</si>
  <si>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</si>
  <si>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</si>
  <si>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</si>
  <si>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</si>
  <si>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</si>
  <si>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</si>
  <si>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</si>
  <si>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</si>
  <si>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</si>
  <si>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</si>
  <si>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</si>
  <si>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</si>
  <si>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</si>
  <si>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</si>
  <si>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</si>
  <si>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</si>
  <si>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</si>
  <si>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</si>
  <si>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</si>
  <si>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</si>
  <si>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</si>
  <si>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</si>
  <si>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</si>
  <si>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</si>
  <si>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</si>
  <si>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</si>
  <si>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</si>
  <si>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</si>
  <si>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</si>
  <si>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</si>
  <si>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</si>
  <si>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</si>
  <si>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</si>
  <si>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</si>
  <si>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</si>
  <si>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</si>
  <si>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</si>
  <si>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</si>
  <si>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</si>
  <si>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</si>
  <si>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</si>
  <si>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</si>
  <si>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</si>
  <si>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</si>
  <si>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</si>
  <si>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</si>
  <si>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</si>
  <si>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</si>
  <si>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</si>
  <si>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</si>
  <si>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</si>
  <si>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</si>
  <si>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</si>
  <si>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</si>
  <si>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</si>
  <si>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</si>
  <si>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</si>
  <si>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</si>
  <si>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</si>
  <si>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</si>
  <si>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</si>
  <si>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</si>
  <si>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</si>
  <si>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</si>
  <si>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</si>
  <si>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</si>
  <si>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</si>
  <si>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</si>
  <si>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</si>
  <si>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</si>
  <si>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</si>
  <si>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</si>
  <si>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</si>
  <si>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</si>
  <si>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</si>
  <si>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</si>
  <si>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</si>
  <si>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</si>
  <si>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</si>
  <si>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</si>
  <si>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</si>
  <si>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</si>
  <si>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</si>
  <si>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</si>
  <si>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</si>
  <si>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</si>
  <si>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</si>
  <si>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</si>
  <si>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</si>
  <si>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</si>
  <si>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</si>
  <si>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</si>
  <si>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</si>
  <si>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</si>
  <si>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</si>
  <si>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</si>
  <si>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</si>
  <si>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</si>
  <si>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</si>
  <si>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</si>
  <si>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</si>
  <si>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</si>
  <si>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</si>
  <si>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</si>
  <si>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</si>
  <si>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</si>
  <si>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</si>
  <si>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</si>
  <si>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</si>
  <si>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</si>
  <si>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</si>
  <si>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</si>
  <si>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</si>
  <si>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</si>
  <si>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</si>
  <si>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</si>
  <si>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</si>
  <si>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</si>
  <si>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</si>
  <si>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</si>
  <si>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</si>
  <si>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</si>
  <si>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</si>
  <si>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</si>
  <si>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</si>
  <si>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</si>
  <si>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</si>
  <si>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</si>
  <si>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</si>
  <si>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</si>
  <si>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</si>
  <si>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</si>
  <si>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</si>
  <si>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</si>
  <si>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</si>
  <si>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</si>
  <si>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</si>
  <si>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</si>
  <si>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</si>
  <si>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</si>
  <si>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</si>
  <si>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</si>
  <si>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</si>
  <si>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</si>
  <si>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</si>
  <si>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</si>
  <si>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</si>
  <si>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</si>
  <si>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</si>
  <si>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</si>
  <si>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</si>
  <si>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</si>
  <si>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</si>
  <si>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</si>
  <si>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</si>
  <si>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</si>
  <si>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</si>
  <si>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</si>
  <si>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</si>
  <si>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</si>
  <si>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</si>
  <si>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</si>
  <si>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</si>
  <si>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</si>
  <si>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</si>
  <si>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</si>
  <si>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</si>
  <si>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</si>
  <si>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</si>
  <si>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</si>
  <si>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</si>
  <si>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</si>
  <si>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</si>
  <si>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</si>
  <si>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</si>
  <si>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</si>
  <si>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</si>
  <si>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</si>
  <si>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</si>
  <si>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</si>
  <si>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</si>
  <si>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</si>
  <si>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</si>
  <si>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</si>
  <si>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</si>
  <si>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</si>
  <si>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</si>
  <si>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</si>
  <si>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</si>
  <si>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</si>
  <si>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</si>
  <si>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</si>
  <si>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</si>
  <si>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</si>
  <si>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</si>
  <si>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</si>
  <si>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</si>
  <si>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</si>
  <si>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</si>
  <si>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</si>
  <si>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</si>
  <si>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</si>
  <si>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</si>
  <si>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</si>
  <si>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</si>
  <si>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</si>
  <si>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</si>
  <si>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</si>
  <si>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</si>
  <si>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</si>
  <si>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</si>
  <si>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</si>
  <si>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</si>
  <si>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</si>
  <si>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</si>
  <si>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</si>
  <si>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</si>
  <si>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</si>
  <si>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</si>
  <si>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</si>
  <si>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</si>
  <si>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</si>
  <si>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</si>
  <si>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</si>
  <si>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</si>
  <si>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</si>
  <si>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</si>
  <si>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</si>
  <si>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</si>
  <si>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</si>
  <si>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</si>
  <si>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</si>
  <si>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</si>
  <si>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</si>
  <si>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</si>
  <si>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</si>
  <si>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</si>
  <si>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</si>
  <si>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</si>
  <si>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</si>
  <si>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</si>
  <si>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</si>
  <si>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</si>
  <si>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</si>
  <si>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</si>
  <si>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</si>
  <si>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</si>
  <si>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</si>
  <si>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</si>
  <si>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</si>
  <si>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</si>
  <si>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</si>
  <si>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</si>
  <si>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</si>
  <si>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</si>
  <si>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</si>
  <si>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</si>
  <si>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</si>
  <si>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</si>
  <si>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</si>
  <si>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</si>
  <si>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</si>
  <si>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</si>
  <si>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</si>
  <si>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</si>
  <si>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</si>
  <si>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</si>
  <si>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</si>
  <si>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</si>
  <si>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</si>
  <si>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</si>
  <si>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</si>
  <si>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</si>
  <si>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</si>
  <si>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</si>
  <si>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</si>
  <si>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</si>
  <si>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</si>
  <si>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</si>
  <si>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</si>
  <si>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</si>
  <si>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</si>
  <si>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</si>
  <si>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</si>
  <si>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</si>
  <si>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</si>
  <si>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</si>
  <si>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</si>
  <si>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</si>
  <si>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</si>
  <si>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</si>
  <si>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</si>
  <si>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</si>
  <si>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</si>
  <si>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</si>
  <si>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</si>
  <si>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</si>
  <si>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</si>
  <si>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</si>
  <si>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</si>
  <si>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</si>
  <si>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</si>
  <si>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</si>
  <si>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</si>
  <si>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</si>
  <si>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</si>
  <si>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</si>
  <si>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</si>
  <si>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</si>
  <si>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</si>
  <si>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</si>
  <si>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</si>
  <si>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</si>
  <si>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</si>
  <si>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</si>
  <si>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</si>
  <si>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</si>
  <si>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</si>
  <si>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</si>
  <si>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</si>
  <si>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</si>
  <si>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</si>
  <si>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</si>
  <si>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</si>
  <si>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</si>
  <si>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</si>
  <si>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</si>
  <si>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</si>
  <si>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</si>
  <si>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</si>
  <si>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</si>
  <si>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</si>
  <si>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</si>
  <si>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</si>
  <si>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</si>
  <si>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</si>
  <si>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</si>
  <si>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</si>
  <si>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</si>
  <si>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</si>
  <si>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</si>
  <si>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</si>
  <si>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</si>
  <si>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</si>
  <si>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</si>
  <si>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</si>
  <si>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</si>
  <si>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</si>
  <si>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</si>
  <si>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</si>
  <si>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</si>
  <si>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</si>
  <si>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</si>
  <si>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</si>
  <si>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</si>
  <si>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</si>
  <si>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</si>
  <si>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</si>
  <si>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</si>
  <si>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</si>
  <si>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</si>
  <si>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</si>
  <si>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</si>
  <si>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</si>
  <si>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</si>
  <si>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</si>
  <si>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</si>
  <si>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</si>
  <si>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</si>
  <si>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</si>
  <si>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</si>
  <si>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</si>
  <si>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</si>
  <si>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</si>
  <si>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</si>
  <si>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</si>
  <si>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</si>
  <si>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</si>
  <si>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</si>
  <si>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</si>
  <si>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</si>
  <si>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</si>
  <si>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</si>
  <si>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</si>
  <si>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</si>
  <si>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</si>
  <si>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</si>
  <si>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</si>
  <si>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</si>
  <si>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</si>
  <si>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</si>
  <si>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</si>
  <si>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</si>
  <si>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</si>
  <si>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</si>
  <si>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</si>
  <si>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</si>
  <si>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</si>
  <si>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</si>
  <si>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</si>
  <si>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</si>
  <si>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</si>
  <si>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</si>
  <si>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</si>
  <si>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</si>
  <si>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</si>
  <si>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</si>
  <si>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</si>
  <si>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</si>
  <si>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</si>
  <si>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</si>
  <si>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</si>
  <si>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</si>
  <si>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</si>
  <si>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</si>
  <si>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</si>
  <si>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</si>
  <si>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</si>
  <si>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</si>
  <si>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</si>
  <si>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</si>
  <si>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</si>
  <si>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</si>
  <si>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</si>
  <si>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</si>
  <si>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</si>
  <si>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</si>
  <si>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</si>
  <si>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</si>
  <si>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</si>
  <si>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</si>
  <si>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</si>
  <si>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</si>
  <si>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</si>
  <si>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</si>
  <si>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</si>
  <si>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</si>
  <si>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</si>
  <si>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</si>
  <si>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</si>
  <si>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</si>
  <si>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</si>
  <si>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</si>
  <si>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</si>
  <si>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</si>
  <si>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</si>
  <si>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</si>
  <si>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</si>
  <si>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</si>
  <si>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</si>
  <si>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</si>
  <si>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</si>
  <si>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</si>
  <si>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</si>
  <si>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</si>
  <si>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</si>
  <si>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</si>
  <si>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</si>
  <si>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</si>
  <si>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</si>
  <si>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</si>
  <si>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</si>
  <si>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</si>
  <si>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</si>
  <si>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</si>
  <si>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</si>
  <si>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</si>
  <si>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</si>
  <si>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</si>
  <si>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</si>
  <si>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</si>
  <si>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</si>
  <si>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</si>
  <si>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</si>
  <si>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</si>
  <si>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</si>
  <si>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</si>
  <si>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</si>
  <si>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</si>
  <si>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</si>
  <si>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</si>
  <si>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</si>
  <si>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</si>
  <si>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</si>
  <si>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</si>
  <si>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</si>
  <si>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</si>
  <si>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</si>
  <si>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</si>
  <si>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</si>
  <si>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</si>
  <si>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</si>
  <si>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</si>
  <si>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</si>
  <si>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</si>
  <si>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</si>
  <si>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</si>
  <si>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</si>
  <si>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</si>
  <si>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</si>
  <si>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</si>
  <si>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</si>
  <si>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</si>
  <si>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</si>
  <si>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</si>
  <si>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</si>
  <si>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</si>
  <si>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</si>
  <si>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</si>
  <si>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</si>
  <si>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</si>
  <si>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</si>
  <si>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</si>
  <si>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</si>
  <si>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</si>
  <si>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</si>
  <si>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</si>
  <si>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</si>
  <si>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</si>
  <si>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</si>
  <si>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</si>
  <si>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</si>
  <si>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</si>
  <si>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</si>
  <si>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</si>
  <si>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</si>
  <si>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</si>
  <si>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</si>
  <si>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</si>
  <si>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</si>
  <si>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</si>
  <si>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</si>
  <si>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</si>
  <si>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</si>
  <si>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</si>
  <si>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</si>
  <si>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</si>
  <si>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</si>
  <si>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</si>
  <si>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</si>
  <si>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</si>
  <si>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</si>
  <si>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</si>
  <si>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</si>
  <si>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</si>
  <si>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</si>
  <si>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</si>
  <si>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</si>
  <si>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</si>
  <si>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</si>
  <si>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</si>
  <si>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</si>
  <si>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</si>
  <si>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</si>
  <si>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</si>
  <si>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</si>
  <si>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</si>
  <si>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</si>
  <si>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</si>
  <si>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</si>
  <si>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</si>
  <si>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</si>
  <si>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</si>
  <si>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</si>
  <si>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</si>
  <si>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</si>
  <si>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</si>
  <si>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</si>
  <si>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</si>
  <si>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</si>
  <si>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</si>
  <si>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</si>
  <si>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</si>
  <si>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</si>
  <si>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</si>
  <si>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</si>
  <si>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</si>
  <si>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</si>
  <si>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</si>
  <si>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</si>
  <si>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Resident Population, Victorian Muncipalities: 1996 to 2023</t>
  </si>
  <si>
    <t>Monitor &amp; Compare Population Change: 1996-2023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</si>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</sst>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b0b173fa8df8422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Moreland </c:v>
                </c:pt>
                <c:pt idx="9">
                  <c:v>Monash </c:v>
                </c:pt>
                <c:pt idx="10">
                  <c:v>Ballarat </c:v>
                </c:pt>
                <c:pt idx="11">
                  <c:v>Greater Bendigo </c:v>
                </c:pt>
                <c:pt idx="12">
                  <c:v>Mornington Peninsula </c:v>
                </c:pt>
                <c:pt idx="13">
                  <c:v>Whitehorse </c:v>
                </c:pt>
                <c:pt idx="14">
                  <c:v>Mitchell </c:v>
                </c:pt>
                <c:pt idx="15">
                  <c:v>Glen Eira </c:v>
                </c:pt>
                <c:pt idx="16">
                  <c:v>Baw Baw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Maribyrnong </c:v>
                </c:pt>
                <c:pt idx="20">
                  <c:v>Bass Coast </c:v>
                </c:pt>
                <c:pt idx="21">
                  <c:v>Kingston </c:v>
                </c:pt>
                <c:pt idx="22">
                  <c:v>Surf Coast </c:v>
                </c:pt>
                <c:pt idx="23">
                  <c:v>Manningham </c:v>
                </c:pt>
                <c:pt idx="24">
                  <c:v>Moonee Valley </c:v>
                </c:pt>
                <c:pt idx="25">
                  <c:v>Moorabool </c:v>
                </c:pt>
                <c:pt idx="26">
                  <c:v>Frankston </c:v>
                </c:pt>
                <c:pt idx="27">
                  <c:v>Darebin </c:v>
                </c:pt>
                <c:pt idx="28">
                  <c:v>Macedon Ranges </c:v>
                </c:pt>
                <c:pt idx="29">
                  <c:v>Yarra Ranges </c:v>
                </c:pt>
                <c:pt idx="30">
                  <c:v>Stonnington </c:v>
                </c:pt>
                <c:pt idx="31">
                  <c:v>Maroondah </c:v>
                </c:pt>
                <c:pt idx="32">
                  <c:v>Port Phillip </c:v>
                </c:pt>
                <c:pt idx="33">
                  <c:v>Wodonga </c:v>
                </c:pt>
                <c:pt idx="34">
                  <c:v>Bayside </c:v>
                </c:pt>
                <c:pt idx="35">
                  <c:v>Greater Shepparton </c:v>
                </c:pt>
                <c:pt idx="36">
                  <c:v>Golden Plains </c:v>
                </c:pt>
                <c:pt idx="37">
                  <c:v>East Gippsland </c:v>
                </c:pt>
                <c:pt idx="38">
                  <c:v>Knox </c:v>
                </c:pt>
                <c:pt idx="39">
                  <c:v>Banyule </c:v>
                </c:pt>
                <c:pt idx="40">
                  <c:v>Hobsons Bay </c:v>
                </c:pt>
                <c:pt idx="41">
                  <c:v>Mildura </c:v>
                </c:pt>
                <c:pt idx="42">
                  <c:v>Latrobe </c:v>
                </c:pt>
                <c:pt idx="43">
                  <c:v>Boroondara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Warrnambool </c:v>
                </c:pt>
                <c:pt idx="47">
                  <c:v>Mount Alexander </c:v>
                </c:pt>
                <c:pt idx="48">
                  <c:v>Wangaratta </c:v>
                </c:pt>
                <c:pt idx="49">
                  <c:v>Mansfield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Colac-Otway </c:v>
                </c:pt>
                <c:pt idx="56">
                  <c:v>Moyne </c:v>
                </c:pt>
                <c:pt idx="57">
                  <c:v>Campaspe </c:v>
                </c:pt>
                <c:pt idx="58">
                  <c:v>Alpine </c:v>
                </c:pt>
                <c:pt idx="59">
                  <c:v>Pyrenees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Towong </c:v>
                </c:pt>
                <c:pt idx="64">
                  <c:v>Queenscliffe </c:v>
                </c:pt>
                <c:pt idx="65">
                  <c:v>Glenelg </c:v>
                </c:pt>
                <c:pt idx="66">
                  <c:v>Loddon </c:v>
                </c:pt>
                <c:pt idx="67">
                  <c:v>Ararat </c:v>
                </c:pt>
                <c:pt idx="68">
                  <c:v>Swan Hill </c:v>
                </c:pt>
                <c:pt idx="69">
                  <c:v>Southern Grampians </c:v>
                </c:pt>
                <c:pt idx="70">
                  <c:v>Nillumbik </c:v>
                </c:pt>
                <c:pt idx="71">
                  <c:v>Northern Grampians </c:v>
                </c:pt>
                <c:pt idx="72">
                  <c:v>Gannawarra </c:v>
                </c:pt>
                <c:pt idx="73">
                  <c:v>West Wimmera </c:v>
                </c:pt>
                <c:pt idx="74">
                  <c:v>Hindmarsh </c:v>
                </c:pt>
                <c:pt idx="75">
                  <c:v>Buloke </c:v>
                </c:pt>
                <c:pt idx="76">
                  <c:v>Corangamite </c:v>
                </c:pt>
                <c:pt idx="77">
                  <c:v>Brimbank </c:v>
                </c:pt>
                <c:pt idx="78">
                  <c:v>Yarriambiack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133445.00760000001</c:v>
                </c:pt>
                <c:pt idx="1">
                  <c:v>113752.00139999999</c:v>
                </c:pt>
                <c:pt idx="2">
                  <c:v>81981.004499999995</c:v>
                </c:pt>
                <c:pt idx="3">
                  <c:v>77546.003299999997</c:v>
                </c:pt>
                <c:pt idx="4">
                  <c:v>65404.007400000002</c:v>
                </c:pt>
                <c:pt idx="5">
                  <c:v>59788.002699999997</c:v>
                </c:pt>
                <c:pt idx="6">
                  <c:v>57883.004399999998</c:v>
                </c:pt>
                <c:pt idx="7">
                  <c:v>42337.001300000004</c:v>
                </c:pt>
                <c:pt idx="8">
                  <c:v>20999.0052</c:v>
                </c:pt>
                <c:pt idx="9">
                  <c:v>20186.0049</c:v>
                </c:pt>
                <c:pt idx="10">
                  <c:v>19814.0003</c:v>
                </c:pt>
                <c:pt idx="11">
                  <c:v>18395.002499999999</c:v>
                </c:pt>
                <c:pt idx="12">
                  <c:v>16483.005300000001</c:v>
                </c:pt>
                <c:pt idx="13">
                  <c:v>16349.007299999999</c:v>
                </c:pt>
                <c:pt idx="14">
                  <c:v>15995.0047</c:v>
                </c:pt>
                <c:pt idx="15">
                  <c:v>15384.002200000001</c:v>
                </c:pt>
                <c:pt idx="16">
                  <c:v>15124.000599999999</c:v>
                </c:pt>
                <c:pt idx="17">
                  <c:v>14975.0026</c:v>
                </c:pt>
                <c:pt idx="18">
                  <c:v>13277.0077</c:v>
                </c:pt>
                <c:pt idx="19">
                  <c:v>11803.004199999999</c:v>
                </c:pt>
                <c:pt idx="20">
                  <c:v>11451.0005</c:v>
                </c:pt>
                <c:pt idx="21">
                  <c:v>11332.003500000001</c:v>
                </c:pt>
                <c:pt idx="22">
                  <c:v>11066.006600000001</c:v>
                </c:pt>
                <c:pt idx="23">
                  <c:v>11005.004000000001</c:v>
                </c:pt>
                <c:pt idx="24">
                  <c:v>10967.004999999999</c:v>
                </c:pt>
                <c:pt idx="25">
                  <c:v>8683.0051000000003</c:v>
                </c:pt>
                <c:pt idx="26">
                  <c:v>8450.0020000000004</c:v>
                </c:pt>
                <c:pt idx="27">
                  <c:v>8430.0018</c:v>
                </c:pt>
                <c:pt idx="28">
                  <c:v>8306.0038999999997</c:v>
                </c:pt>
                <c:pt idx="29">
                  <c:v>7734.0078000000003</c:v>
                </c:pt>
                <c:pt idx="30">
                  <c:v>7609.0064000000002</c:v>
                </c:pt>
                <c:pt idx="31">
                  <c:v>7565.0042999999996</c:v>
                </c:pt>
                <c:pt idx="32">
                  <c:v>7371.0059000000001</c:v>
                </c:pt>
                <c:pt idx="33">
                  <c:v>6798.0074999999997</c:v>
                </c:pt>
                <c:pt idx="34">
                  <c:v>6073.0006999999996</c:v>
                </c:pt>
                <c:pt idx="35">
                  <c:v>5879.0028000000002</c:v>
                </c:pt>
                <c:pt idx="36">
                  <c:v>5487.0024000000003</c:v>
                </c:pt>
                <c:pt idx="37">
                  <c:v>5433.0019000000002</c:v>
                </c:pt>
                <c:pt idx="38">
                  <c:v>5272.0036</c:v>
                </c:pt>
                <c:pt idx="39">
                  <c:v>5170.0003999999999</c:v>
                </c:pt>
                <c:pt idx="40">
                  <c:v>4556.0030999999999</c:v>
                </c:pt>
                <c:pt idx="41">
                  <c:v>4426.0046000000002</c:v>
                </c:pt>
                <c:pt idx="42">
                  <c:v>4135.0037000000002</c:v>
                </c:pt>
                <c:pt idx="43">
                  <c:v>3992.0009</c:v>
                </c:pt>
                <c:pt idx="44">
                  <c:v>3423.0070999999998</c:v>
                </c:pt>
                <c:pt idx="45">
                  <c:v>2620.0061999999998</c:v>
                </c:pt>
                <c:pt idx="46">
                  <c:v>2478.0070000000001</c:v>
                </c:pt>
                <c:pt idx="47">
                  <c:v>2379.0054</c:v>
                </c:pt>
                <c:pt idx="48">
                  <c:v>2362.0068999999999</c:v>
                </c:pt>
                <c:pt idx="49">
                  <c:v>2296.0041000000001</c:v>
                </c:pt>
                <c:pt idx="50">
                  <c:v>2106.0034000000001</c:v>
                </c:pt>
                <c:pt idx="51">
                  <c:v>1940.0056</c:v>
                </c:pt>
                <c:pt idx="52">
                  <c:v>1939.0047999999999</c:v>
                </c:pt>
                <c:pt idx="53">
                  <c:v>1720.0065</c:v>
                </c:pt>
                <c:pt idx="54">
                  <c:v>1632.0029</c:v>
                </c:pt>
                <c:pt idx="55">
                  <c:v>1236.0016000000001</c:v>
                </c:pt>
                <c:pt idx="56">
                  <c:v>1194.0055</c:v>
                </c:pt>
                <c:pt idx="57">
                  <c:v>1145.0011999999999</c:v>
                </c:pt>
                <c:pt idx="58">
                  <c:v>949.00009999999997</c:v>
                </c:pt>
                <c:pt idx="59">
                  <c:v>853.00599999999997</c:v>
                </c:pt>
                <c:pt idx="60">
                  <c:v>787.00149999999996</c:v>
                </c:pt>
                <c:pt idx="61">
                  <c:v>656.00080000000003</c:v>
                </c:pt>
                <c:pt idx="62">
                  <c:v>644.00319999999999</c:v>
                </c:pt>
                <c:pt idx="63">
                  <c:v>310.0068</c:v>
                </c:pt>
                <c:pt idx="64">
                  <c:v>245.0061</c:v>
                </c:pt>
                <c:pt idx="65">
                  <c:v>235.00229999999999</c:v>
                </c:pt>
                <c:pt idx="66">
                  <c:v>228.00380000000001</c:v>
                </c:pt>
                <c:pt idx="67">
                  <c:v>208.00020000000001</c:v>
                </c:pt>
                <c:pt idx="68">
                  <c:v>202.0067</c:v>
                </c:pt>
                <c:pt idx="69">
                  <c:v>134.00630000000001</c:v>
                </c:pt>
                <c:pt idx="70">
                  <c:v>36.005699999999997</c:v>
                </c:pt>
                <c:pt idx="71">
                  <c:v>-5.9942000000000002</c:v>
                </c:pt>
                <c:pt idx="72">
                  <c:v>-105.9979</c:v>
                </c:pt>
                <c:pt idx="73">
                  <c:v>-181.99279999999999</c:v>
                </c:pt>
                <c:pt idx="74">
                  <c:v>-275.99700000000001</c:v>
                </c:pt>
                <c:pt idx="75">
                  <c:v>-326.99889999999999</c:v>
                </c:pt>
                <c:pt idx="76">
                  <c:v>-419.99829999999997</c:v>
                </c:pt>
                <c:pt idx="77">
                  <c:v>-620.99900000000002</c:v>
                </c:pt>
                <c:pt idx="78">
                  <c:v>-641.99210000000005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7274626285540224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Charts'!$E$7:$E$34</c:f>
              <c:numCache>
                <c:formatCode>#,##0</c:formatCode>
                <c:ptCount val="28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Charts'!$G$7:$G$34</c:f>
              <c:numCache>
                <c:formatCode>#,##0</c:formatCode>
                <c:ptCount val="28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Charts'!$O$7:$O$33</c:f>
              <c:numCache>
                <c:formatCode>0.0</c:formatCode>
                <c:ptCount val="27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Charts'!$P$7:$P$33</c:f>
              <c:numCache>
                <c:formatCode>0.0</c:formatCode>
                <c:ptCount val="27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8" val="11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8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8" val="6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8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3341</xdr:colOff>
      <xdr:row>4</xdr:row>
      <xdr:rowOff>191502</xdr:rowOff>
    </xdr:from>
    <xdr:to>
      <xdr:col>8</xdr:col>
      <xdr:colOff>634999</xdr:colOff>
      <xdr:row>34</xdr:row>
      <xdr:rowOff>20052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609936</xdr:colOff>
      <xdr:row>4</xdr:row>
      <xdr:rowOff>188161</xdr:rowOff>
    </xdr:from>
    <xdr:to>
      <xdr:col>16</xdr:col>
      <xdr:colOff>38436</xdr:colOff>
      <xdr:row>35</xdr:row>
      <xdr:rowOff>5013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C7" activePane="bottomRight" state="frozen"/>
      <selection pane="topRight" activeCell="C1" sqref="C1"/>
      <selection pane="bottomLeft" activeCell="A7" sqref="A7"/>
      <selection pane="bottomRight" activeCell="AC13" sqref="AC13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4" t="s">
        <v>581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1" t="s">
        <v>581</v>
      </c>
      <c r="AM1" s="181"/>
      <c r="AN1" s="181"/>
      <c r="AO1" s="181"/>
      <c r="AP1" s="181"/>
      <c r="AQ1" s="181"/>
      <c r="AR1" s="181"/>
      <c r="AS1" s="181"/>
      <c r="AT1" s="181"/>
      <c r="AU1" s="181" t="s">
        <v>577</v>
      </c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</row>
    <row r="2" spans="1:73" ht="12" customHeight="1" x14ac:dyDescent="0.25">
      <c r="B2" s="186" t="s">
        <v>580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5" t="s">
        <v>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2" t="s">
        <v>94</v>
      </c>
      <c r="AG5" s="3">
        <v>18</v>
      </c>
      <c r="AH5" s="4" t="s">
        <v>2</v>
      </c>
      <c r="AI5" s="3">
        <v>28</v>
      </c>
      <c r="AJ5" s="187" t="s">
        <v>118</v>
      </c>
      <c r="AK5" s="187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3"/>
      <c r="AG6" s="136" t="s">
        <v>3</v>
      </c>
      <c r="AH6" s="4"/>
      <c r="AI6" s="136" t="s">
        <v>4</v>
      </c>
      <c r="AJ6" s="188"/>
      <c r="AK6" s="188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/>
      <c r="AF7" s="7">
        <f>RANK(AD7,AD$7:AD$85)</f>
        <v>66</v>
      </c>
      <c r="AG7" s="14">
        <f>VLOOKUP($A7,$A$7:$AE$88,2+$AI$5)-VLOOKUP($A7,$A$7:$AE$88,2+$AG$5)+A7*0.0001</f>
        <v>949.00009999999997</v>
      </c>
      <c r="AI7" s="13">
        <f>(VLOOKUP($A7,$A$7:$AE$88,2+$AI$5)-VLOOKUP($A7,$A$7:$AE$88,2+$AG$5))/VLOOKUP($A7,$A$7:$AE$88,2+$AG$5)*100</f>
        <v>7.7577045696068003</v>
      </c>
      <c r="AJ7" s="8">
        <f>RANK(AG7,$AG$7:$AG$85)</f>
        <v>59</v>
      </c>
      <c r="AK7" s="8">
        <f>RANK(AI7,AI$7:AI$85)</f>
        <v>43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133445.00760000001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/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208.00020000000001</v>
      </c>
      <c r="AI8" s="13">
        <f t="shared" ref="AI8:AI71" si="4">(VLOOKUP($A8,$A$7:$AE$88,2+$AI$5)-VLOOKUP($A8,$A$7:$AE$88,2+$AG$5))/VLOOKUP($A8,$A$7:$AE$88,2+$AG$5)*100</f>
        <v>1.812636165577342</v>
      </c>
      <c r="AJ8" s="8">
        <f t="shared" ref="AJ8:AJ71" si="5">RANK(AG8,$AG$7:$AG$85)</f>
        <v>68</v>
      </c>
      <c r="AK8" s="8">
        <f t="shared" ref="AK8:AK71" si="6">RANK(AI8,AI$7:AI$85)</f>
        <v>67</v>
      </c>
      <c r="AL8" s="58"/>
      <c r="AM8" s="56" t="str">
        <f t="shared" si="0"/>
        <v xml:space="preserve">Casey </v>
      </c>
      <c r="AN8" s="56">
        <f t="shared" si="1"/>
        <v>113752.00139999999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/>
      <c r="AF9" s="7">
        <f t="shared" si="2"/>
        <v>26</v>
      </c>
      <c r="AG9" s="14">
        <f t="shared" si="3"/>
        <v>19814.0003</v>
      </c>
      <c r="AI9" s="13">
        <f t="shared" si="4"/>
        <v>20.151948170824731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81981.004499999995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/>
      <c r="AF10" s="7">
        <f t="shared" si="2"/>
        <v>21</v>
      </c>
      <c r="AG10" s="14">
        <f t="shared" si="3"/>
        <v>5170.0003999999999</v>
      </c>
      <c r="AI10" s="13">
        <f t="shared" si="4"/>
        <v>4.154879773691655</v>
      </c>
      <c r="AJ10" s="8">
        <f t="shared" si="5"/>
        <v>40</v>
      </c>
      <c r="AK10" s="8">
        <f t="shared" si="6"/>
        <v>61</v>
      </c>
      <c r="AL10" s="58"/>
      <c r="AM10" s="56" t="str">
        <f t="shared" si="0"/>
        <v xml:space="preserve">Hume </v>
      </c>
      <c r="AN10" s="56">
        <f t="shared" si="1"/>
        <v>77546.003299999997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/>
      <c r="AF11" s="7">
        <f t="shared" si="2"/>
        <v>44</v>
      </c>
      <c r="AG11" s="14">
        <f t="shared" si="3"/>
        <v>11451.0005</v>
      </c>
      <c r="AI11" s="13">
        <f t="shared" si="4"/>
        <v>36.610397084212551</v>
      </c>
      <c r="AJ11" s="8">
        <f t="shared" si="5"/>
        <v>21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65404.007400000002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/>
      <c r="AF12" s="7">
        <f t="shared" si="2"/>
        <v>37</v>
      </c>
      <c r="AG12" s="14">
        <f t="shared" si="3"/>
        <v>15124.000599999999</v>
      </c>
      <c r="AI12" s="13">
        <f t="shared" si="4"/>
        <v>33.224956063268891</v>
      </c>
      <c r="AJ12" s="8">
        <f t="shared" si="5"/>
        <v>17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59788.002699999997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/>
      <c r="AF13" s="7">
        <f t="shared" si="2"/>
        <v>30</v>
      </c>
      <c r="AG13" s="14">
        <f t="shared" si="3"/>
        <v>6073.0006999999996</v>
      </c>
      <c r="AI13" s="13">
        <f t="shared" si="4"/>
        <v>6.184380696341103</v>
      </c>
      <c r="AJ13" s="8">
        <f t="shared" si="5"/>
        <v>35</v>
      </c>
      <c r="AK13" s="8">
        <f t="shared" si="6"/>
        <v>52</v>
      </c>
      <c r="AL13" s="58"/>
      <c r="AM13" s="56" t="str">
        <f t="shared" si="0"/>
        <v xml:space="preserve">Melbourne </v>
      </c>
      <c r="AN13" s="56">
        <f t="shared" si="1"/>
        <v>57883.004399999998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/>
      <c r="AF14" s="7">
        <f t="shared" si="2"/>
        <v>64</v>
      </c>
      <c r="AG14" s="14">
        <f t="shared" si="3"/>
        <v>656.00080000000003</v>
      </c>
      <c r="AI14" s="13">
        <f t="shared" si="4"/>
        <v>4.7286095293015213</v>
      </c>
      <c r="AJ14" s="8">
        <f t="shared" si="5"/>
        <v>62</v>
      </c>
      <c r="AK14" s="8">
        <f t="shared" si="6"/>
        <v>60</v>
      </c>
      <c r="AL14" s="58"/>
      <c r="AM14" s="56" t="str">
        <f t="shared" si="0"/>
        <v xml:space="preserve">Cardinia </v>
      </c>
      <c r="AN14" s="56">
        <f t="shared" si="1"/>
        <v>42337.001300000004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/>
      <c r="AF15" s="7">
        <f t="shared" si="2"/>
        <v>12</v>
      </c>
      <c r="AG15" s="14">
        <f t="shared" si="3"/>
        <v>3992.0009</v>
      </c>
      <c r="AI15" s="13">
        <f t="shared" si="4"/>
        <v>2.340731185317658</v>
      </c>
      <c r="AJ15" s="8">
        <f t="shared" si="5"/>
        <v>44</v>
      </c>
      <c r="AK15" s="8">
        <f t="shared" si="6"/>
        <v>66</v>
      </c>
      <c r="AL15" s="58"/>
      <c r="AM15" s="56" t="str">
        <f t="shared" si="0"/>
        <v xml:space="preserve">Moreland </v>
      </c>
      <c r="AN15" s="56">
        <f t="shared" si="1"/>
        <v>20999.0052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/>
      <c r="AF16" s="7">
        <f t="shared" si="2"/>
        <v>8</v>
      </c>
      <c r="AG16" s="14">
        <f t="shared" si="3"/>
        <v>-620.99900000000002</v>
      </c>
      <c r="AI16" s="13">
        <f t="shared" si="4"/>
        <v>-0.31576217667427686</v>
      </c>
      <c r="AJ16" s="8">
        <f t="shared" si="5"/>
        <v>78</v>
      </c>
      <c r="AK16" s="8">
        <f t="shared" si="6"/>
        <v>73</v>
      </c>
      <c r="AL16" s="58"/>
      <c r="AM16" s="56" t="str">
        <f t="shared" si="0"/>
        <v xml:space="preserve">Monash </v>
      </c>
      <c r="AN16" s="56">
        <f t="shared" si="1"/>
        <v>20186.0049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/>
      <c r="AF17" s="7">
        <f t="shared" si="2"/>
        <v>76</v>
      </c>
      <c r="AG17" s="14">
        <f t="shared" si="3"/>
        <v>-326.99889999999999</v>
      </c>
      <c r="AI17" s="13">
        <f t="shared" si="4"/>
        <v>-5.135856761426103</v>
      </c>
      <c r="AJ17" s="8">
        <f t="shared" si="5"/>
        <v>76</v>
      </c>
      <c r="AK17" s="8">
        <f t="shared" si="6"/>
        <v>78</v>
      </c>
      <c r="AL17" s="58"/>
      <c r="AM17" s="56" t="str">
        <f t="shared" si="0"/>
        <v xml:space="preserve">Ballarat </v>
      </c>
      <c r="AN17" s="56">
        <f t="shared" si="1"/>
        <v>19814.0003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/>
      <c r="AF18" s="7">
        <f t="shared" si="2"/>
        <v>47</v>
      </c>
      <c r="AG18" s="14">
        <f t="shared" si="3"/>
        <v>1145.0011999999999</v>
      </c>
      <c r="AI18" s="13">
        <f t="shared" si="4"/>
        <v>3.0817677773590999</v>
      </c>
      <c r="AJ18" s="8">
        <f t="shared" si="5"/>
        <v>58</v>
      </c>
      <c r="AK18" s="8">
        <f t="shared" si="6"/>
        <v>64</v>
      </c>
      <c r="AL18" s="58"/>
      <c r="AM18" s="56" t="str">
        <f t="shared" si="0"/>
        <v xml:space="preserve">Greater Bendigo </v>
      </c>
      <c r="AN18" s="56">
        <f t="shared" si="1"/>
        <v>18395.002499999999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/>
      <c r="AF19" s="7">
        <f t="shared" si="2"/>
        <v>23</v>
      </c>
      <c r="AG19" s="14">
        <f t="shared" si="3"/>
        <v>42337.001300000004</v>
      </c>
      <c r="AI19" s="13">
        <f t="shared" si="4"/>
        <v>50.03013365160772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Mornington Peninsula </v>
      </c>
      <c r="AN19" s="56">
        <f t="shared" si="1"/>
        <v>16483.005300000001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/>
      <c r="AF20" s="7">
        <f t="shared" si="2"/>
        <v>1</v>
      </c>
      <c r="AG20" s="14">
        <f t="shared" si="3"/>
        <v>113752.00139999999</v>
      </c>
      <c r="AI20" s="13">
        <f t="shared" si="4"/>
        <v>40.865360435123115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Whitehorse </v>
      </c>
      <c r="AN20" s="56">
        <f t="shared" si="1"/>
        <v>16349.007299999999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/>
      <c r="AF21" s="7">
        <f t="shared" si="2"/>
        <v>65</v>
      </c>
      <c r="AG21" s="14">
        <f t="shared" si="3"/>
        <v>787.00149999999996</v>
      </c>
      <c r="AI21" s="13">
        <f t="shared" si="4"/>
        <v>6.1546883553609133</v>
      </c>
      <c r="AJ21" s="8">
        <f t="shared" si="5"/>
        <v>61</v>
      </c>
      <c r="AK21" s="8">
        <f t="shared" si="6"/>
        <v>53</v>
      </c>
      <c r="AL21" s="58"/>
      <c r="AM21" s="56" t="str">
        <f t="shared" si="0"/>
        <v xml:space="preserve">Mitchell </v>
      </c>
      <c r="AN21" s="56">
        <f t="shared" si="1"/>
        <v>15995.0047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/>
      <c r="AF22" s="7">
        <f t="shared" si="2"/>
        <v>53</v>
      </c>
      <c r="AG22" s="14">
        <f t="shared" si="3"/>
        <v>1236.0016000000001</v>
      </c>
      <c r="AI22" s="13">
        <f t="shared" si="4"/>
        <v>5.8753624566240434</v>
      </c>
      <c r="AJ22" s="8">
        <f t="shared" si="5"/>
        <v>56</v>
      </c>
      <c r="AK22" s="8">
        <f t="shared" si="6"/>
        <v>54</v>
      </c>
      <c r="AL22" s="58"/>
      <c r="AM22" s="56" t="str">
        <f t="shared" si="0"/>
        <v xml:space="preserve">Glen Eira </v>
      </c>
      <c r="AN22" s="56">
        <f t="shared" si="1"/>
        <v>15384.002200000001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/>
      <c r="AF23" s="7">
        <f t="shared" si="2"/>
        <v>62</v>
      </c>
      <c r="AG23" s="14">
        <f t="shared" si="3"/>
        <v>-419.99829999999997</v>
      </c>
      <c r="AI23" s="13">
        <f t="shared" si="4"/>
        <v>-2.5659824046920821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Baw Baw </v>
      </c>
      <c r="AN23" s="56">
        <f t="shared" si="1"/>
        <v>15124.000599999999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/>
      <c r="AF24" s="7">
        <f t="shared" si="2"/>
        <v>19</v>
      </c>
      <c r="AG24" s="14">
        <f t="shared" si="3"/>
        <v>8430.0018</v>
      </c>
      <c r="AI24" s="13">
        <f t="shared" si="4"/>
        <v>5.724840920049167</v>
      </c>
      <c r="AJ24" s="8">
        <f t="shared" si="5"/>
        <v>28</v>
      </c>
      <c r="AK24" s="8">
        <f t="shared" si="6"/>
        <v>55</v>
      </c>
      <c r="AL24" s="58"/>
      <c r="AM24" s="56" t="str">
        <f t="shared" si="0"/>
        <v xml:space="preserve">Greater Dandenong </v>
      </c>
      <c r="AN24" s="56">
        <f t="shared" si="1"/>
        <v>14975.0026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/>
      <c r="AF25" s="7">
        <f t="shared" si="2"/>
        <v>41</v>
      </c>
      <c r="AG25" s="14">
        <f t="shared" si="3"/>
        <v>5433.0019000000002</v>
      </c>
      <c r="AI25" s="13">
        <f t="shared" si="4"/>
        <v>12.419421204224387</v>
      </c>
      <c r="AJ25" s="8">
        <f t="shared" si="5"/>
        <v>38</v>
      </c>
      <c r="AK25" s="8">
        <f t="shared" si="6"/>
        <v>27</v>
      </c>
      <c r="AL25" s="58"/>
      <c r="AM25" s="56" t="str">
        <f t="shared" si="0"/>
        <v xml:space="preserve">Yarra </v>
      </c>
      <c r="AN25" s="56">
        <f t="shared" si="1"/>
        <v>13277.0077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/>
      <c r="AF26" s="7">
        <f t="shared" si="2"/>
        <v>20</v>
      </c>
      <c r="AG26" s="14">
        <f t="shared" si="3"/>
        <v>8450.0020000000004</v>
      </c>
      <c r="AI26" s="13">
        <f t="shared" si="4"/>
        <v>6.2883252961838432</v>
      </c>
      <c r="AJ26" s="8">
        <f t="shared" si="5"/>
        <v>27</v>
      </c>
      <c r="AK26" s="8">
        <f t="shared" si="6"/>
        <v>51</v>
      </c>
      <c r="AL26" s="58"/>
      <c r="AM26" s="56" t="str">
        <f t="shared" si="0"/>
        <v xml:space="preserve">Maribyrnong </v>
      </c>
      <c r="AN26" s="56">
        <f t="shared" si="1"/>
        <v>11803.004199999999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/>
      <c r="AF27" s="7">
        <f t="shared" si="2"/>
        <v>71</v>
      </c>
      <c r="AG27" s="14">
        <f t="shared" si="3"/>
        <v>-105.9979</v>
      </c>
      <c r="AI27" s="13">
        <f t="shared" si="4"/>
        <v>-1.0070302109063272</v>
      </c>
      <c r="AJ27" s="8">
        <f t="shared" si="5"/>
        <v>73</v>
      </c>
      <c r="AK27" s="8">
        <f t="shared" si="6"/>
        <v>74</v>
      </c>
      <c r="AL27" s="58"/>
      <c r="AM27" s="56" t="str">
        <f t="shared" si="0"/>
        <v xml:space="preserve">Bass Coast </v>
      </c>
      <c r="AN27" s="56">
        <f t="shared" si="1"/>
        <v>11451.0005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/>
      <c r="AF28" s="7">
        <f t="shared" si="2"/>
        <v>18</v>
      </c>
      <c r="AG28" s="14">
        <f t="shared" si="3"/>
        <v>15384.002200000001</v>
      </c>
      <c r="AI28" s="13">
        <f t="shared" si="4"/>
        <v>10.875697228054548</v>
      </c>
      <c r="AJ28" s="8">
        <f t="shared" si="5"/>
        <v>16</v>
      </c>
      <c r="AK28" s="8">
        <f t="shared" si="6"/>
        <v>30</v>
      </c>
      <c r="AL28" s="58"/>
      <c r="AM28" s="56" t="str">
        <f t="shared" si="0"/>
        <v xml:space="preserve">Kingston </v>
      </c>
      <c r="AN28" s="56">
        <f t="shared" si="1"/>
        <v>11332.003500000001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/>
      <c r="AF29" s="7">
        <f t="shared" si="2"/>
        <v>57</v>
      </c>
      <c r="AG29" s="14">
        <f t="shared" si="3"/>
        <v>235.00229999999999</v>
      </c>
      <c r="AI29" s="13">
        <f t="shared" si="4"/>
        <v>1.1876484560570071</v>
      </c>
      <c r="AJ29" s="8">
        <f t="shared" si="5"/>
        <v>66</v>
      </c>
      <c r="AK29" s="8">
        <f t="shared" si="6"/>
        <v>68</v>
      </c>
      <c r="AL29" s="58"/>
      <c r="AM29" s="56" t="str">
        <f t="shared" si="0"/>
        <v xml:space="preserve">Surf Coast </v>
      </c>
      <c r="AN29" s="56">
        <f t="shared" si="1"/>
        <v>11066.006600000001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/>
      <c r="AF30" s="7">
        <f t="shared" si="2"/>
        <v>52</v>
      </c>
      <c r="AG30" s="14">
        <f t="shared" si="3"/>
        <v>5487.0024000000003</v>
      </c>
      <c r="AI30" s="13">
        <f t="shared" si="4"/>
        <v>26.988342924597902</v>
      </c>
      <c r="AJ30" s="8">
        <f t="shared" si="5"/>
        <v>37</v>
      </c>
      <c r="AK30" s="8">
        <f t="shared" si="6"/>
        <v>14</v>
      </c>
      <c r="AL30" s="58"/>
      <c r="AM30" s="56" t="str">
        <f t="shared" si="0"/>
        <v xml:space="preserve">Manningham </v>
      </c>
      <c r="AN30" s="56">
        <f t="shared" si="1"/>
        <v>11005.004000000001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/>
      <c r="AF31" s="7">
        <f t="shared" si="2"/>
        <v>25</v>
      </c>
      <c r="AG31" s="14">
        <f t="shared" si="3"/>
        <v>18395.002499999999</v>
      </c>
      <c r="AI31" s="13">
        <f t="shared" si="4"/>
        <v>17.390030157214571</v>
      </c>
      <c r="AJ31" s="8">
        <f t="shared" si="5"/>
        <v>12</v>
      </c>
      <c r="AK31" s="8">
        <f t="shared" si="6"/>
        <v>20</v>
      </c>
      <c r="AL31" s="58"/>
      <c r="AM31" s="56" t="str">
        <f t="shared" si="0"/>
        <v xml:space="preserve">Moonee Valley </v>
      </c>
      <c r="AN31" s="56">
        <f t="shared" si="1"/>
        <v>10967.004999999999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/>
      <c r="AF32" s="7">
        <f t="shared" si="2"/>
        <v>14</v>
      </c>
      <c r="AG32" s="14">
        <f t="shared" si="3"/>
        <v>14975.0026</v>
      </c>
      <c r="AI32" s="13">
        <f t="shared" si="4"/>
        <v>10.06269445023082</v>
      </c>
      <c r="AJ32" s="8">
        <f t="shared" si="5"/>
        <v>18</v>
      </c>
      <c r="AK32" s="8">
        <f t="shared" si="6"/>
        <v>34</v>
      </c>
      <c r="AL32" s="58"/>
      <c r="AM32" s="56" t="str">
        <f t="shared" si="0"/>
        <v xml:space="preserve">Moorabool </v>
      </c>
      <c r="AN32" s="56">
        <f t="shared" si="1"/>
        <v>8683.0051000000003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/>
      <c r="AF33" s="7">
        <f t="shared" si="2"/>
        <v>3</v>
      </c>
      <c r="AG33" s="14">
        <f t="shared" si="3"/>
        <v>59788.002699999997</v>
      </c>
      <c r="AI33" s="13">
        <f t="shared" si="4"/>
        <v>26.808237789266482</v>
      </c>
      <c r="AJ33" s="8">
        <f t="shared" si="5"/>
        <v>6</v>
      </c>
      <c r="AK33" s="8">
        <f t="shared" si="6"/>
        <v>15</v>
      </c>
      <c r="AL33" s="58"/>
      <c r="AM33" s="56" t="str">
        <f t="shared" si="0"/>
        <v xml:space="preserve">Frankston </v>
      </c>
      <c r="AN33" s="56">
        <f t="shared" si="1"/>
        <v>8450.0020000000004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/>
      <c r="AF34" s="7">
        <f t="shared" si="2"/>
        <v>35</v>
      </c>
      <c r="AG34" s="14">
        <f t="shared" si="3"/>
        <v>5879.0028000000002</v>
      </c>
      <c r="AI34" s="13">
        <f t="shared" si="4"/>
        <v>9.2939800177058309</v>
      </c>
      <c r="AJ34" s="8">
        <f t="shared" si="5"/>
        <v>36</v>
      </c>
      <c r="AK34" s="8">
        <f t="shared" si="6"/>
        <v>36</v>
      </c>
      <c r="AL34" s="58"/>
      <c r="AM34" s="56" t="str">
        <f t="shared" si="0"/>
        <v xml:space="preserve">Darebin </v>
      </c>
      <c r="AN34" s="56">
        <f t="shared" si="1"/>
        <v>8430.0018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/>
      <c r="AF35" s="7">
        <f t="shared" si="2"/>
        <v>60</v>
      </c>
      <c r="AG35" s="14">
        <f t="shared" si="3"/>
        <v>1632.0029</v>
      </c>
      <c r="AI35" s="13">
        <f t="shared" si="4"/>
        <v>10.852506982311477</v>
      </c>
      <c r="AJ35" s="8">
        <f t="shared" si="5"/>
        <v>55</v>
      </c>
      <c r="AK35" s="8">
        <f t="shared" si="6"/>
        <v>31</v>
      </c>
      <c r="AL35" s="58"/>
      <c r="AM35" s="56" t="str">
        <f t="shared" si="0"/>
        <v xml:space="preserve">Macedon Ranges </v>
      </c>
      <c r="AN35" s="56">
        <f t="shared" si="1"/>
        <v>8306.0038999999997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/>
      <c r="AF36" s="7">
        <f t="shared" si="2"/>
        <v>77</v>
      </c>
      <c r="AG36" s="14">
        <f t="shared" si="3"/>
        <v>-275.99700000000001</v>
      </c>
      <c r="AI36" s="13">
        <f t="shared" si="4"/>
        <v>-4.7300771208226218</v>
      </c>
      <c r="AJ36" s="8">
        <f t="shared" si="5"/>
        <v>75</v>
      </c>
      <c r="AK36" s="8">
        <f t="shared" si="6"/>
        <v>77</v>
      </c>
      <c r="AL36" s="58"/>
      <c r="AM36" s="56" t="str">
        <f t="shared" si="0"/>
        <v xml:space="preserve">Yarra Ranges </v>
      </c>
      <c r="AN36" s="56">
        <f t="shared" si="1"/>
        <v>7734.0078000000003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/>
      <c r="AF37" s="7">
        <f t="shared" si="2"/>
        <v>32</v>
      </c>
      <c r="AG37" s="14">
        <f t="shared" si="3"/>
        <v>4556.0030999999999</v>
      </c>
      <c r="AI37" s="13">
        <f t="shared" si="4"/>
        <v>5.1086542127335113</v>
      </c>
      <c r="AJ37" s="8">
        <f t="shared" si="5"/>
        <v>41</v>
      </c>
      <c r="AK37" s="8">
        <f t="shared" si="6"/>
        <v>59</v>
      </c>
      <c r="AL37" s="58"/>
      <c r="AM37" s="56" t="str">
        <f t="shared" si="0"/>
        <v xml:space="preserve">Stonnington </v>
      </c>
      <c r="AN37" s="56">
        <f t="shared" si="1"/>
        <v>7609.0064000000002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/>
      <c r="AF38" s="7">
        <f t="shared" si="2"/>
        <v>56</v>
      </c>
      <c r="AG38" s="14">
        <f t="shared" si="3"/>
        <v>644.00319999999999</v>
      </c>
      <c r="AI38" s="13">
        <f t="shared" si="4"/>
        <v>3.2738549133241825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7565.0042999999996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/>
      <c r="AF39" s="7">
        <f t="shared" si="2"/>
        <v>4</v>
      </c>
      <c r="AG39" s="14">
        <f t="shared" si="3"/>
        <v>77546.003299999997</v>
      </c>
      <c r="AI39" s="13">
        <f t="shared" si="4"/>
        <v>41.867421092982319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Port Phillip </v>
      </c>
      <c r="AN39" s="56">
        <f t="shared" ref="AN39:AN70" si="8">IF($AN$4=1,VLOOKUP(MATCH(A39,AJ$7:AJ$85,0),A$7:AK$85,33),VLOOKUP(MATCH(A39,AK$7:AK$85,0),A$7:AK$85,35))</f>
        <v>7371.0059000000001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/>
      <c r="AF40" s="7">
        <f t="shared" si="2"/>
        <v>58</v>
      </c>
      <c r="AG40" s="14">
        <f t="shared" si="3"/>
        <v>2106.0034000000001</v>
      </c>
      <c r="AI40" s="13">
        <f t="shared" si="4"/>
        <v>13.538184623296475</v>
      </c>
      <c r="AJ40" s="8">
        <f t="shared" si="5"/>
        <v>51</v>
      </c>
      <c r="AK40" s="8">
        <f t="shared" si="6"/>
        <v>24</v>
      </c>
      <c r="AL40" s="58"/>
      <c r="AM40" s="56" t="str">
        <f t="shared" si="7"/>
        <v xml:space="preserve">Wodonga </v>
      </c>
      <c r="AN40" s="56">
        <f t="shared" si="8"/>
        <v>6798.0074999999997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/>
      <c r="AF41" s="7">
        <f t="shared" si="2"/>
        <v>15</v>
      </c>
      <c r="AG41" s="14">
        <f t="shared" si="3"/>
        <v>11332.003500000001</v>
      </c>
      <c r="AI41" s="13">
        <f t="shared" si="4"/>
        <v>7.4360858837734263</v>
      </c>
      <c r="AJ41" s="8">
        <f t="shared" si="5"/>
        <v>22</v>
      </c>
      <c r="AK41" s="8">
        <f t="shared" si="6"/>
        <v>44</v>
      </c>
      <c r="AL41" s="58"/>
      <c r="AM41" s="56" t="str">
        <f t="shared" si="7"/>
        <v xml:space="preserve">Bayside </v>
      </c>
      <c r="AN41" s="56">
        <f t="shared" si="8"/>
        <v>6073.0006999999996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/>
      <c r="AF42" s="7">
        <f t="shared" si="2"/>
        <v>16</v>
      </c>
      <c r="AG42" s="14">
        <f t="shared" si="3"/>
        <v>5272.0036</v>
      </c>
      <c r="AI42" s="13">
        <f t="shared" si="4"/>
        <v>3.3688192518563009</v>
      </c>
      <c r="AJ42" s="8">
        <f t="shared" si="5"/>
        <v>39</v>
      </c>
      <c r="AK42" s="8">
        <f t="shared" si="6"/>
        <v>62</v>
      </c>
      <c r="AL42" s="58"/>
      <c r="AM42" s="56" t="str">
        <f t="shared" si="7"/>
        <v xml:space="preserve">Greater Shepparton </v>
      </c>
      <c r="AN42" s="56">
        <f t="shared" si="8"/>
        <v>5879.0028000000002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/>
      <c r="AF43" s="7">
        <f t="shared" si="2"/>
        <v>34</v>
      </c>
      <c r="AG43" s="14">
        <f t="shared" si="3"/>
        <v>4135.0037000000002</v>
      </c>
      <c r="AI43" s="13">
        <f t="shared" si="4"/>
        <v>5.5864034909955551</v>
      </c>
      <c r="AJ43" s="8">
        <f t="shared" si="5"/>
        <v>43</v>
      </c>
      <c r="AK43" s="8">
        <f t="shared" si="6"/>
        <v>56</v>
      </c>
      <c r="AL43" s="58"/>
      <c r="AM43" s="56" t="str">
        <f t="shared" si="7"/>
        <v xml:space="preserve">Golden Plains </v>
      </c>
      <c r="AN43" s="56">
        <f t="shared" si="8"/>
        <v>5487.0024000000003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/>
      <c r="AF44" s="7">
        <f t="shared" si="2"/>
        <v>73</v>
      </c>
      <c r="AG44" s="14">
        <f t="shared" si="3"/>
        <v>228.00380000000001</v>
      </c>
      <c r="AI44" s="13">
        <f t="shared" si="4"/>
        <v>3.0323181274105599</v>
      </c>
      <c r="AJ44" s="8">
        <f t="shared" si="5"/>
        <v>67</v>
      </c>
      <c r="AK44" s="8">
        <f t="shared" si="6"/>
        <v>65</v>
      </c>
      <c r="AL44" s="58"/>
      <c r="AM44" s="56" t="str">
        <f t="shared" si="7"/>
        <v xml:space="preserve">East Gippsland </v>
      </c>
      <c r="AN44" s="56">
        <f t="shared" si="8"/>
        <v>5433.0019000000002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/>
      <c r="AF45" s="7">
        <f t="shared" si="2"/>
        <v>40</v>
      </c>
      <c r="AG45" s="14">
        <f t="shared" si="3"/>
        <v>8306.0038999999997</v>
      </c>
      <c r="AI45" s="13">
        <f t="shared" si="4"/>
        <v>18.617474335410407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Knox </v>
      </c>
      <c r="AN45" s="56">
        <f t="shared" si="8"/>
        <v>5272.0036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/>
      <c r="AF46" s="7">
        <f t="shared" si="2"/>
        <v>22</v>
      </c>
      <c r="AG46" s="14">
        <f t="shared" si="3"/>
        <v>11005.004000000001</v>
      </c>
      <c r="AI46" s="13">
        <f t="shared" si="4"/>
        <v>9.286214549105976</v>
      </c>
      <c r="AJ46" s="8">
        <f t="shared" si="5"/>
        <v>24</v>
      </c>
      <c r="AK46" s="8">
        <f t="shared" si="6"/>
        <v>38</v>
      </c>
      <c r="AL46" s="58"/>
      <c r="AM46" s="56" t="str">
        <f t="shared" si="7"/>
        <v xml:space="preserve">Banyule </v>
      </c>
      <c r="AN46" s="56">
        <f t="shared" si="8"/>
        <v>5170.0003999999999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/>
      <c r="AF47" s="7">
        <f t="shared" si="2"/>
        <v>70</v>
      </c>
      <c r="AG47" s="14">
        <f t="shared" si="3"/>
        <v>2296.0041000000001</v>
      </c>
      <c r="AI47" s="13">
        <f t="shared" si="4"/>
        <v>27.830303030303032</v>
      </c>
      <c r="AJ47" s="8">
        <f t="shared" si="5"/>
        <v>50</v>
      </c>
      <c r="AK47" s="8">
        <f t="shared" si="6"/>
        <v>13</v>
      </c>
      <c r="AL47" s="58"/>
      <c r="AM47" s="56" t="str">
        <f t="shared" si="7"/>
        <v xml:space="preserve">Hobsons Bay </v>
      </c>
      <c r="AN47" s="56">
        <f t="shared" si="8"/>
        <v>4556.0030999999999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/>
      <c r="AF48" s="7">
        <f t="shared" si="2"/>
        <v>33</v>
      </c>
      <c r="AG48" s="14">
        <f t="shared" si="3"/>
        <v>11803.004199999999</v>
      </c>
      <c r="AI48" s="13">
        <f t="shared" si="4"/>
        <v>14.761315174026688</v>
      </c>
      <c r="AJ48" s="8">
        <f t="shared" si="5"/>
        <v>20</v>
      </c>
      <c r="AK48" s="8">
        <f t="shared" si="6"/>
        <v>22</v>
      </c>
      <c r="AL48" s="58"/>
      <c r="AM48" s="56" t="str">
        <f t="shared" si="7"/>
        <v xml:space="preserve">Mildura </v>
      </c>
      <c r="AN48" s="56">
        <f t="shared" si="8"/>
        <v>4426.0046000000002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/>
      <c r="AF49" s="7">
        <f t="shared" si="2"/>
        <v>27</v>
      </c>
      <c r="AG49" s="14">
        <f t="shared" si="3"/>
        <v>7565.0042999999996</v>
      </c>
      <c r="AI49" s="13">
        <f t="shared" si="4"/>
        <v>6.8854726993055362</v>
      </c>
      <c r="AJ49" s="8">
        <f t="shared" si="5"/>
        <v>32</v>
      </c>
      <c r="AK49" s="8">
        <f t="shared" si="6"/>
        <v>49</v>
      </c>
      <c r="AL49" s="58"/>
      <c r="AM49" s="56" t="str">
        <f t="shared" si="7"/>
        <v xml:space="preserve">Latrobe </v>
      </c>
      <c r="AN49" s="56">
        <f t="shared" si="8"/>
        <v>4135.0037000000002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/>
      <c r="AF50" s="7">
        <f t="shared" si="2"/>
        <v>11</v>
      </c>
      <c r="AG50" s="14">
        <f t="shared" si="3"/>
        <v>57883.004399999998</v>
      </c>
      <c r="AI50" s="13">
        <f t="shared" si="4"/>
        <v>48.432388108406613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Boroondara </v>
      </c>
      <c r="AN50" s="56">
        <f t="shared" si="8"/>
        <v>3992.0009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/>
      <c r="AF51" s="7">
        <f t="shared" si="2"/>
        <v>6</v>
      </c>
      <c r="AG51" s="14">
        <f t="shared" si="3"/>
        <v>81981.004499999995</v>
      </c>
      <c r="AI51" s="13">
        <f t="shared" si="4"/>
        <v>66.066291129753637</v>
      </c>
      <c r="AJ51" s="8">
        <f t="shared" si="5"/>
        <v>3</v>
      </c>
      <c r="AK51" s="8">
        <f t="shared" si="6"/>
        <v>2</v>
      </c>
      <c r="AL51" s="58"/>
      <c r="AM51" s="56" t="str">
        <f t="shared" si="7"/>
        <v xml:space="preserve">Wellington </v>
      </c>
      <c r="AN51" s="56">
        <f t="shared" si="8"/>
        <v>3423.0070999999998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/>
      <c r="AF52" s="7">
        <f t="shared" si="2"/>
        <v>38</v>
      </c>
      <c r="AG52" s="14">
        <f t="shared" si="3"/>
        <v>4426.0046000000002</v>
      </c>
      <c r="AI52" s="13">
        <f t="shared" si="4"/>
        <v>8.3308236711338655</v>
      </c>
      <c r="AJ52" s="8">
        <f t="shared" si="5"/>
        <v>42</v>
      </c>
      <c r="AK52" s="8">
        <f t="shared" si="6"/>
        <v>40</v>
      </c>
      <c r="AL52" s="58"/>
      <c r="AM52" s="56" t="str">
        <f t="shared" si="7"/>
        <v xml:space="preserve">South Gippsland </v>
      </c>
      <c r="AN52" s="56">
        <f t="shared" si="8"/>
        <v>2620.0061999999998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/>
      <c r="AF53" s="7">
        <f t="shared" si="2"/>
        <v>39</v>
      </c>
      <c r="AG53" s="14">
        <f t="shared" si="3"/>
        <v>15995.0047</v>
      </c>
      <c r="AI53" s="13">
        <f t="shared" si="4"/>
        <v>42.395568278201864</v>
      </c>
      <c r="AJ53" s="8">
        <f t="shared" si="5"/>
        <v>15</v>
      </c>
      <c r="AK53" s="8">
        <f t="shared" si="6"/>
        <v>5</v>
      </c>
      <c r="AL53" s="58"/>
      <c r="AM53" s="56" t="str">
        <f t="shared" si="7"/>
        <v xml:space="preserve">Warrnambool </v>
      </c>
      <c r="AN53" s="56">
        <f t="shared" si="8"/>
        <v>2478.0070000000001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/>
      <c r="AF54" s="7">
        <f t="shared" si="2"/>
        <v>50</v>
      </c>
      <c r="AG54" s="14">
        <f t="shared" si="3"/>
        <v>1939.0047999999999</v>
      </c>
      <c r="AI54" s="13">
        <f t="shared" si="4"/>
        <v>6.7242335968927733</v>
      </c>
      <c r="AJ54" s="8">
        <f t="shared" si="5"/>
        <v>53</v>
      </c>
      <c r="AK54" s="8">
        <f t="shared" si="6"/>
        <v>50</v>
      </c>
      <c r="AL54" s="58"/>
      <c r="AM54" s="56" t="str">
        <f t="shared" si="7"/>
        <v xml:space="preserve">Mount Alexander </v>
      </c>
      <c r="AN54" s="56">
        <f t="shared" si="8"/>
        <v>2379.0054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/>
      <c r="AF55" s="7">
        <f t="shared" si="2"/>
        <v>7</v>
      </c>
      <c r="AG55" s="14">
        <f t="shared" si="3"/>
        <v>20186.0049</v>
      </c>
      <c r="AI55" s="13">
        <f t="shared" si="4"/>
        <v>11.008103657006991</v>
      </c>
      <c r="AJ55" s="8">
        <f t="shared" si="5"/>
        <v>10</v>
      </c>
      <c r="AK55" s="8">
        <f t="shared" si="6"/>
        <v>29</v>
      </c>
      <c r="AL55" s="58"/>
      <c r="AM55" s="56" t="str">
        <f t="shared" si="7"/>
        <v xml:space="preserve">Wangaratta </v>
      </c>
      <c r="AN55" s="56">
        <f t="shared" si="8"/>
        <v>2362.0068999999999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/>
      <c r="AF56" s="7">
        <f t="shared" si="2"/>
        <v>24</v>
      </c>
      <c r="AG56" s="14">
        <f t="shared" si="3"/>
        <v>10967.004999999999</v>
      </c>
      <c r="AI56" s="13">
        <f t="shared" si="4"/>
        <v>9.4936763649269817</v>
      </c>
      <c r="AJ56" s="8">
        <f t="shared" si="5"/>
        <v>25</v>
      </c>
      <c r="AK56" s="8">
        <f t="shared" si="6"/>
        <v>35</v>
      </c>
      <c r="AL56" s="58"/>
      <c r="AM56" s="56" t="str">
        <f t="shared" si="7"/>
        <v xml:space="preserve">Mansfield </v>
      </c>
      <c r="AN56" s="56">
        <f t="shared" si="8"/>
        <v>2296.0041000000001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/>
      <c r="AF57" s="7">
        <f t="shared" si="2"/>
        <v>46</v>
      </c>
      <c r="AG57" s="14">
        <f t="shared" si="3"/>
        <v>8683.0051000000003</v>
      </c>
      <c r="AI57" s="13">
        <f t="shared" si="4"/>
        <v>28.554046499391628</v>
      </c>
      <c r="AJ57" s="8">
        <f t="shared" si="5"/>
        <v>26</v>
      </c>
      <c r="AK57" s="8">
        <f t="shared" si="6"/>
        <v>12</v>
      </c>
      <c r="AL57" s="58"/>
      <c r="AM57" s="56" t="str">
        <f t="shared" si="7"/>
        <v xml:space="preserve">Indigo </v>
      </c>
      <c r="AN57" s="56">
        <f t="shared" si="8"/>
        <v>2106.0034000000001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/>
      <c r="AF58" s="7">
        <f t="shared" si="2"/>
        <v>9</v>
      </c>
      <c r="AG58" s="14">
        <f t="shared" si="3"/>
        <v>20999.0052</v>
      </c>
      <c r="AI58" s="13">
        <f t="shared" si="4"/>
        <v>13.106026562812062</v>
      </c>
      <c r="AJ58" s="8">
        <f t="shared" si="5"/>
        <v>9</v>
      </c>
      <c r="AK58" s="8">
        <f t="shared" si="6"/>
        <v>25</v>
      </c>
      <c r="AL58" s="58"/>
      <c r="AM58" s="56" t="str">
        <f t="shared" si="7"/>
        <v xml:space="preserve">Murrindindi </v>
      </c>
      <c r="AN58" s="56">
        <f t="shared" si="8"/>
        <v>1940.0056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/>
      <c r="AF59" s="7">
        <f t="shared" si="2"/>
        <v>13</v>
      </c>
      <c r="AG59" s="14">
        <f t="shared" si="3"/>
        <v>16483.005300000001</v>
      </c>
      <c r="AI59" s="13">
        <f t="shared" si="4"/>
        <v>10.719953173777315</v>
      </c>
      <c r="AJ59" s="8">
        <f t="shared" si="5"/>
        <v>13</v>
      </c>
      <c r="AK59" s="8">
        <f t="shared" si="6"/>
        <v>32</v>
      </c>
      <c r="AL59" s="58"/>
      <c r="AM59" s="56" t="str">
        <f t="shared" si="7"/>
        <v xml:space="preserve">Moira </v>
      </c>
      <c r="AN59" s="56">
        <f t="shared" si="8"/>
        <v>1939.0047999999999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/>
      <c r="AF60" s="7">
        <f t="shared" si="2"/>
        <v>55</v>
      </c>
      <c r="AG60" s="14">
        <f t="shared" si="3"/>
        <v>2379.0054</v>
      </c>
      <c r="AI60" s="13">
        <f t="shared" si="4"/>
        <v>13.073583557729297</v>
      </c>
      <c r="AJ60" s="8">
        <f t="shared" si="5"/>
        <v>48</v>
      </c>
      <c r="AK60" s="8">
        <f t="shared" si="6"/>
        <v>26</v>
      </c>
      <c r="AL60" s="58"/>
      <c r="AM60" s="56" t="str">
        <f t="shared" si="7"/>
        <v xml:space="preserve">Strathbogie </v>
      </c>
      <c r="AN60" s="56">
        <f t="shared" si="8"/>
        <v>1720.0065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/>
      <c r="AF61" s="7">
        <f t="shared" si="2"/>
        <v>59</v>
      </c>
      <c r="AG61" s="14">
        <f t="shared" si="3"/>
        <v>1194.0055</v>
      </c>
      <c r="AI61" s="13">
        <f t="shared" si="4"/>
        <v>7.2733918128654969</v>
      </c>
      <c r="AJ61" s="8">
        <f t="shared" si="5"/>
        <v>57</v>
      </c>
      <c r="AK61" s="8">
        <f t="shared" si="6"/>
        <v>47</v>
      </c>
      <c r="AL61" s="58"/>
      <c r="AM61" s="56" t="str">
        <f t="shared" si="7"/>
        <v xml:space="preserve">Hepburn </v>
      </c>
      <c r="AN61" s="56">
        <f t="shared" si="8"/>
        <v>1632.0029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/>
      <c r="AF62" s="7">
        <f t="shared" si="2"/>
        <v>63</v>
      </c>
      <c r="AG62" s="14">
        <f t="shared" si="3"/>
        <v>1940.0056</v>
      </c>
      <c r="AI62" s="13">
        <f t="shared" si="4"/>
        <v>14.325801211047112</v>
      </c>
      <c r="AJ62" s="8">
        <f t="shared" si="5"/>
        <v>52</v>
      </c>
      <c r="AK62" s="8">
        <f t="shared" si="6"/>
        <v>23</v>
      </c>
      <c r="AL62" s="58"/>
      <c r="AM62" s="56" t="str">
        <f t="shared" si="7"/>
        <v xml:space="preserve">Colac-Otway </v>
      </c>
      <c r="AN62" s="56">
        <f t="shared" si="8"/>
        <v>1236.0016000000001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/>
      <c r="AF63" s="7">
        <f t="shared" si="2"/>
        <v>36</v>
      </c>
      <c r="AG63" s="14">
        <f t="shared" si="3"/>
        <v>36.005699999999997</v>
      </c>
      <c r="AI63" s="13">
        <f t="shared" si="4"/>
        <v>5.6936800151831467E-2</v>
      </c>
      <c r="AJ63" s="8">
        <f t="shared" si="5"/>
        <v>71</v>
      </c>
      <c r="AK63" s="8">
        <f t="shared" si="6"/>
        <v>71</v>
      </c>
      <c r="AL63" s="58"/>
      <c r="AM63" s="56" t="str">
        <f t="shared" si="7"/>
        <v xml:space="preserve">Moyne </v>
      </c>
      <c r="AN63" s="56">
        <f t="shared" si="8"/>
        <v>1194.0055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/>
      <c r="AF64" s="7">
        <f t="shared" si="2"/>
        <v>67</v>
      </c>
      <c r="AG64" s="14">
        <f t="shared" si="3"/>
        <v>-5.9942000000000002</v>
      </c>
      <c r="AI64" s="13">
        <f t="shared" si="4"/>
        <v>-5.0483803113167858E-2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Campaspe </v>
      </c>
      <c r="AN64" s="56">
        <f t="shared" si="8"/>
        <v>1145.0011999999999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/>
      <c r="AF65" s="7">
        <f t="shared" si="2"/>
        <v>29</v>
      </c>
      <c r="AG65" s="14">
        <f t="shared" si="3"/>
        <v>7371.0059000000001</v>
      </c>
      <c r="AI65" s="13">
        <f t="shared" si="4"/>
        <v>7.2162828947368416</v>
      </c>
      <c r="AJ65" s="8">
        <f t="shared" si="5"/>
        <v>33</v>
      </c>
      <c r="AK65" s="8">
        <f t="shared" si="6"/>
        <v>48</v>
      </c>
      <c r="AL65" s="58"/>
      <c r="AM65" s="56" t="str">
        <f t="shared" si="7"/>
        <v xml:space="preserve">Alpine </v>
      </c>
      <c r="AN65" s="56">
        <f t="shared" si="8"/>
        <v>949.00009999999997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/>
      <c r="AF66" s="7">
        <f t="shared" si="2"/>
        <v>72</v>
      </c>
      <c r="AG66" s="14">
        <f t="shared" si="3"/>
        <v>853.00599999999997</v>
      </c>
      <c r="AI66" s="13">
        <f t="shared" si="4"/>
        <v>12.303476128660032</v>
      </c>
      <c r="AJ66" s="8">
        <f t="shared" si="5"/>
        <v>60</v>
      </c>
      <c r="AK66" s="8">
        <f t="shared" si="6"/>
        <v>28</v>
      </c>
      <c r="AL66" s="58"/>
      <c r="AM66" s="56" t="str">
        <f t="shared" si="7"/>
        <v xml:space="preserve">Pyrenees </v>
      </c>
      <c r="AN66" s="56">
        <f t="shared" si="8"/>
        <v>853.00599999999997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/>
      <c r="AF67" s="7">
        <f t="shared" si="2"/>
        <v>79</v>
      </c>
      <c r="AG67" s="14">
        <f t="shared" si="3"/>
        <v>245.0061</v>
      </c>
      <c r="AI67" s="13">
        <f t="shared" si="4"/>
        <v>8.1857667891747408</v>
      </c>
      <c r="AJ67" s="8">
        <f t="shared" si="5"/>
        <v>65</v>
      </c>
      <c r="AK67" s="8">
        <f t="shared" si="6"/>
        <v>41</v>
      </c>
      <c r="AL67" s="58"/>
      <c r="AM67" s="56" t="str">
        <f t="shared" si="7"/>
        <v xml:space="preserve">Central Goldfields </v>
      </c>
      <c r="AN67" s="56">
        <f t="shared" si="8"/>
        <v>787.00149999999996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/>
      <c r="AF68" s="7">
        <f t="shared" si="2"/>
        <v>49</v>
      </c>
      <c r="AG68" s="14">
        <f t="shared" si="3"/>
        <v>2620.0061999999998</v>
      </c>
      <c r="AI68" s="13">
        <f t="shared" si="4"/>
        <v>9.2897918661135339</v>
      </c>
      <c r="AJ68" s="8">
        <f t="shared" si="5"/>
        <v>46</v>
      </c>
      <c r="AK68" s="8">
        <f t="shared" si="6"/>
        <v>37</v>
      </c>
      <c r="AL68" s="58"/>
      <c r="AM68" s="56" t="str">
        <f t="shared" si="7"/>
        <v xml:space="preserve">Benalla </v>
      </c>
      <c r="AN68" s="56">
        <f t="shared" si="8"/>
        <v>656.00080000000003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/>
      <c r="AF69" s="7">
        <f t="shared" si="2"/>
        <v>61</v>
      </c>
      <c r="AG69" s="14">
        <f t="shared" si="3"/>
        <v>134.00630000000001</v>
      </c>
      <c r="AI69" s="13">
        <f t="shared" si="4"/>
        <v>0.8202742409402547</v>
      </c>
      <c r="AJ69" s="8">
        <f t="shared" si="5"/>
        <v>70</v>
      </c>
      <c r="AK69" s="8">
        <f t="shared" si="6"/>
        <v>70</v>
      </c>
      <c r="AL69" s="58"/>
      <c r="AM69" s="56" t="str">
        <f t="shared" si="7"/>
        <v xml:space="preserve">Horsham </v>
      </c>
      <c r="AN69" s="56">
        <f t="shared" si="8"/>
        <v>644.00319999999999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/>
      <c r="AF70" s="7">
        <f t="shared" si="2"/>
        <v>28</v>
      </c>
      <c r="AG70" s="14">
        <f t="shared" si="3"/>
        <v>7609.0064000000002</v>
      </c>
      <c r="AI70" s="13">
        <f t="shared" si="4"/>
        <v>7.3356728303414762</v>
      </c>
      <c r="AJ70" s="8">
        <f t="shared" si="5"/>
        <v>31</v>
      </c>
      <c r="AK70" s="8">
        <f t="shared" si="6"/>
        <v>46</v>
      </c>
      <c r="AL70" s="58"/>
      <c r="AM70" s="56" t="str">
        <f t="shared" si="7"/>
        <v xml:space="preserve">Towong </v>
      </c>
      <c r="AN70" s="56">
        <f t="shared" si="8"/>
        <v>310.0068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/>
      <c r="AF71" s="7">
        <f t="shared" si="2"/>
        <v>69</v>
      </c>
      <c r="AG71" s="14">
        <f t="shared" si="3"/>
        <v>1720.0065</v>
      </c>
      <c r="AI71" s="13">
        <f t="shared" si="4"/>
        <v>17.447758165956586</v>
      </c>
      <c r="AJ71" s="8">
        <f t="shared" si="5"/>
        <v>54</v>
      </c>
      <c r="AK71" s="8">
        <f t="shared" si="6"/>
        <v>19</v>
      </c>
      <c r="AL71" s="58"/>
      <c r="AM71" s="56" t="str">
        <f t="shared" ref="AM71:AM86" si="9">IF($AN$4=1,VLOOKUP(MATCH(A71,AJ$7:AJ$85,0),A$7:AK$85,2),VLOOKUP(MATCH(A71,AK$7:AK$85,0),A$7:AK$85,2))</f>
        <v xml:space="preserve">Queenscliffe </v>
      </c>
      <c r="AN71" s="56">
        <f t="shared" ref="AN71:AN86" si="10">IF($AN$4=1,VLOOKUP(MATCH(A71,AJ$7:AJ$85,0),A$7:AK$85,33),VLOOKUP(MATCH(A71,AK$7:AK$85,0),A$7:AK$85,35))</f>
        <v>245.0061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/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11066.006600000001</v>
      </c>
      <c r="AI72" s="13">
        <f t="shared" ref="AI72:AI88" si="13">(VLOOKUP($A72,$A$7:$AE$88,2+$AI$5)-VLOOKUP($A72,$A$7:$AE$88,2+$AG$5))/VLOOKUP($A72,$A$7:$AE$88,2+$AG$5)*100</f>
        <v>39.2049883086516</v>
      </c>
      <c r="AJ72" s="8">
        <f t="shared" ref="AJ72:AJ85" si="14">RANK(AG72,$AG$7:$AG$85)</f>
        <v>23</v>
      </c>
      <c r="AK72" s="8">
        <f t="shared" ref="AK72:AK85" si="15">RANK(AI72,AI$7:AI$85)</f>
        <v>8</v>
      </c>
      <c r="AL72" s="58"/>
      <c r="AM72" s="56" t="str">
        <f t="shared" si="9"/>
        <v xml:space="preserve">Glenelg </v>
      </c>
      <c r="AN72" s="56">
        <f t="shared" si="10"/>
        <v>235.00229999999999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/>
      <c r="AF73" s="7">
        <f t="shared" si="11"/>
        <v>54</v>
      </c>
      <c r="AG73" s="14">
        <f t="shared" si="12"/>
        <v>202.0067</v>
      </c>
      <c r="AI73" s="13">
        <f t="shared" si="13"/>
        <v>0.96144693003331749</v>
      </c>
      <c r="AJ73" s="8">
        <f t="shared" si="14"/>
        <v>69</v>
      </c>
      <c r="AK73" s="8">
        <f t="shared" si="15"/>
        <v>69</v>
      </c>
      <c r="AL73" s="58"/>
      <c r="AM73" s="56" t="str">
        <f t="shared" si="9"/>
        <v xml:space="preserve">Loddon </v>
      </c>
      <c r="AN73" s="56">
        <f t="shared" si="10"/>
        <v>228.00380000000001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/>
      <c r="AF74" s="7">
        <f t="shared" si="11"/>
        <v>75</v>
      </c>
      <c r="AG74" s="14">
        <f t="shared" si="12"/>
        <v>310.0068</v>
      </c>
      <c r="AI74" s="13">
        <f t="shared" si="13"/>
        <v>5.2250126411596156</v>
      </c>
      <c r="AJ74" s="8">
        <f t="shared" si="14"/>
        <v>64</v>
      </c>
      <c r="AK74" s="8">
        <f t="shared" si="15"/>
        <v>57</v>
      </c>
      <c r="AL74" s="58"/>
      <c r="AM74" s="56" t="str">
        <f t="shared" si="9"/>
        <v xml:space="preserve">Ararat </v>
      </c>
      <c r="AN74" s="56">
        <f t="shared" si="10"/>
        <v>208.00020000000001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/>
      <c r="AF75" s="7">
        <f t="shared" si="11"/>
        <v>51</v>
      </c>
      <c r="AG75" s="14">
        <f t="shared" si="12"/>
        <v>2362.0068999999999</v>
      </c>
      <c r="AI75" s="13">
        <f t="shared" si="13"/>
        <v>8.5455861070911734</v>
      </c>
      <c r="AJ75" s="8">
        <f t="shared" si="14"/>
        <v>49</v>
      </c>
      <c r="AK75" s="8">
        <f t="shared" si="15"/>
        <v>39</v>
      </c>
      <c r="AL75" s="58"/>
      <c r="AM75" s="56" t="str">
        <f t="shared" si="9"/>
        <v xml:space="preserve">Swan Hill </v>
      </c>
      <c r="AN75" s="56">
        <f t="shared" si="10"/>
        <v>202.0067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/>
      <c r="AF76" s="7">
        <f t="shared" si="11"/>
        <v>48</v>
      </c>
      <c r="AG76" s="14">
        <f t="shared" si="12"/>
        <v>2478.0070000000001</v>
      </c>
      <c r="AI76" s="13">
        <f t="shared" si="13"/>
        <v>7.4127254778784888</v>
      </c>
      <c r="AJ76" s="8">
        <f t="shared" si="14"/>
        <v>47</v>
      </c>
      <c r="AK76" s="8">
        <f t="shared" si="15"/>
        <v>45</v>
      </c>
      <c r="AL76" s="58"/>
      <c r="AM76" s="56" t="str">
        <f t="shared" si="9"/>
        <v xml:space="preserve">Southern Grampians </v>
      </c>
      <c r="AN76" s="56">
        <f t="shared" si="10"/>
        <v>134.00630000000001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/>
      <c r="AF77" s="7">
        <f t="shared" si="11"/>
        <v>42</v>
      </c>
      <c r="AG77" s="14">
        <f t="shared" si="12"/>
        <v>3423.0070999999998</v>
      </c>
      <c r="AI77" s="13">
        <f t="shared" si="13"/>
        <v>8.0162057094681618</v>
      </c>
      <c r="AJ77" s="8">
        <f t="shared" si="14"/>
        <v>45</v>
      </c>
      <c r="AK77" s="8">
        <f t="shared" si="15"/>
        <v>42</v>
      </c>
      <c r="AL77" s="58"/>
      <c r="AM77" s="56" t="str">
        <f t="shared" si="9"/>
        <v xml:space="preserve">Nillumbik </v>
      </c>
      <c r="AN77" s="56">
        <f t="shared" si="10"/>
        <v>36.005699999999997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/>
      <c r="AF78" s="7">
        <f t="shared" si="11"/>
        <v>78</v>
      </c>
      <c r="AG78" s="14">
        <f t="shared" si="12"/>
        <v>-181.99279999999999</v>
      </c>
      <c r="AI78" s="13">
        <f t="shared" si="13"/>
        <v>-4.4228432563791014</v>
      </c>
      <c r="AJ78" s="8">
        <f t="shared" si="14"/>
        <v>74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-5.9942000000000002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/>
      <c r="AF79" s="7">
        <f t="shared" si="11"/>
        <v>10</v>
      </c>
      <c r="AG79" s="14">
        <f t="shared" si="12"/>
        <v>16349.007299999999</v>
      </c>
      <c r="AI79" s="13">
        <f t="shared" si="13"/>
        <v>10.073941709285847</v>
      </c>
      <c r="AJ79" s="8">
        <f t="shared" si="14"/>
        <v>14</v>
      </c>
      <c r="AK79" s="8">
        <f t="shared" si="15"/>
        <v>33</v>
      </c>
      <c r="AL79" s="58"/>
      <c r="AM79" s="56" t="str">
        <f t="shared" si="9"/>
        <v xml:space="preserve">Gannawarra </v>
      </c>
      <c r="AN79" s="56">
        <f t="shared" si="10"/>
        <v>-105.9979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/>
      <c r="AF80" s="7">
        <f t="shared" si="11"/>
        <v>5</v>
      </c>
      <c r="AG80" s="14">
        <f t="shared" si="12"/>
        <v>65404.007400000002</v>
      </c>
      <c r="AI80" s="13">
        <f t="shared" si="13"/>
        <v>36.411412665274881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West Wimmera </v>
      </c>
      <c r="AN80" s="56">
        <f t="shared" si="10"/>
        <v>-181.99279999999999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/>
      <c r="AF81" s="7">
        <f t="shared" si="11"/>
        <v>43</v>
      </c>
      <c r="AG81" s="14">
        <f t="shared" si="12"/>
        <v>6798.0074999999997</v>
      </c>
      <c r="AI81" s="13">
        <f t="shared" si="13"/>
        <v>18.1386413362506</v>
      </c>
      <c r="AJ81" s="8">
        <f t="shared" si="14"/>
        <v>34</v>
      </c>
      <c r="AK81" s="8">
        <f t="shared" si="15"/>
        <v>18</v>
      </c>
      <c r="AL81" s="58"/>
      <c r="AM81" s="56" t="str">
        <f t="shared" si="9"/>
        <v xml:space="preserve">Hindmarsh </v>
      </c>
      <c r="AN81" s="56">
        <f t="shared" si="10"/>
        <v>-275.99700000000001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/>
      <c r="AF82" s="7">
        <f t="shared" si="11"/>
        <v>2</v>
      </c>
      <c r="AG82" s="14">
        <f t="shared" si="12"/>
        <v>133445.00760000001</v>
      </c>
      <c r="AI82" s="13">
        <f t="shared" si="13"/>
        <v>69.997692009106075</v>
      </c>
      <c r="AJ82" s="8">
        <f t="shared" si="14"/>
        <v>1</v>
      </c>
      <c r="AK82" s="8">
        <f t="shared" si="15"/>
        <v>1</v>
      </c>
      <c r="AL82" s="58"/>
      <c r="AM82" s="56" t="str">
        <f t="shared" si="9"/>
        <v xml:space="preserve">Buloke </v>
      </c>
      <c r="AN82" s="56">
        <f t="shared" si="10"/>
        <v>-326.99889999999999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/>
      <c r="AF83" s="7">
        <f t="shared" si="11"/>
        <v>31</v>
      </c>
      <c r="AG83" s="14">
        <f t="shared" si="12"/>
        <v>13277.0077</v>
      </c>
      <c r="AI83" s="13">
        <f t="shared" si="13"/>
        <v>15.773841346782147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-419.99829999999997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/>
      <c r="AF84" s="7">
        <f t="shared" si="11"/>
        <v>17</v>
      </c>
      <c r="AG84" s="14">
        <f t="shared" si="12"/>
        <v>7734.0078000000003</v>
      </c>
      <c r="AI84" s="13">
        <f t="shared" si="13"/>
        <v>5.1232114467408589</v>
      </c>
      <c r="AJ84" s="8">
        <f t="shared" si="14"/>
        <v>30</v>
      </c>
      <c r="AK84" s="8">
        <f t="shared" si="15"/>
        <v>58</v>
      </c>
      <c r="AL84" s="58"/>
      <c r="AM84" s="56" t="str">
        <f t="shared" si="9"/>
        <v xml:space="preserve">Brimbank </v>
      </c>
      <c r="AN84" s="56">
        <f t="shared" si="10"/>
        <v>-620.99900000000002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/>
      <c r="AF85" s="7">
        <f t="shared" si="11"/>
        <v>74</v>
      </c>
      <c r="AG85" s="14">
        <f t="shared" si="12"/>
        <v>-641.99210000000005</v>
      </c>
      <c r="AI85" s="13">
        <f t="shared" si="13"/>
        <v>-9.1309913241359695</v>
      </c>
      <c r="AJ85" s="8">
        <f t="shared" si="14"/>
        <v>79</v>
      </c>
      <c r="AK85" s="8">
        <f t="shared" si="15"/>
        <v>79</v>
      </c>
      <c r="AL85" s="58"/>
      <c r="AM85" s="56" t="str">
        <f t="shared" si="9"/>
        <v xml:space="preserve">Yarriambiack </v>
      </c>
      <c r="AN85" s="56">
        <f t="shared" si="10"/>
        <v>-641.99210000000005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/>
      <c r="AF86" s="12" t="s">
        <v>93</v>
      </c>
      <c r="AG86" s="14">
        <f>VLOOKUP($A86,$A$7:$AE$88,2+$AI$5)-VLOOKUP($A86,$A$7:$AE$88,2+$AG$5)</f>
        <v>195</v>
      </c>
      <c r="AI86" s="13">
        <f t="shared" si="13"/>
        <v>25.725593667546175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/>
      <c r="AF87" s="12" t="s">
        <v>93</v>
      </c>
      <c r="AG87" s="14">
        <f>VLOOKUP($A87,$A$7:$AE$88,2+$AI$5)-VLOOKUP($A87,$A$7:$AE$88,2+$AG$5)</f>
        <v>1039633</v>
      </c>
      <c r="AI87" s="13">
        <f t="shared" si="13"/>
        <v>17.999784618879296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0</v>
      </c>
      <c r="AF88" s="12" t="s">
        <v>93</v>
      </c>
      <c r="AG88" s="14">
        <f>VLOOKUP($A88,$A$7:$AE$88,2+$AI$5)-VLOOKUP($A88,$A$7:$AE$88,2+$AG$5)</f>
        <v>806745</v>
      </c>
      <c r="AI88" s="13">
        <f t="shared" si="13"/>
        <v>18.719670986546117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9055118110236221" right="0.39370078740157483" top="0.39370078740157483" bottom="0.39370078740157483" header="0" footer="0"/>
  <pageSetup paperSize="9" scale="51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89" t="s">
        <v>115</v>
      </c>
      <c r="AA1" s="189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89"/>
      <c r="AA2" s="189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T8" sqref="T8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2" t="s">
        <v>582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17.25" customHeight="1" x14ac:dyDescent="0.3">
      <c r="D2" s="191" t="s">
        <v>124</v>
      </c>
      <c r="E2" s="191"/>
      <c r="F2" s="191"/>
      <c r="G2" s="191"/>
      <c r="H2" s="191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0" t="str">
        <f>CONCATENATE("Numerical Change in Population: ",E6," &amp; ",G6)</f>
        <v xml:space="preserve">Numerical Change in Population: Casey  &amp; Wyndham </v>
      </c>
      <c r="D4" s="190"/>
      <c r="E4" s="190"/>
      <c r="F4" s="190"/>
      <c r="G4" s="190"/>
      <c r="H4" s="190"/>
      <c r="J4" s="190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0"/>
      <c r="L4" s="190"/>
      <c r="M4" s="190"/>
      <c r="N4" s="190"/>
      <c r="O4" s="190"/>
      <c r="P4" s="190"/>
      <c r="Q4" s="71" t="s">
        <v>4</v>
      </c>
    </row>
    <row r="5" spans="1:20" ht="15.5" x14ac:dyDescent="0.35">
      <c r="C5" s="190"/>
      <c r="D5" s="190"/>
      <c r="E5" s="190"/>
      <c r="F5" s="190"/>
      <c r="G5" s="190"/>
      <c r="H5" s="190"/>
      <c r="J5" s="190"/>
      <c r="K5" s="190"/>
      <c r="L5" s="190"/>
      <c r="M5" s="190"/>
      <c r="N5" s="190"/>
      <c r="O5" s="190"/>
      <c r="P5" s="190"/>
      <c r="Q5" s="115"/>
      <c r="R5" s="115"/>
    </row>
    <row r="6" spans="1:20" x14ac:dyDescent="0.3">
      <c r="A6" s="78"/>
      <c r="B6" s="71"/>
      <c r="C6" s="71"/>
      <c r="D6" s="102"/>
      <c r="E6" s="193" t="str">
        <f>INDEX(Municipalities!B7:B88,'Municipal Charts'!E3)</f>
        <v xml:space="preserve">Casey </v>
      </c>
      <c r="F6" s="193"/>
      <c r="G6" s="193" t="str">
        <f>INDEX(Municipalities!B7:B88,G3)</f>
        <v xml:space="preserve">Wyndham </v>
      </c>
      <c r="H6" s="193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12.75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1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3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3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-100</v>
      </c>
      <c r="L34" s="75">
        <f t="shared" si="6"/>
        <v>-100</v>
      </c>
      <c r="M34" s="76">
        <f t="shared" si="9"/>
        <v>-392110</v>
      </c>
      <c r="N34" s="76">
        <f t="shared" si="7"/>
        <v>-324087</v>
      </c>
      <c r="O34" s="77">
        <f t="shared" si="11"/>
        <v>-392110</v>
      </c>
      <c r="P34" s="77">
        <f t="shared" si="10"/>
        <v>-324087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0</v>
      </c>
      <c r="F35" s="71"/>
      <c r="G35" s="66">
        <f>VLOOKUP($G$3,Municipalities!$A$7:$AE$88,2+'Municipal Charts'!C35)</f>
        <v>0</v>
      </c>
      <c r="H35" s="71"/>
      <c r="I35" s="65">
        <v>2025</v>
      </c>
      <c r="J35" s="71">
        <v>29</v>
      </c>
      <c r="K35" s="75" t="e">
        <f t="shared" si="8"/>
        <v>#DIV/0!</v>
      </c>
      <c r="L35" s="75" t="e">
        <f t="shared" si="6"/>
        <v>#DIV/0!</v>
      </c>
      <c r="M35" s="76">
        <f t="shared" si="9"/>
        <v>0</v>
      </c>
      <c r="N35" s="76">
        <f t="shared" si="7"/>
        <v>0</v>
      </c>
      <c r="O35" s="77">
        <f t="shared" si="11"/>
        <v>-392110</v>
      </c>
      <c r="P35" s="77">
        <f t="shared" si="10"/>
        <v>-324087</v>
      </c>
      <c r="Q35" s="71"/>
      <c r="R35" s="71"/>
      <c r="S35" s="78"/>
      <c r="T35" s="78"/>
    </row>
    <row r="36" spans="1:20" ht="4.25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8</v>
      </c>
      <c r="N36" s="76">
        <f t="shared" si="7"/>
        <v>28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8</v>
      </c>
      <c r="F37" s="81" t="s">
        <v>123</v>
      </c>
      <c r="G37" s="80">
        <v>28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190991</v>
      </c>
      <c r="F39" s="154"/>
      <c r="G39" s="154">
        <f>VLOOKUP($G$37,$C$7:$G$35,5)-VLOOKUP($E$37,$C$7:$G$35,5)</f>
        <v>227257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94.964175438422032</v>
      </c>
      <c r="F41" s="161"/>
      <c r="G41" s="161">
        <f>(VLOOKUP($G$37,$C$7:$G$35,5)-VLOOKUP($E$37,$C$7:$G$35,5))/VLOOKUP($E$37,$C$7:$G$35,5)*100</f>
        <v>234.69689145925847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2003</v>
      </c>
      <c r="E43" s="165">
        <f>VLOOKUP(E37,C7:E35,3)</f>
        <v>201119</v>
      </c>
      <c r="F43" s="157"/>
      <c r="G43" s="165">
        <f>VLOOKUP(E37,C7:G35,5)</f>
        <v>96830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2023</v>
      </c>
      <c r="E44" s="165">
        <f>VLOOKUP(G37,C7:E35,3)</f>
        <v>392110</v>
      </c>
      <c r="F44" s="156"/>
      <c r="G44" s="165">
        <f>VLOOKUP(G37,C7:G35,5)</f>
        <v>324087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D1" zoomScale="75" zoomScaleNormal="75" workbookViewId="0">
      <selection activeCell="BC2" sqref="BC2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199" t="s">
        <v>583</v>
      </c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5" t="s">
        <v>584</v>
      </c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84" t="s">
        <v>585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588</v>
      </c>
      <c r="AQ2" s="107"/>
      <c r="AR2" s="71"/>
      <c r="AS2" s="101"/>
      <c r="AU2" s="197" t="s">
        <v>574</v>
      </c>
      <c r="AV2" s="197"/>
      <c r="AW2" s="197"/>
      <c r="AX2" s="197"/>
      <c r="BB2" s="84" t="s">
        <v>586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585</v>
      </c>
      <c r="Z4" s="85" t="s">
        <v>586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02" t="s">
        <v>570</v>
      </c>
      <c r="AV4" s="102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02">
        <f>RANK(AT5,AT$5:AT$437)</f>
        <v>32</v>
      </c>
      <c r="AV5" s="102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02">
        <f t="shared" ref="AU6:AU69" si="6">RANK(AT6,AT$5:AT$437)</f>
        <v>172</v>
      </c>
      <c r="AV6" s="102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02">
        <f t="shared" si="6"/>
        <v>127</v>
      </c>
      <c r="AV7" s="102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02">
        <f t="shared" si="6"/>
        <v>283</v>
      </c>
      <c r="AV8" s="102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02">
        <f t="shared" si="6"/>
        <v>19</v>
      </c>
      <c r="AV9" s="102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4">
        <f t="shared" si="3"/>
        <v>206</v>
      </c>
      <c r="AC10" s="173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02">
        <f t="shared" si="6"/>
        <v>206</v>
      </c>
      <c r="AV10" s="102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4"/>
      <c r="AC11" s="173"/>
      <c r="AD11" s="78"/>
      <c r="AE11" s="175"/>
      <c r="AF11" s="175"/>
      <c r="AG11" s="176" t="str">
        <f>INDEX(C5:C437,AI5)</f>
        <v>Altona Meadows</v>
      </c>
      <c r="AH11" s="176" t="str">
        <f>INDEX(C5:C437,AI7)</f>
        <v>Swan Hill</v>
      </c>
      <c r="AI11" s="176" t="str">
        <f>AG11</f>
        <v>Altona Meadows</v>
      </c>
      <c r="AJ11" s="176" t="str">
        <f>AH11</f>
        <v>Swan Hill</v>
      </c>
      <c r="AK11" s="176" t="str">
        <f>AG11</f>
        <v>Altona Meadows</v>
      </c>
      <c r="AL11" s="176" t="str">
        <f>AH11</f>
        <v>Swan Hill</v>
      </c>
      <c r="AM11" s="175"/>
      <c r="AN11" s="175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02">
        <f t="shared" si="6"/>
        <v>363</v>
      </c>
      <c r="AV11" s="102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4">
        <f t="shared" si="3"/>
        <v>413</v>
      </c>
      <c r="AC12" s="173"/>
      <c r="AD12" s="194" t="str">
        <f>INDEX(AN5:AN7,AH9)</f>
        <v>Population</v>
      </c>
      <c r="AE12" s="177">
        <v>4</v>
      </c>
      <c r="AF12" s="178">
        <v>2004</v>
      </c>
      <c r="AG12" s="179">
        <f>VLOOKUP($AI$5,$A$5:$AB$437,AE12)</f>
        <v>19283</v>
      </c>
      <c r="AH12" s="179">
        <f t="shared" ref="AH12:AH22" si="9">VLOOKUP($AI$7,$A$5:$AB$437,AE12)</f>
        <v>10095</v>
      </c>
      <c r="AI12" s="175"/>
      <c r="AJ12" s="175"/>
      <c r="AK12" s="175"/>
      <c r="AL12" s="175"/>
      <c r="AM12" s="175"/>
      <c r="AN12" s="176" t="str">
        <f>AG11</f>
        <v>Altona Meadows</v>
      </c>
      <c r="AO12" s="176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02">
        <f t="shared" si="6"/>
        <v>418</v>
      </c>
      <c r="AV12" s="102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4">
        <f t="shared" si="3"/>
        <v>225</v>
      </c>
      <c r="AC13" s="173"/>
      <c r="AD13" s="194"/>
      <c r="AE13" s="177">
        <v>5</v>
      </c>
      <c r="AF13" s="178">
        <v>2005</v>
      </c>
      <c r="AG13" s="179">
        <f t="shared" ref="AG13:AG21" si="10">VLOOKUP($AI$5,$A$5:$AB$437,AE13)</f>
        <v>19379</v>
      </c>
      <c r="AH13" s="179">
        <f t="shared" si="9"/>
        <v>10088</v>
      </c>
      <c r="AI13" s="179">
        <f>AG13-AG12</f>
        <v>96</v>
      </c>
      <c r="AJ13" s="179">
        <f>AH13-AH12</f>
        <v>-7</v>
      </c>
      <c r="AK13" s="180">
        <f>(AG13-AG12)/AG12*100</f>
        <v>0.49784784525229475</v>
      </c>
      <c r="AL13" s="180">
        <f>(AH13-AH12)/AH12*100</f>
        <v>-6.9341258048538884E-2</v>
      </c>
      <c r="AM13" s="178">
        <v>2005</v>
      </c>
      <c r="AN13" s="179">
        <f>VLOOKUP(AE13,$AE$13:$AL$26,3+$AH$9*2-2)</f>
        <v>19379</v>
      </c>
      <c r="AO13" s="179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02">
        <f t="shared" si="6"/>
        <v>225</v>
      </c>
      <c r="AV13" s="102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4">
        <f t="shared" si="3"/>
        <v>382</v>
      </c>
      <c r="AC14" s="173"/>
      <c r="AD14" s="194"/>
      <c r="AE14" s="177">
        <v>6</v>
      </c>
      <c r="AF14" s="178">
        <v>2006</v>
      </c>
      <c r="AG14" s="179">
        <f t="shared" si="10"/>
        <v>19411</v>
      </c>
      <c r="AH14" s="179">
        <f t="shared" si="9"/>
        <v>10090</v>
      </c>
      <c r="AI14" s="179">
        <f t="shared" ref="AI14:AI32" si="11">AG14-AG13</f>
        <v>32</v>
      </c>
      <c r="AJ14" s="179">
        <f t="shared" ref="AJ14:AJ32" si="12">AH14-AH13</f>
        <v>2</v>
      </c>
      <c r="AK14" s="180">
        <f t="shared" ref="AK14:AK32" si="13">(AG14-AG13)/AG13*100</f>
        <v>0.16512719954590022</v>
      </c>
      <c r="AL14" s="180">
        <f t="shared" ref="AL14:AL32" si="14">(AH14-AH13)/AH13*100</f>
        <v>1.9825535289452814E-2</v>
      </c>
      <c r="AM14" s="178">
        <v>2006</v>
      </c>
      <c r="AN14" s="179">
        <f t="shared" ref="AN14:AN25" si="15">VLOOKUP(AE14,$AE$13:$AL$26,3+$AH$9*2-2)</f>
        <v>19411</v>
      </c>
      <c r="AO14" s="179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02">
        <f t="shared" si="6"/>
        <v>387</v>
      </c>
      <c r="AV14" s="102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4">
        <f t="shared" si="3"/>
        <v>202</v>
      </c>
      <c r="AC15" s="173"/>
      <c r="AD15" s="194"/>
      <c r="AE15" s="177">
        <v>7</v>
      </c>
      <c r="AF15" s="178">
        <v>2007</v>
      </c>
      <c r="AG15" s="179">
        <f t="shared" si="10"/>
        <v>19707</v>
      </c>
      <c r="AH15" s="179">
        <f t="shared" si="9"/>
        <v>10228</v>
      </c>
      <c r="AI15" s="179">
        <f t="shared" si="11"/>
        <v>296</v>
      </c>
      <c r="AJ15" s="179">
        <f t="shared" si="12"/>
        <v>138</v>
      </c>
      <c r="AK15" s="180">
        <f t="shared" si="13"/>
        <v>1.5249085570037608</v>
      </c>
      <c r="AL15" s="180">
        <f t="shared" si="14"/>
        <v>1.3676907829534191</v>
      </c>
      <c r="AM15" s="178">
        <v>2007</v>
      </c>
      <c r="AN15" s="179">
        <f t="shared" si="15"/>
        <v>19707</v>
      </c>
      <c r="AO15" s="179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02">
        <f t="shared" si="6"/>
        <v>203</v>
      </c>
      <c r="AV15" s="102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4">
        <f t="shared" si="3"/>
        <v>332</v>
      </c>
      <c r="AC16" s="173"/>
      <c r="AD16" s="194"/>
      <c r="AE16" s="177">
        <v>8</v>
      </c>
      <c r="AF16" s="178">
        <v>2008</v>
      </c>
      <c r="AG16" s="179">
        <f t="shared" si="10"/>
        <v>19746</v>
      </c>
      <c r="AH16" s="179">
        <f t="shared" si="9"/>
        <v>10333</v>
      </c>
      <c r="AI16" s="179">
        <f t="shared" si="11"/>
        <v>39</v>
      </c>
      <c r="AJ16" s="179">
        <f t="shared" si="12"/>
        <v>105</v>
      </c>
      <c r="AK16" s="180">
        <f t="shared" si="13"/>
        <v>0.19789922362612269</v>
      </c>
      <c r="AL16" s="180">
        <f t="shared" si="14"/>
        <v>1.0265936644505278</v>
      </c>
      <c r="AM16" s="178">
        <v>2008</v>
      </c>
      <c r="AN16" s="179">
        <f t="shared" si="15"/>
        <v>19746</v>
      </c>
      <c r="AO16" s="179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02">
        <f t="shared" si="6"/>
        <v>333</v>
      </c>
      <c r="AV16" s="102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4">
        <f t="shared" si="3"/>
        <v>356</v>
      </c>
      <c r="AC17" s="173"/>
      <c r="AD17" s="194"/>
      <c r="AE17" s="177">
        <v>9</v>
      </c>
      <c r="AF17" s="178">
        <v>2009</v>
      </c>
      <c r="AG17" s="179">
        <f t="shared" si="10"/>
        <v>19895</v>
      </c>
      <c r="AH17" s="179">
        <f t="shared" si="9"/>
        <v>10516</v>
      </c>
      <c r="AI17" s="179">
        <f t="shared" si="11"/>
        <v>149</v>
      </c>
      <c r="AJ17" s="179">
        <f t="shared" si="12"/>
        <v>183</v>
      </c>
      <c r="AK17" s="180">
        <f t="shared" si="13"/>
        <v>0.75458320672541268</v>
      </c>
      <c r="AL17" s="180">
        <f t="shared" si="14"/>
        <v>1.771024871770057</v>
      </c>
      <c r="AM17" s="178">
        <v>2009</v>
      </c>
      <c r="AN17" s="179">
        <f t="shared" si="15"/>
        <v>19895</v>
      </c>
      <c r="AO17" s="179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02">
        <f t="shared" si="6"/>
        <v>356</v>
      </c>
      <c r="AV17" s="102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4">
        <f t="shared" si="3"/>
        <v>213</v>
      </c>
      <c r="AC18" s="173"/>
      <c r="AD18" s="194"/>
      <c r="AE18" s="177">
        <v>10</v>
      </c>
      <c r="AF18" s="178">
        <v>2010</v>
      </c>
      <c r="AG18" s="179">
        <f t="shared" si="10"/>
        <v>19780</v>
      </c>
      <c r="AH18" s="179">
        <f t="shared" si="9"/>
        <v>10536</v>
      </c>
      <c r="AI18" s="179">
        <f t="shared" si="11"/>
        <v>-115</v>
      </c>
      <c r="AJ18" s="179">
        <f t="shared" si="12"/>
        <v>20</v>
      </c>
      <c r="AK18" s="180">
        <f t="shared" si="13"/>
        <v>-0.57803468208092479</v>
      </c>
      <c r="AL18" s="180">
        <f t="shared" si="14"/>
        <v>0.1901863826550019</v>
      </c>
      <c r="AM18" s="178">
        <v>2010</v>
      </c>
      <c r="AN18" s="179">
        <f t="shared" si="15"/>
        <v>19780</v>
      </c>
      <c r="AO18" s="179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02">
        <f t="shared" si="6"/>
        <v>213</v>
      </c>
      <c r="AV18" s="102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4">
        <f t="shared" si="3"/>
        <v>266</v>
      </c>
      <c r="AC19" s="173"/>
      <c r="AD19" s="194"/>
      <c r="AE19" s="177">
        <v>11</v>
      </c>
      <c r="AF19" s="178">
        <v>2011</v>
      </c>
      <c r="AG19" s="179">
        <f t="shared" si="10"/>
        <v>19565</v>
      </c>
      <c r="AH19" s="179">
        <f t="shared" si="9"/>
        <v>10610</v>
      </c>
      <c r="AI19" s="179">
        <f t="shared" si="11"/>
        <v>-215</v>
      </c>
      <c r="AJ19" s="179">
        <f t="shared" si="12"/>
        <v>74</v>
      </c>
      <c r="AK19" s="180">
        <f t="shared" si="13"/>
        <v>-1.0869565217391304</v>
      </c>
      <c r="AL19" s="180">
        <f t="shared" si="14"/>
        <v>0.7023538344722855</v>
      </c>
      <c r="AM19" s="178">
        <v>2011</v>
      </c>
      <c r="AN19" s="179">
        <f t="shared" si="15"/>
        <v>19565</v>
      </c>
      <c r="AO19" s="179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02">
        <f t="shared" si="6"/>
        <v>267</v>
      </c>
      <c r="AV19" s="102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4">
        <f t="shared" si="3"/>
        <v>158</v>
      </c>
      <c r="AC20" s="173"/>
      <c r="AD20" s="194"/>
      <c r="AE20" s="177">
        <v>12</v>
      </c>
      <c r="AF20" s="178">
        <v>2012</v>
      </c>
      <c r="AG20" s="179">
        <f t="shared" si="10"/>
        <v>19443</v>
      </c>
      <c r="AH20" s="179">
        <f t="shared" si="9"/>
        <v>10767</v>
      </c>
      <c r="AI20" s="179">
        <f t="shared" si="11"/>
        <v>-122</v>
      </c>
      <c r="AJ20" s="179">
        <f t="shared" si="12"/>
        <v>157</v>
      </c>
      <c r="AK20" s="180">
        <f t="shared" si="13"/>
        <v>-0.62356248402760028</v>
      </c>
      <c r="AL20" s="180">
        <f t="shared" si="14"/>
        <v>1.4797360980207352</v>
      </c>
      <c r="AM20" s="178">
        <v>2012</v>
      </c>
      <c r="AN20" s="179">
        <f t="shared" si="15"/>
        <v>19443</v>
      </c>
      <c r="AO20" s="179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02">
        <f t="shared" si="6"/>
        <v>158</v>
      </c>
      <c r="AV20" s="102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4">
        <f t="shared" si="3"/>
        <v>255</v>
      </c>
      <c r="AC21" s="173"/>
      <c r="AD21" s="194"/>
      <c r="AE21" s="177">
        <v>13</v>
      </c>
      <c r="AF21" s="178">
        <v>2013</v>
      </c>
      <c r="AG21" s="179">
        <f t="shared" si="10"/>
        <v>19371</v>
      </c>
      <c r="AH21" s="179">
        <f t="shared" si="9"/>
        <v>10782</v>
      </c>
      <c r="AI21" s="179">
        <f t="shared" si="11"/>
        <v>-72</v>
      </c>
      <c r="AJ21" s="179">
        <f t="shared" si="12"/>
        <v>15</v>
      </c>
      <c r="AK21" s="180">
        <f t="shared" si="13"/>
        <v>-0.37031322326801419</v>
      </c>
      <c r="AL21" s="180">
        <f t="shared" si="14"/>
        <v>0.13931457230426303</v>
      </c>
      <c r="AM21" s="178">
        <v>2013</v>
      </c>
      <c r="AN21" s="179">
        <f t="shared" si="15"/>
        <v>19371</v>
      </c>
      <c r="AO21" s="179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02">
        <f t="shared" si="6"/>
        <v>255</v>
      </c>
      <c r="AV21" s="102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4">
        <f t="shared" si="3"/>
        <v>90</v>
      </c>
      <c r="AC22" s="173"/>
      <c r="AD22" s="194"/>
      <c r="AE22" s="177">
        <v>14</v>
      </c>
      <c r="AF22" s="178">
        <v>2014</v>
      </c>
      <c r="AG22" s="179">
        <f>VLOOKUP($AI$5,$A$5:$AB$437,AE22)</f>
        <v>19444</v>
      </c>
      <c r="AH22" s="179">
        <f t="shared" si="9"/>
        <v>10746</v>
      </c>
      <c r="AI22" s="179">
        <f t="shared" si="11"/>
        <v>73</v>
      </c>
      <c r="AJ22" s="179">
        <f t="shared" si="12"/>
        <v>-36</v>
      </c>
      <c r="AK22" s="180">
        <f t="shared" si="13"/>
        <v>0.3768519952506324</v>
      </c>
      <c r="AL22" s="180">
        <f t="shared" si="14"/>
        <v>-0.333889816360601</v>
      </c>
      <c r="AM22" s="178">
        <v>2014</v>
      </c>
      <c r="AN22" s="179">
        <f t="shared" si="15"/>
        <v>19444</v>
      </c>
      <c r="AO22" s="179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02">
        <f t="shared" si="6"/>
        <v>90</v>
      </c>
      <c r="AV22" s="102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4">
        <f t="shared" si="3"/>
        <v>98</v>
      </c>
      <c r="AC23" s="173"/>
      <c r="AD23" s="194"/>
      <c r="AE23" s="177">
        <v>15</v>
      </c>
      <c r="AF23" s="178">
        <v>2015</v>
      </c>
      <c r="AG23" s="179">
        <f>VLOOKUP($AI$5,$A$5:$AB$437,AE23)</f>
        <v>19590</v>
      </c>
      <c r="AH23" s="179">
        <f>VLOOKUP($AI$7,$A$5:$AB$437,AE23)</f>
        <v>10822</v>
      </c>
      <c r="AI23" s="179">
        <f t="shared" si="11"/>
        <v>146</v>
      </c>
      <c r="AJ23" s="179">
        <f t="shared" si="12"/>
        <v>76</v>
      </c>
      <c r="AK23" s="180">
        <f t="shared" si="13"/>
        <v>0.75087430569841596</v>
      </c>
      <c r="AL23" s="180">
        <f t="shared" si="14"/>
        <v>0.70723990321980268</v>
      </c>
      <c r="AM23" s="178">
        <v>2015</v>
      </c>
      <c r="AN23" s="179">
        <f t="shared" si="15"/>
        <v>19590</v>
      </c>
      <c r="AO23" s="179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02">
        <f t="shared" si="6"/>
        <v>98</v>
      </c>
      <c r="AV23" s="102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4">
        <f t="shared" si="3"/>
        <v>259</v>
      </c>
      <c r="AC24" s="173"/>
      <c r="AD24" s="194"/>
      <c r="AE24" s="177">
        <v>16</v>
      </c>
      <c r="AF24" s="178">
        <v>2016</v>
      </c>
      <c r="AG24" s="179">
        <f>VLOOKUP($AI$5,$A$5:$AB$437,AE24)</f>
        <v>20141</v>
      </c>
      <c r="AH24" s="179">
        <f>VLOOKUP($AI$7,$A$5:$AB$437,AE24)</f>
        <v>11042</v>
      </c>
      <c r="AI24" s="179">
        <f t="shared" si="11"/>
        <v>551</v>
      </c>
      <c r="AJ24" s="179">
        <f t="shared" si="12"/>
        <v>220</v>
      </c>
      <c r="AK24" s="180">
        <f t="shared" si="13"/>
        <v>2.8126595201633484</v>
      </c>
      <c r="AL24" s="180">
        <f t="shared" si="14"/>
        <v>2.0328959526889667</v>
      </c>
      <c r="AM24" s="178">
        <v>2016</v>
      </c>
      <c r="AN24" s="179">
        <f t="shared" si="15"/>
        <v>20141</v>
      </c>
      <c r="AO24" s="179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02">
        <f t="shared" si="6"/>
        <v>259</v>
      </c>
      <c r="AV24" s="102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4">
        <f t="shared" si="3"/>
        <v>52</v>
      </c>
      <c r="AC25" s="173"/>
      <c r="AD25" s="194"/>
      <c r="AE25" s="177">
        <v>17</v>
      </c>
      <c r="AF25" s="178">
        <v>2017</v>
      </c>
      <c r="AG25" s="179">
        <f>VLOOKUP($AI$5,$A$5:$AB$437,AE25)</f>
        <v>20313</v>
      </c>
      <c r="AH25" s="179">
        <f>VLOOKUP($AI$7,$A$5:$AB$437,AE25)</f>
        <v>11104</v>
      </c>
      <c r="AI25" s="179">
        <f t="shared" si="11"/>
        <v>172</v>
      </c>
      <c r="AJ25" s="179">
        <f t="shared" si="12"/>
        <v>62</v>
      </c>
      <c r="AK25" s="180">
        <f t="shared" si="13"/>
        <v>0.85397944491336086</v>
      </c>
      <c r="AL25" s="180">
        <f t="shared" si="14"/>
        <v>0.56149248324578882</v>
      </c>
      <c r="AM25" s="178">
        <v>2017</v>
      </c>
      <c r="AN25" s="179">
        <f t="shared" si="15"/>
        <v>20313</v>
      </c>
      <c r="AO25" s="179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02">
        <f t="shared" si="6"/>
        <v>52</v>
      </c>
      <c r="AV25" s="102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4">
        <f t="shared" si="3"/>
        <v>109</v>
      </c>
      <c r="AC26" s="173"/>
      <c r="AD26" s="194"/>
      <c r="AE26" s="177">
        <v>18</v>
      </c>
      <c r="AF26" s="178">
        <v>2018</v>
      </c>
      <c r="AG26" s="179">
        <f>VLOOKUP($AI$5,$A$5:$AB$437,AE26)</f>
        <v>20409</v>
      </c>
      <c r="AH26" s="179">
        <f>VLOOKUP($AI$7,$A$5:$AB$437,AE26)</f>
        <v>11103</v>
      </c>
      <c r="AI26" s="179">
        <f t="shared" si="11"/>
        <v>96</v>
      </c>
      <c r="AJ26" s="179">
        <f t="shared" si="12"/>
        <v>-1</v>
      </c>
      <c r="AK26" s="180">
        <f t="shared" si="13"/>
        <v>0.47260375129227589</v>
      </c>
      <c r="AL26" s="180">
        <f t="shared" si="14"/>
        <v>-9.005763688760807E-3</v>
      </c>
      <c r="AM26" s="178">
        <v>2018</v>
      </c>
      <c r="AN26" s="179">
        <f>VLOOKUP(AE26,$AE$13:$AL$32,3+$AH$9*2-2)</f>
        <v>20409</v>
      </c>
      <c r="AO26" s="179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02">
        <f t="shared" si="6"/>
        <v>109</v>
      </c>
      <c r="AV26" s="102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4">
        <f t="shared" si="3"/>
        <v>134</v>
      </c>
      <c r="AC27" s="173"/>
      <c r="AD27" s="194"/>
      <c r="AE27" s="177">
        <v>19</v>
      </c>
      <c r="AF27" s="178">
        <v>2019</v>
      </c>
      <c r="AG27" s="179">
        <f t="shared" ref="AG27:AG32" si="17">VLOOKUP($AI$5,$A$5:$AB$437,AE27)</f>
        <v>20454</v>
      </c>
      <c r="AH27" s="179">
        <f t="shared" ref="AH27:AH32" si="18">VLOOKUP($AI$7,$A$5:$AB$437,AE27)</f>
        <v>11089</v>
      </c>
      <c r="AI27" s="179">
        <f t="shared" si="11"/>
        <v>45</v>
      </c>
      <c r="AJ27" s="179">
        <f t="shared" si="12"/>
        <v>-14</v>
      </c>
      <c r="AK27" s="180">
        <f t="shared" si="13"/>
        <v>0.22049095987064529</v>
      </c>
      <c r="AL27" s="180">
        <f t="shared" si="14"/>
        <v>-0.12609204719445194</v>
      </c>
      <c r="AM27" s="178">
        <v>2019</v>
      </c>
      <c r="AN27" s="179">
        <f t="shared" ref="AN27:AN32" si="19">VLOOKUP(AE27,$AE$13:$AL$32,3+$AH$9*2-2)</f>
        <v>20454</v>
      </c>
      <c r="AO27" s="179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02">
        <f t="shared" si="6"/>
        <v>134</v>
      </c>
      <c r="AV27" s="102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4">
        <f t="shared" si="3"/>
        <v>379</v>
      </c>
      <c r="AC28" s="173"/>
      <c r="AD28" s="194"/>
      <c r="AE28" s="177">
        <v>20</v>
      </c>
      <c r="AF28" s="178">
        <v>2020</v>
      </c>
      <c r="AG28" s="179">
        <f t="shared" si="17"/>
        <v>20351</v>
      </c>
      <c r="AH28" s="179">
        <f t="shared" si="18"/>
        <v>11054</v>
      </c>
      <c r="AI28" s="179">
        <f t="shared" si="11"/>
        <v>-103</v>
      </c>
      <c r="AJ28" s="179">
        <f t="shared" si="12"/>
        <v>-35</v>
      </c>
      <c r="AK28" s="180">
        <f t="shared" si="13"/>
        <v>-0.50356898406179718</v>
      </c>
      <c r="AL28" s="180">
        <f t="shared" si="14"/>
        <v>-0.3156280999188385</v>
      </c>
      <c r="AM28" s="178">
        <v>2020</v>
      </c>
      <c r="AN28" s="179">
        <f>VLOOKUP(AE28,$AE$13:$AL$32,3+$AH$9*2-2)</f>
        <v>20351</v>
      </c>
      <c r="AO28" s="179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02">
        <f t="shared" si="6"/>
        <v>384</v>
      </c>
      <c r="AV28" s="102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4">
        <f t="shared" si="3"/>
        <v>423</v>
      </c>
      <c r="AC29" s="173"/>
      <c r="AD29" s="78"/>
      <c r="AE29" s="177">
        <v>21</v>
      </c>
      <c r="AF29" s="178">
        <v>2021</v>
      </c>
      <c r="AG29" s="179">
        <f t="shared" si="17"/>
        <v>19738</v>
      </c>
      <c r="AH29" s="179">
        <f t="shared" si="18"/>
        <v>10899</v>
      </c>
      <c r="AI29" s="179">
        <f t="shared" si="11"/>
        <v>-613</v>
      </c>
      <c r="AJ29" s="179">
        <f t="shared" si="12"/>
        <v>-155</v>
      </c>
      <c r="AK29" s="180">
        <f t="shared" si="13"/>
        <v>-3.0121369957250255</v>
      </c>
      <c r="AL29" s="180">
        <f t="shared" si="14"/>
        <v>-1.402207345757192</v>
      </c>
      <c r="AM29" s="178">
        <v>2021</v>
      </c>
      <c r="AN29" s="179">
        <f t="shared" si="19"/>
        <v>19738</v>
      </c>
      <c r="AO29" s="179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02">
        <f t="shared" si="6"/>
        <v>428</v>
      </c>
      <c r="AV29" s="102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4">
        <f t="shared" si="3"/>
        <v>428</v>
      </c>
      <c r="AC30" s="173"/>
      <c r="AD30" s="78"/>
      <c r="AE30" s="177">
        <v>22</v>
      </c>
      <c r="AF30" s="178">
        <v>2022</v>
      </c>
      <c r="AG30" s="179">
        <f t="shared" si="17"/>
        <v>18360</v>
      </c>
      <c r="AH30" s="179">
        <f t="shared" si="18"/>
        <v>11032</v>
      </c>
      <c r="AI30" s="179">
        <f t="shared" si="11"/>
        <v>-1378</v>
      </c>
      <c r="AJ30" s="179">
        <f t="shared" si="12"/>
        <v>133</v>
      </c>
      <c r="AK30" s="180">
        <f t="shared" si="13"/>
        <v>-6.9814570878508464</v>
      </c>
      <c r="AL30" s="180">
        <f t="shared" si="14"/>
        <v>1.220295439948619</v>
      </c>
      <c r="AM30" s="178">
        <v>2022</v>
      </c>
      <c r="AN30" s="179">
        <f t="shared" si="19"/>
        <v>18360</v>
      </c>
      <c r="AO30" s="179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02">
        <f t="shared" si="6"/>
        <v>433</v>
      </c>
      <c r="AV30" s="102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4">
        <f t="shared" si="3"/>
        <v>302</v>
      </c>
      <c r="AC31" s="173"/>
      <c r="AD31" s="78"/>
      <c r="AE31" s="177">
        <v>23</v>
      </c>
      <c r="AF31" s="178">
        <v>2023</v>
      </c>
      <c r="AG31" s="179">
        <f t="shared" si="17"/>
        <v>18644</v>
      </c>
      <c r="AH31" s="179">
        <f t="shared" si="18"/>
        <v>10948</v>
      </c>
      <c r="AI31" s="179">
        <f t="shared" si="11"/>
        <v>284</v>
      </c>
      <c r="AJ31" s="179">
        <f t="shared" si="12"/>
        <v>-84</v>
      </c>
      <c r="AK31" s="180">
        <f t="shared" si="13"/>
        <v>1.5468409586056644</v>
      </c>
      <c r="AL31" s="180">
        <f t="shared" si="14"/>
        <v>-0.76142131979695438</v>
      </c>
      <c r="AM31" s="178">
        <v>2023</v>
      </c>
      <c r="AN31" s="179">
        <f t="shared" si="19"/>
        <v>18644</v>
      </c>
      <c r="AO31" s="179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02">
        <f t="shared" si="6"/>
        <v>302</v>
      </c>
      <c r="AV31" s="102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4">
        <f t="shared" si="3"/>
        <v>289</v>
      </c>
      <c r="AC32" s="173"/>
      <c r="AD32" s="78"/>
      <c r="AE32" s="177">
        <v>24</v>
      </c>
      <c r="AF32" s="178">
        <v>2024</v>
      </c>
      <c r="AG32" s="179">
        <f t="shared" si="17"/>
        <v>0</v>
      </c>
      <c r="AH32" s="179">
        <f t="shared" si="18"/>
        <v>0</v>
      </c>
      <c r="AI32" s="179">
        <f t="shared" si="11"/>
        <v>-18644</v>
      </c>
      <c r="AJ32" s="179">
        <f t="shared" si="12"/>
        <v>-10948</v>
      </c>
      <c r="AK32" s="180">
        <f t="shared" si="13"/>
        <v>-100</v>
      </c>
      <c r="AL32" s="180">
        <f t="shared" si="14"/>
        <v>-100</v>
      </c>
      <c r="AM32" s="178">
        <v>2024</v>
      </c>
      <c r="AN32" s="179">
        <f t="shared" si="19"/>
        <v>0</v>
      </c>
      <c r="AO32" s="179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02">
        <f t="shared" si="6"/>
        <v>290</v>
      </c>
      <c r="AV32" s="102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4">
        <f t="shared" si="3"/>
        <v>26</v>
      </c>
      <c r="AC33" s="173"/>
      <c r="AD33" s="78"/>
      <c r="AE33" s="125"/>
      <c r="AF33" s="172"/>
      <c r="AG33" s="173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02">
        <f t="shared" si="6"/>
        <v>26</v>
      </c>
      <c r="AV33" s="102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02">
        <f t="shared" si="6"/>
        <v>192</v>
      </c>
      <c r="AV34" s="102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8" t="s">
        <v>587</v>
      </c>
      <c r="AJ35" s="198"/>
      <c r="AK35" s="198"/>
      <c r="AL35" s="198"/>
      <c r="AM35" s="198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02">
        <f t="shared" si="6"/>
        <v>309</v>
      </c>
      <c r="AV35" s="102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02">
        <f t="shared" si="6"/>
        <v>10</v>
      </c>
      <c r="AV36" s="102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02">
        <f t="shared" si="6"/>
        <v>161</v>
      </c>
      <c r="AV37" s="102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02">
        <f t="shared" si="6"/>
        <v>261</v>
      </c>
      <c r="AV38" s="102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02">
        <f t="shared" si="6"/>
        <v>215</v>
      </c>
      <c r="AV39" s="102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02">
        <f t="shared" si="6"/>
        <v>405</v>
      </c>
      <c r="AV40" s="102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6" t="s">
        <v>572</v>
      </c>
      <c r="AG41" s="196"/>
      <c r="AH41" s="196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02">
        <f t="shared" si="6"/>
        <v>288</v>
      </c>
      <c r="AV41" s="102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6"/>
      <c r="AG42" s="196"/>
      <c r="AH42" s="196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02">
        <f t="shared" si="6"/>
        <v>319</v>
      </c>
      <c r="AV42" s="102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6"/>
      <c r="AG43" s="196"/>
      <c r="AH43" s="196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02">
        <f t="shared" si="6"/>
        <v>291</v>
      </c>
      <c r="AV43" s="102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6"/>
      <c r="AG44" s="196"/>
      <c r="AH44" s="196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02">
        <f t="shared" si="6"/>
        <v>391</v>
      </c>
      <c r="AV44" s="102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6"/>
      <c r="AG45" s="196"/>
      <c r="AH45" s="196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02">
        <f t="shared" si="6"/>
        <v>131</v>
      </c>
      <c r="AV45" s="102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6"/>
      <c r="AG46" s="196"/>
      <c r="AH46" s="196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02">
        <f t="shared" si="6"/>
        <v>62</v>
      </c>
      <c r="AV46" s="102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02">
        <f t="shared" si="6"/>
        <v>113</v>
      </c>
      <c r="AV47" s="102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02">
        <f t="shared" si="6"/>
        <v>136</v>
      </c>
      <c r="AV48" s="102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02">
        <f t="shared" si="6"/>
        <v>251</v>
      </c>
      <c r="AV49" s="102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02">
        <f t="shared" si="6"/>
        <v>31</v>
      </c>
      <c r="AV50" s="102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02">
        <f t="shared" si="6"/>
        <v>194</v>
      </c>
      <c r="AV51" s="102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02">
        <f t="shared" si="6"/>
        <v>320</v>
      </c>
      <c r="AV52" s="102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02">
        <f t="shared" si="6"/>
        <v>383</v>
      </c>
      <c r="AV53" s="102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02">
        <f t="shared" si="6"/>
        <v>63</v>
      </c>
      <c r="AV54" s="102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02">
        <f t="shared" si="6"/>
        <v>200</v>
      </c>
      <c r="AV55" s="102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02">
        <f t="shared" si="6"/>
        <v>40</v>
      </c>
      <c r="AV56" s="102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02">
        <f t="shared" si="6"/>
        <v>71</v>
      </c>
      <c r="AV57" s="102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02">
        <f t="shared" si="6"/>
        <v>264</v>
      </c>
      <c r="AV58" s="102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02">
        <f t="shared" si="6"/>
        <v>268</v>
      </c>
      <c r="AV59" s="102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02">
        <f t="shared" si="6"/>
        <v>243</v>
      </c>
      <c r="AV60" s="102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02">
        <f t="shared" si="6"/>
        <v>164</v>
      </c>
      <c r="AV61" s="102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02">
        <f t="shared" si="6"/>
        <v>102</v>
      </c>
      <c r="AV62" s="102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02">
        <f t="shared" si="6"/>
        <v>46</v>
      </c>
      <c r="AV63" s="102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02">
        <f t="shared" si="6"/>
        <v>182</v>
      </c>
      <c r="AV64" s="102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02">
        <f t="shared" si="6"/>
        <v>201</v>
      </c>
      <c r="AV65" s="102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02">
        <f t="shared" si="6"/>
        <v>314</v>
      </c>
      <c r="AV66" s="102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02">
        <f t="shared" si="6"/>
        <v>422</v>
      </c>
      <c r="AV67" s="102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02">
        <f t="shared" si="6"/>
        <v>273</v>
      </c>
      <c r="AV68" s="102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02">
        <f t="shared" si="6"/>
        <v>41</v>
      </c>
      <c r="AV69" s="102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02">
        <f t="shared" ref="AU70:AU133" si="27">RANK(AT70,AT$5:AT$437)</f>
        <v>378</v>
      </c>
      <c r="AV70" s="102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02">
        <f t="shared" si="27"/>
        <v>123</v>
      </c>
      <c r="AV71" s="102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02">
        <f t="shared" si="27"/>
        <v>115</v>
      </c>
      <c r="AV72" s="102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02">
        <f t="shared" si="27"/>
        <v>85</v>
      </c>
      <c r="AV73" s="102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02">
        <f t="shared" si="27"/>
        <v>223</v>
      </c>
      <c r="AV74" s="102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02">
        <f t="shared" si="27"/>
        <v>23</v>
      </c>
      <c r="AV75" s="102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02">
        <f t="shared" si="27"/>
        <v>87</v>
      </c>
      <c r="AV76" s="102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02">
        <f t="shared" si="27"/>
        <v>292</v>
      </c>
      <c r="AV77" s="102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02">
        <f t="shared" si="27"/>
        <v>342</v>
      </c>
      <c r="AV78" s="102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02">
        <f t="shared" si="27"/>
        <v>396</v>
      </c>
      <c r="AV79" s="102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02">
        <f t="shared" si="27"/>
        <v>42</v>
      </c>
      <c r="AV80" s="102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02">
        <f t="shared" si="27"/>
        <v>355</v>
      </c>
      <c r="AV81" s="102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02">
        <f t="shared" si="27"/>
        <v>116</v>
      </c>
      <c r="AV82" s="102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02">
        <f t="shared" si="27"/>
        <v>53</v>
      </c>
      <c r="AV83" s="102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02">
        <f t="shared" si="27"/>
        <v>240</v>
      </c>
      <c r="AV84" s="102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02">
        <f t="shared" si="27"/>
        <v>96</v>
      </c>
      <c r="AV85" s="102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02">
        <f t="shared" si="27"/>
        <v>196</v>
      </c>
      <c r="AV86" s="102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02">
        <f t="shared" si="27"/>
        <v>193</v>
      </c>
      <c r="AV87" s="102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02">
        <f t="shared" si="27"/>
        <v>156</v>
      </c>
      <c r="AV88" s="102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02">
        <f t="shared" si="27"/>
        <v>233</v>
      </c>
      <c r="AV89" s="102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02">
        <f t="shared" si="27"/>
        <v>110</v>
      </c>
      <c r="AV90" s="102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02">
        <f t="shared" si="27"/>
        <v>347</v>
      </c>
      <c r="AV91" s="102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02">
        <f t="shared" si="27"/>
        <v>135</v>
      </c>
      <c r="AV92" s="102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02">
        <f t="shared" si="27"/>
        <v>117</v>
      </c>
      <c r="AV93" s="102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02">
        <f t="shared" si="27"/>
        <v>277</v>
      </c>
      <c r="AV94" s="102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02">
        <f t="shared" si="27"/>
        <v>93</v>
      </c>
      <c r="AV95" s="102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02">
        <f t="shared" si="27"/>
        <v>301</v>
      </c>
      <c r="AV96" s="102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02">
        <f t="shared" si="27"/>
        <v>403</v>
      </c>
      <c r="AV97" s="102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02">
        <f t="shared" si="27"/>
        <v>51</v>
      </c>
      <c r="AV98" s="102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02">
        <f t="shared" si="27"/>
        <v>99</v>
      </c>
      <c r="AV99" s="102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02">
        <f t="shared" si="27"/>
        <v>25</v>
      </c>
      <c r="AV100" s="102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02">
        <f t="shared" si="27"/>
        <v>247</v>
      </c>
      <c r="AV101" s="102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02">
        <f t="shared" si="27"/>
        <v>205</v>
      </c>
      <c r="AV102" s="102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02">
        <f t="shared" si="27"/>
        <v>88</v>
      </c>
      <c r="AV103" s="102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02">
        <f t="shared" si="27"/>
        <v>282</v>
      </c>
      <c r="AV104" s="102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02">
        <f t="shared" si="27"/>
        <v>370</v>
      </c>
      <c r="AV105" s="102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02">
        <f t="shared" si="27"/>
        <v>43</v>
      </c>
      <c r="AV106" s="102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02">
        <f t="shared" si="27"/>
        <v>397</v>
      </c>
      <c r="AV107" s="102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02">
        <f t="shared" si="27"/>
        <v>407</v>
      </c>
      <c r="AV108" s="102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02">
        <f t="shared" si="27"/>
        <v>429</v>
      </c>
      <c r="AV109" s="102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02">
        <f t="shared" si="27"/>
        <v>16</v>
      </c>
      <c r="AV110" s="102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02">
        <f t="shared" si="27"/>
        <v>72</v>
      </c>
      <c r="AV111" s="102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02">
        <f t="shared" si="27"/>
        <v>3</v>
      </c>
      <c r="AV112" s="102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02">
        <f t="shared" si="27"/>
        <v>24</v>
      </c>
      <c r="AV113" s="102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02">
        <f t="shared" si="27"/>
        <v>11</v>
      </c>
      <c r="AV114" s="102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02">
        <f t="shared" si="27"/>
        <v>13</v>
      </c>
      <c r="AV115" s="102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02">
        <f t="shared" si="27"/>
        <v>295</v>
      </c>
      <c r="AV116" s="102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02">
        <f t="shared" si="27"/>
        <v>126</v>
      </c>
      <c r="AV117" s="102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02">
        <f t="shared" si="27"/>
        <v>334</v>
      </c>
      <c r="AV118" s="102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02">
        <f t="shared" si="27"/>
        <v>83</v>
      </c>
      <c r="AV119" s="102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02">
        <f t="shared" si="27"/>
        <v>357</v>
      </c>
      <c r="AV120" s="102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02">
        <f t="shared" si="27"/>
        <v>162</v>
      </c>
      <c r="AV121" s="102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02">
        <f t="shared" si="27"/>
        <v>94</v>
      </c>
      <c r="AV122" s="102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02">
        <f t="shared" si="27"/>
        <v>20</v>
      </c>
      <c r="AV123" s="102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02">
        <f t="shared" si="27"/>
        <v>415</v>
      </c>
      <c r="AV124" s="102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02">
        <f t="shared" si="27"/>
        <v>331</v>
      </c>
      <c r="AV125" s="102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02">
        <f t="shared" si="27"/>
        <v>7</v>
      </c>
      <c r="AV126" s="102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02">
        <f t="shared" si="27"/>
        <v>79</v>
      </c>
      <c r="AV127" s="102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02">
        <f t="shared" si="27"/>
        <v>204</v>
      </c>
      <c r="AV128" s="102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02">
        <f t="shared" si="27"/>
        <v>321</v>
      </c>
      <c r="AV129" s="102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02">
        <f t="shared" si="27"/>
        <v>138</v>
      </c>
      <c r="AV130" s="102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02">
        <f t="shared" si="27"/>
        <v>65</v>
      </c>
      <c r="AV131" s="102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02">
        <f t="shared" si="27"/>
        <v>39</v>
      </c>
      <c r="AV132" s="102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02">
        <f t="shared" si="27"/>
        <v>323</v>
      </c>
      <c r="AV133" s="102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02">
        <f t="shared" ref="AU134:AU197" si="37">RANK(AT134,AT$5:AT$437)</f>
        <v>244</v>
      </c>
      <c r="AV134" s="102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02">
        <f t="shared" si="37"/>
        <v>217</v>
      </c>
      <c r="AV135" s="102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02">
        <f t="shared" si="37"/>
        <v>197</v>
      </c>
      <c r="AV136" s="102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02">
        <f t="shared" si="37"/>
        <v>207</v>
      </c>
      <c r="AV137" s="102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02">
        <f t="shared" si="37"/>
        <v>380</v>
      </c>
      <c r="AV138" s="102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02">
        <f t="shared" si="37"/>
        <v>270</v>
      </c>
      <c r="AV139" s="102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02">
        <f t="shared" si="37"/>
        <v>285</v>
      </c>
      <c r="AV140" s="102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02">
        <f t="shared" si="37"/>
        <v>401</v>
      </c>
      <c r="AV141" s="102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02">
        <f t="shared" si="37"/>
        <v>36</v>
      </c>
      <c r="AV142" s="102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02">
        <f t="shared" si="37"/>
        <v>176</v>
      </c>
      <c r="AV143" s="102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02">
        <f t="shared" si="37"/>
        <v>361</v>
      </c>
      <c r="AV144" s="102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02">
        <f t="shared" si="37"/>
        <v>258</v>
      </c>
      <c r="AV145" s="102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02">
        <f t="shared" si="37"/>
        <v>186</v>
      </c>
      <c r="AV146" s="102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02">
        <f t="shared" si="37"/>
        <v>300</v>
      </c>
      <c r="AV147" s="102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02">
        <f t="shared" si="37"/>
        <v>120</v>
      </c>
      <c r="AV148" s="102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02">
        <f t="shared" si="37"/>
        <v>208</v>
      </c>
      <c r="AV149" s="102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02">
        <f t="shared" si="37"/>
        <v>188</v>
      </c>
      <c r="AV150" s="102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02">
        <f t="shared" si="37"/>
        <v>68</v>
      </c>
      <c r="AV151" s="102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02">
        <f t="shared" si="37"/>
        <v>340</v>
      </c>
      <c r="AV152" s="102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02">
        <f t="shared" si="37"/>
        <v>326</v>
      </c>
      <c r="AV153" s="102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02">
        <f t="shared" si="37"/>
        <v>54</v>
      </c>
      <c r="AV154" s="102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02">
        <f t="shared" si="37"/>
        <v>275</v>
      </c>
      <c r="AV155" s="102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02">
        <f t="shared" si="37"/>
        <v>231</v>
      </c>
      <c r="AV156" s="102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02">
        <f t="shared" si="37"/>
        <v>262</v>
      </c>
      <c r="AV157" s="102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02">
        <f t="shared" si="37"/>
        <v>350</v>
      </c>
      <c r="AV158" s="102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02">
        <f t="shared" si="37"/>
        <v>279</v>
      </c>
      <c r="AV159" s="102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02">
        <f t="shared" si="37"/>
        <v>74</v>
      </c>
      <c r="AV160" s="102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02">
        <f t="shared" si="37"/>
        <v>416</v>
      </c>
      <c r="AV161" s="102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02">
        <f t="shared" si="37"/>
        <v>249</v>
      </c>
      <c r="AV162" s="102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02">
        <f t="shared" si="37"/>
        <v>216</v>
      </c>
      <c r="AV163" s="102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02">
        <f t="shared" si="37"/>
        <v>67</v>
      </c>
      <c r="AV164" s="102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02">
        <f t="shared" si="37"/>
        <v>366</v>
      </c>
      <c r="AV165" s="102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02">
        <f t="shared" si="37"/>
        <v>256</v>
      </c>
      <c r="AV166" s="102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02">
        <f t="shared" si="37"/>
        <v>310</v>
      </c>
      <c r="AV167" s="102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02">
        <f t="shared" si="37"/>
        <v>142</v>
      </c>
      <c r="AV168" s="102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02">
        <f t="shared" si="37"/>
        <v>393</v>
      </c>
      <c r="AV169" s="102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02">
        <f t="shared" si="37"/>
        <v>382</v>
      </c>
      <c r="AV170" s="102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02">
        <f t="shared" si="37"/>
        <v>145</v>
      </c>
      <c r="AV171" s="102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02">
        <f t="shared" si="37"/>
        <v>66</v>
      </c>
      <c r="AV172" s="102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02">
        <f t="shared" si="37"/>
        <v>189</v>
      </c>
      <c r="AV173" s="102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02">
        <f t="shared" si="37"/>
        <v>348</v>
      </c>
      <c r="AV174" s="102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02">
        <f t="shared" si="37"/>
        <v>34</v>
      </c>
      <c r="AV175" s="102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02">
        <f t="shared" si="37"/>
        <v>58</v>
      </c>
      <c r="AV176" s="102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02">
        <f t="shared" si="37"/>
        <v>181</v>
      </c>
      <c r="AV177" s="102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02">
        <f t="shared" si="37"/>
        <v>365</v>
      </c>
      <c r="AV178" s="102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02">
        <f t="shared" si="37"/>
        <v>234</v>
      </c>
      <c r="AV179" s="102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02">
        <f t="shared" si="37"/>
        <v>184</v>
      </c>
      <c r="AV180" s="102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02">
        <f t="shared" si="37"/>
        <v>114</v>
      </c>
      <c r="AV181" s="102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02">
        <f t="shared" si="37"/>
        <v>230</v>
      </c>
      <c r="AV182" s="102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02">
        <f t="shared" si="37"/>
        <v>148</v>
      </c>
      <c r="AV183" s="102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02">
        <f t="shared" si="37"/>
        <v>246</v>
      </c>
      <c r="AV184" s="102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02">
        <f t="shared" si="37"/>
        <v>111</v>
      </c>
      <c r="AV185" s="102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02">
        <f t="shared" si="37"/>
        <v>128</v>
      </c>
      <c r="AV186" s="102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02">
        <f t="shared" si="37"/>
        <v>191</v>
      </c>
      <c r="AV187" s="102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02">
        <f t="shared" si="37"/>
        <v>78</v>
      </c>
      <c r="AV188" s="102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02">
        <f t="shared" si="37"/>
        <v>107</v>
      </c>
      <c r="AV189" s="102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02">
        <f t="shared" si="37"/>
        <v>392</v>
      </c>
      <c r="AV190" s="102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02">
        <f t="shared" si="37"/>
        <v>399</v>
      </c>
      <c r="AV191" s="102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02">
        <f t="shared" si="37"/>
        <v>248</v>
      </c>
      <c r="AV192" s="102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02">
        <f t="shared" si="37"/>
        <v>389</v>
      </c>
      <c r="AV193" s="102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02">
        <f t="shared" si="37"/>
        <v>185</v>
      </c>
      <c r="AV194" s="102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02">
        <f t="shared" si="37"/>
        <v>385</v>
      </c>
      <c r="AV195" s="102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02">
        <f t="shared" si="37"/>
        <v>167</v>
      </c>
      <c r="AV196" s="102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02">
        <f t="shared" si="37"/>
        <v>166</v>
      </c>
      <c r="AV197" s="102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02">
        <f t="shared" ref="AU198:AU261" si="46">RANK(AT198,AT$5:AT$437)</f>
        <v>327</v>
      </c>
      <c r="AV198" s="102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02">
        <f t="shared" si="46"/>
        <v>160</v>
      </c>
      <c r="AV199" s="102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02">
        <f t="shared" si="46"/>
        <v>398</v>
      </c>
      <c r="AV200" s="102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02">
        <f t="shared" si="46"/>
        <v>420</v>
      </c>
      <c r="AV201" s="102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02">
        <f t="shared" si="46"/>
        <v>431</v>
      </c>
      <c r="AV202" s="102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02">
        <f t="shared" si="46"/>
        <v>112</v>
      </c>
      <c r="AV203" s="102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02">
        <f t="shared" si="46"/>
        <v>410</v>
      </c>
      <c r="AV204" s="102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02">
        <f t="shared" si="46"/>
        <v>296</v>
      </c>
      <c r="AV205" s="102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02">
        <f t="shared" si="46"/>
        <v>299</v>
      </c>
      <c r="AV206" s="102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02">
        <f t="shared" si="46"/>
        <v>44</v>
      </c>
      <c r="AV207" s="102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02">
        <f t="shared" si="46"/>
        <v>61</v>
      </c>
      <c r="AV208" s="102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02">
        <f t="shared" si="46"/>
        <v>190</v>
      </c>
      <c r="AV209" s="102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02">
        <f t="shared" si="46"/>
        <v>253</v>
      </c>
      <c r="AV210" s="102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02">
        <f t="shared" si="46"/>
        <v>406</v>
      </c>
      <c r="AV211" s="102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02">
        <f t="shared" si="46"/>
        <v>64</v>
      </c>
      <c r="AV212" s="102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02">
        <f t="shared" si="46"/>
        <v>124</v>
      </c>
      <c r="AV213" s="102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02">
        <f t="shared" si="46"/>
        <v>37</v>
      </c>
      <c r="AV214" s="102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02">
        <f t="shared" si="46"/>
        <v>178</v>
      </c>
      <c r="AV215" s="102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02">
        <f t="shared" si="46"/>
        <v>351</v>
      </c>
      <c r="AV216" s="102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02">
        <f t="shared" si="46"/>
        <v>121</v>
      </c>
      <c r="AV217" s="102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02">
        <f t="shared" si="46"/>
        <v>360</v>
      </c>
      <c r="AV218" s="102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02">
        <f t="shared" si="46"/>
        <v>118</v>
      </c>
      <c r="AV219" s="102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02">
        <f t="shared" si="46"/>
        <v>236</v>
      </c>
      <c r="AV220" s="102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02">
        <f t="shared" si="46"/>
        <v>150</v>
      </c>
      <c r="AV221" s="102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02">
        <f t="shared" si="46"/>
        <v>70</v>
      </c>
      <c r="AV222" s="102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02">
        <f t="shared" si="46"/>
        <v>22</v>
      </c>
      <c r="AV223" s="102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02">
        <f t="shared" si="46"/>
        <v>219</v>
      </c>
      <c r="AV224" s="102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02">
        <f t="shared" si="46"/>
        <v>77</v>
      </c>
      <c r="AV225" s="102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02">
        <f t="shared" si="46"/>
        <v>195</v>
      </c>
      <c r="AV226" s="102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02">
        <f t="shared" si="46"/>
        <v>409</v>
      </c>
      <c r="AV227" s="102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02">
        <f t="shared" si="46"/>
        <v>400</v>
      </c>
      <c r="AV228" s="102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02">
        <f t="shared" si="46"/>
        <v>105</v>
      </c>
      <c r="AV229" s="102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02">
        <f t="shared" si="46"/>
        <v>129</v>
      </c>
      <c r="AV230" s="102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02">
        <f t="shared" si="46"/>
        <v>8</v>
      </c>
      <c r="AV231" s="102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02">
        <f t="shared" si="46"/>
        <v>284</v>
      </c>
      <c r="AV232" s="102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02">
        <f t="shared" si="46"/>
        <v>329</v>
      </c>
      <c r="AV233" s="102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02">
        <f t="shared" si="46"/>
        <v>224</v>
      </c>
      <c r="AV234" s="102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02">
        <f t="shared" si="46"/>
        <v>48</v>
      </c>
      <c r="AV235" s="102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02">
        <f t="shared" si="46"/>
        <v>252</v>
      </c>
      <c r="AV236" s="102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02">
        <f t="shared" si="46"/>
        <v>229</v>
      </c>
      <c r="AV237" s="102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02">
        <f t="shared" si="46"/>
        <v>76</v>
      </c>
      <c r="AV238" s="102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02">
        <f t="shared" si="46"/>
        <v>50</v>
      </c>
      <c r="AV239" s="102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02">
        <f t="shared" si="46"/>
        <v>308</v>
      </c>
      <c r="AV240" s="102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02">
        <f t="shared" si="46"/>
        <v>286</v>
      </c>
      <c r="AV241" s="102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02">
        <f t="shared" si="46"/>
        <v>381</v>
      </c>
      <c r="AV242" s="102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02">
        <f t="shared" si="46"/>
        <v>12</v>
      </c>
      <c r="AV243" s="102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02">
        <f t="shared" si="46"/>
        <v>413</v>
      </c>
      <c r="AV244" s="102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02">
        <f t="shared" si="46"/>
        <v>432</v>
      </c>
      <c r="AV245" s="102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02">
        <f t="shared" si="46"/>
        <v>56</v>
      </c>
      <c r="AV246" s="102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02">
        <f t="shared" si="46"/>
        <v>28</v>
      </c>
      <c r="AV247" s="102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02">
        <f t="shared" si="46"/>
        <v>202</v>
      </c>
      <c r="AV248" s="102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02">
        <f t="shared" si="46"/>
        <v>336</v>
      </c>
      <c r="AV249" s="102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02">
        <f t="shared" si="46"/>
        <v>169</v>
      </c>
      <c r="AV250" s="102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02">
        <f t="shared" si="46"/>
        <v>421</v>
      </c>
      <c r="AV251" s="102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02">
        <f t="shared" si="46"/>
        <v>411</v>
      </c>
      <c r="AV252" s="102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02">
        <f t="shared" si="46"/>
        <v>425</v>
      </c>
      <c r="AV253" s="102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02">
        <f t="shared" si="46"/>
        <v>212</v>
      </c>
      <c r="AV254" s="102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02">
        <f t="shared" si="46"/>
        <v>345</v>
      </c>
      <c r="AV255" s="102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02">
        <f t="shared" si="46"/>
        <v>318</v>
      </c>
      <c r="AV256" s="102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02">
        <f t="shared" si="46"/>
        <v>337</v>
      </c>
      <c r="AV257" s="102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02">
        <f t="shared" si="46"/>
        <v>297</v>
      </c>
      <c r="AV258" s="102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02">
        <f t="shared" si="46"/>
        <v>335</v>
      </c>
      <c r="AV259" s="102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02">
        <f t="shared" si="46"/>
        <v>100</v>
      </c>
      <c r="AV260" s="102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02">
        <f t="shared" si="46"/>
        <v>152</v>
      </c>
      <c r="AV261" s="102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02">
        <f t="shared" ref="AU262:AU325" si="53">RANK(AT262,AT$5:AT$437)</f>
        <v>359</v>
      </c>
      <c r="AV262" s="102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02">
        <f t="shared" si="53"/>
        <v>171</v>
      </c>
      <c r="AV263" s="102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02">
        <f t="shared" si="53"/>
        <v>324</v>
      </c>
      <c r="AV264" s="102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02">
        <f t="shared" si="53"/>
        <v>151</v>
      </c>
      <c r="AV265" s="102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02">
        <f t="shared" si="53"/>
        <v>155</v>
      </c>
      <c r="AV266" s="102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02">
        <f t="shared" si="53"/>
        <v>330</v>
      </c>
      <c r="AV267" s="102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02">
        <f t="shared" si="53"/>
        <v>238</v>
      </c>
      <c r="AV268" s="102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02">
        <f t="shared" si="53"/>
        <v>373</v>
      </c>
      <c r="AV269" s="102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02">
        <f t="shared" si="53"/>
        <v>274</v>
      </c>
      <c r="AV270" s="102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02">
        <f t="shared" si="53"/>
        <v>313</v>
      </c>
      <c r="AV271" s="102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02">
        <f t="shared" si="53"/>
        <v>84</v>
      </c>
      <c r="AV272" s="102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02">
        <f t="shared" si="53"/>
        <v>235</v>
      </c>
      <c r="AV273" s="102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02">
        <f t="shared" si="53"/>
        <v>170</v>
      </c>
      <c r="AV274" s="102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02">
        <f t="shared" si="53"/>
        <v>304</v>
      </c>
      <c r="AV275" s="102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02">
        <f t="shared" si="53"/>
        <v>199</v>
      </c>
      <c r="AV276" s="102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02">
        <f t="shared" si="53"/>
        <v>157</v>
      </c>
      <c r="AV277" s="102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02">
        <f t="shared" si="53"/>
        <v>211</v>
      </c>
      <c r="AV278" s="102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02">
        <f t="shared" si="53"/>
        <v>371</v>
      </c>
      <c r="AV279" s="102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02">
        <f t="shared" si="53"/>
        <v>89</v>
      </c>
      <c r="AV280" s="102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02">
        <f t="shared" si="53"/>
        <v>276</v>
      </c>
      <c r="AV281" s="102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02">
        <f t="shared" si="53"/>
        <v>95</v>
      </c>
      <c r="AV282" s="102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02">
        <f t="shared" si="53"/>
        <v>106</v>
      </c>
      <c r="AV283" s="102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02">
        <f t="shared" si="53"/>
        <v>322</v>
      </c>
      <c r="AV284" s="102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02">
        <f t="shared" si="53"/>
        <v>125</v>
      </c>
      <c r="AV285" s="102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02">
        <f t="shared" si="53"/>
        <v>315</v>
      </c>
      <c r="AV286" s="102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02">
        <f t="shared" si="53"/>
        <v>419</v>
      </c>
      <c r="AV287" s="102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02">
        <f t="shared" si="53"/>
        <v>122</v>
      </c>
      <c r="AV288" s="102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02">
        <f t="shared" si="53"/>
        <v>143</v>
      </c>
      <c r="AV289" s="102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02">
        <f t="shared" si="53"/>
        <v>394</v>
      </c>
      <c r="AV290" s="102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02">
        <f t="shared" si="53"/>
        <v>245</v>
      </c>
      <c r="AV291" s="102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02">
        <f t="shared" si="53"/>
        <v>86</v>
      </c>
      <c r="AV292" s="102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02">
        <f t="shared" si="53"/>
        <v>177</v>
      </c>
      <c r="AV293" s="102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02">
        <f t="shared" si="53"/>
        <v>354</v>
      </c>
      <c r="AV294" s="102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02">
        <f t="shared" si="53"/>
        <v>165</v>
      </c>
      <c r="AV295" s="102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02">
        <f t="shared" si="53"/>
        <v>144</v>
      </c>
      <c r="AV296" s="102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02">
        <f t="shared" si="53"/>
        <v>173</v>
      </c>
      <c r="AV297" s="102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02">
        <f t="shared" si="53"/>
        <v>388</v>
      </c>
      <c r="AV298" s="102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02">
        <f t="shared" si="53"/>
        <v>147</v>
      </c>
      <c r="AV299" s="102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02">
        <f t="shared" si="53"/>
        <v>250</v>
      </c>
      <c r="AV300" s="102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02">
        <f t="shared" si="53"/>
        <v>14</v>
      </c>
      <c r="AV301" s="102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02">
        <f t="shared" si="53"/>
        <v>15</v>
      </c>
      <c r="AV302" s="102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02">
        <f t="shared" si="53"/>
        <v>377</v>
      </c>
      <c r="AV303" s="102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02">
        <f t="shared" si="53"/>
        <v>73</v>
      </c>
      <c r="AV304" s="102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02">
        <f t="shared" si="53"/>
        <v>402</v>
      </c>
      <c r="AV305" s="102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02">
        <f t="shared" si="53"/>
        <v>209</v>
      </c>
      <c r="AV306" s="102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02">
        <f t="shared" si="53"/>
        <v>81</v>
      </c>
      <c r="AV307" s="102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02">
        <f t="shared" si="53"/>
        <v>266</v>
      </c>
      <c r="AV308" s="102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02">
        <f t="shared" si="53"/>
        <v>47</v>
      </c>
      <c r="AV309" s="102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02">
        <f t="shared" si="53"/>
        <v>228</v>
      </c>
      <c r="AV310" s="102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02">
        <f t="shared" si="53"/>
        <v>6</v>
      </c>
      <c r="AV311" s="102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02">
        <f t="shared" si="53"/>
        <v>180</v>
      </c>
      <c r="AV312" s="102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02">
        <f t="shared" si="53"/>
        <v>130</v>
      </c>
      <c r="AV313" s="102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02">
        <f t="shared" si="53"/>
        <v>1</v>
      </c>
      <c r="AV314" s="102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02">
        <f t="shared" si="53"/>
        <v>45</v>
      </c>
      <c r="AV315" s="102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02">
        <f t="shared" si="53"/>
        <v>325</v>
      </c>
      <c r="AV316" s="102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02">
        <f t="shared" si="53"/>
        <v>210</v>
      </c>
      <c r="AV317" s="102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02">
        <f t="shared" si="53"/>
        <v>149</v>
      </c>
      <c r="AV318" s="102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02">
        <f t="shared" si="53"/>
        <v>91</v>
      </c>
      <c r="AV319" s="102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02">
        <f t="shared" si="53"/>
        <v>311</v>
      </c>
      <c r="AV320" s="102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02">
        <f t="shared" si="53"/>
        <v>341</v>
      </c>
      <c r="AV321" s="102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02">
        <f t="shared" si="53"/>
        <v>198</v>
      </c>
      <c r="AV322" s="102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02">
        <f t="shared" si="53"/>
        <v>287</v>
      </c>
      <c r="AV323" s="102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02">
        <f t="shared" si="53"/>
        <v>108</v>
      </c>
      <c r="AV324" s="102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02">
        <f t="shared" si="53"/>
        <v>132</v>
      </c>
      <c r="AV325" s="102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02">
        <f t="shared" ref="AU326:AU389" si="64">RANK(AT326,AT$5:AT$437)</f>
        <v>141</v>
      </c>
      <c r="AV326" s="102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02">
        <f t="shared" si="64"/>
        <v>222</v>
      </c>
      <c r="AV327" s="102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02">
        <f t="shared" si="64"/>
        <v>339</v>
      </c>
      <c r="AV328" s="102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02">
        <f t="shared" si="64"/>
        <v>374</v>
      </c>
      <c r="AV329" s="102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02">
        <f t="shared" si="64"/>
        <v>328</v>
      </c>
      <c r="AV330" s="102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02">
        <f t="shared" si="64"/>
        <v>4</v>
      </c>
      <c r="AV331" s="102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02">
        <f t="shared" si="64"/>
        <v>80</v>
      </c>
      <c r="AV332" s="102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02">
        <f t="shared" si="64"/>
        <v>153</v>
      </c>
      <c r="AV333" s="102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02">
        <f t="shared" si="64"/>
        <v>265</v>
      </c>
      <c r="AV334" s="102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02">
        <f t="shared" si="64"/>
        <v>379</v>
      </c>
      <c r="AV335" s="102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02">
        <f t="shared" si="64"/>
        <v>280</v>
      </c>
      <c r="AV336" s="102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02">
        <f t="shared" si="64"/>
        <v>349</v>
      </c>
      <c r="AV337" s="102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02">
        <f t="shared" si="64"/>
        <v>59</v>
      </c>
      <c r="AV338" s="102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02">
        <f t="shared" si="64"/>
        <v>390</v>
      </c>
      <c r="AV339" s="102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02">
        <f t="shared" si="64"/>
        <v>227</v>
      </c>
      <c r="AV340" s="102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02">
        <f t="shared" si="64"/>
        <v>260</v>
      </c>
      <c r="AV341" s="102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02">
        <f t="shared" si="64"/>
        <v>179</v>
      </c>
      <c r="AV342" s="102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02">
        <f t="shared" si="64"/>
        <v>386</v>
      </c>
      <c r="AV343" s="102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02">
        <f t="shared" si="64"/>
        <v>263</v>
      </c>
      <c r="AV344" s="102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02">
        <f t="shared" si="64"/>
        <v>218</v>
      </c>
      <c r="AV345" s="102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02">
        <f t="shared" si="64"/>
        <v>375</v>
      </c>
      <c r="AV346" s="102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02">
        <f t="shared" si="64"/>
        <v>298</v>
      </c>
      <c r="AV347" s="102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02">
        <f t="shared" si="64"/>
        <v>174</v>
      </c>
      <c r="AV348" s="102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02">
        <f t="shared" si="64"/>
        <v>423</v>
      </c>
      <c r="AV349" s="102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02">
        <f t="shared" si="64"/>
        <v>368</v>
      </c>
      <c r="AV350" s="102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02">
        <f t="shared" si="64"/>
        <v>317</v>
      </c>
      <c r="AV351" s="102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02">
        <f t="shared" si="64"/>
        <v>27</v>
      </c>
      <c r="AV352" s="102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02">
        <f t="shared" si="64"/>
        <v>168</v>
      </c>
      <c r="AV353" s="102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02">
        <f t="shared" si="64"/>
        <v>272</v>
      </c>
      <c r="AV354" s="102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02">
        <f t="shared" si="64"/>
        <v>104</v>
      </c>
      <c r="AV355" s="102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02">
        <f t="shared" si="64"/>
        <v>38</v>
      </c>
      <c r="AV356" s="102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02">
        <f t="shared" si="64"/>
        <v>55</v>
      </c>
      <c r="AV357" s="102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02">
        <f t="shared" si="64"/>
        <v>119</v>
      </c>
      <c r="AV358" s="102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02">
        <f t="shared" si="64"/>
        <v>18</v>
      </c>
      <c r="AV359" s="102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02">
        <f t="shared" si="64"/>
        <v>404</v>
      </c>
      <c r="AV360" s="102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02">
        <f t="shared" si="64"/>
        <v>146</v>
      </c>
      <c r="AV361" s="102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02">
        <f t="shared" si="64"/>
        <v>281</v>
      </c>
      <c r="AV362" s="102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02">
        <f t="shared" si="64"/>
        <v>271</v>
      </c>
      <c r="AV363" s="102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02">
        <f t="shared" si="64"/>
        <v>306</v>
      </c>
      <c r="AV364" s="102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02">
        <f t="shared" si="64"/>
        <v>417</v>
      </c>
      <c r="AV365" s="102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02">
        <f t="shared" si="64"/>
        <v>97</v>
      </c>
      <c r="AV366" s="102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02">
        <f t="shared" si="64"/>
        <v>303</v>
      </c>
      <c r="AV367" s="102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02">
        <f t="shared" si="64"/>
        <v>372</v>
      </c>
      <c r="AV368" s="102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02">
        <f t="shared" si="64"/>
        <v>33</v>
      </c>
      <c r="AV369" s="102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02">
        <f t="shared" si="64"/>
        <v>221</v>
      </c>
      <c r="AV370" s="102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02">
        <f t="shared" si="64"/>
        <v>159</v>
      </c>
      <c r="AV371" s="102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02">
        <f t="shared" si="64"/>
        <v>139</v>
      </c>
      <c r="AV372" s="102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02">
        <f t="shared" si="64"/>
        <v>175</v>
      </c>
      <c r="AV373" s="102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02">
        <f t="shared" si="64"/>
        <v>226</v>
      </c>
      <c r="AV374" s="102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02">
        <f t="shared" si="64"/>
        <v>254</v>
      </c>
      <c r="AV375" s="102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02">
        <f t="shared" si="64"/>
        <v>257</v>
      </c>
      <c r="AV376" s="102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02">
        <f t="shared" si="64"/>
        <v>353</v>
      </c>
      <c r="AV377" s="102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02">
        <f t="shared" si="64"/>
        <v>289</v>
      </c>
      <c r="AV378" s="102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02">
        <f t="shared" si="64"/>
        <v>414</v>
      </c>
      <c r="AV379" s="102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02">
        <f t="shared" si="64"/>
        <v>293</v>
      </c>
      <c r="AV380" s="102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02">
        <f t="shared" si="64"/>
        <v>5</v>
      </c>
      <c r="AV381" s="102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02">
        <f t="shared" si="64"/>
        <v>9</v>
      </c>
      <c r="AV382" s="102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02">
        <f t="shared" si="64"/>
        <v>412</v>
      </c>
      <c r="AV383" s="102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02">
        <f t="shared" si="64"/>
        <v>343</v>
      </c>
      <c r="AV384" s="102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02">
        <f t="shared" si="64"/>
        <v>307</v>
      </c>
      <c r="AV385" s="102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02">
        <f t="shared" si="64"/>
        <v>408</v>
      </c>
      <c r="AV386" s="102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02">
        <f t="shared" si="64"/>
        <v>242</v>
      </c>
      <c r="AV387" s="102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02">
        <f t="shared" si="64"/>
        <v>376</v>
      </c>
      <c r="AV388" s="102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02">
        <f t="shared" si="64"/>
        <v>30</v>
      </c>
      <c r="AV389" s="102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02">
        <f t="shared" ref="AU390:AU437" si="73">RANK(AT390,AT$5:AT$437)</f>
        <v>346</v>
      </c>
      <c r="AV390" s="102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02">
        <f t="shared" si="73"/>
        <v>82</v>
      </c>
      <c r="AV391" s="102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02">
        <f t="shared" si="73"/>
        <v>133</v>
      </c>
      <c r="AV392" s="102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02">
        <f t="shared" si="73"/>
        <v>2</v>
      </c>
      <c r="AV393" s="102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02">
        <f t="shared" si="73"/>
        <v>369</v>
      </c>
      <c r="AV394" s="102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02">
        <f t="shared" si="73"/>
        <v>92</v>
      </c>
      <c r="AV395" s="102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02">
        <f t="shared" si="73"/>
        <v>395</v>
      </c>
      <c r="AV396" s="102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02">
        <f t="shared" si="73"/>
        <v>220</v>
      </c>
      <c r="AV397" s="102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02">
        <f t="shared" si="73"/>
        <v>338</v>
      </c>
      <c r="AV398" s="102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02">
        <f t="shared" si="73"/>
        <v>316</v>
      </c>
      <c r="AV399" s="102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02">
        <f t="shared" si="73"/>
        <v>21</v>
      </c>
      <c r="AV400" s="102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02">
        <f t="shared" si="73"/>
        <v>278</v>
      </c>
      <c r="AV401" s="102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02">
        <f t="shared" si="73"/>
        <v>232</v>
      </c>
      <c r="AV402" s="102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02">
        <f t="shared" si="73"/>
        <v>294</v>
      </c>
      <c r="AV403" s="102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02">
        <f t="shared" si="73"/>
        <v>362</v>
      </c>
      <c r="AV404" s="102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02">
        <f t="shared" si="73"/>
        <v>364</v>
      </c>
      <c r="AV405" s="102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02">
        <f t="shared" si="73"/>
        <v>57</v>
      </c>
      <c r="AV406" s="102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02">
        <f t="shared" si="73"/>
        <v>367</v>
      </c>
      <c r="AV407" s="102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02">
        <f t="shared" si="73"/>
        <v>140</v>
      </c>
      <c r="AV408" s="102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02">
        <f t="shared" si="73"/>
        <v>312</v>
      </c>
      <c r="AV409" s="102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02">
        <f t="shared" si="73"/>
        <v>332</v>
      </c>
      <c r="AV410" s="102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02">
        <f t="shared" si="73"/>
        <v>239</v>
      </c>
      <c r="AV411" s="102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02">
        <f t="shared" si="73"/>
        <v>214</v>
      </c>
      <c r="AV412" s="102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02">
        <f t="shared" si="73"/>
        <v>60</v>
      </c>
      <c r="AV413" s="102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02">
        <f t="shared" si="73"/>
        <v>49</v>
      </c>
      <c r="AV414" s="102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02">
        <f t="shared" si="73"/>
        <v>137</v>
      </c>
      <c r="AV415" s="102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02">
        <f t="shared" si="73"/>
        <v>358</v>
      </c>
      <c r="AV416" s="102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02">
        <f t="shared" si="73"/>
        <v>424</v>
      </c>
      <c r="AV417" s="102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02">
        <f t="shared" si="73"/>
        <v>269</v>
      </c>
      <c r="AV418" s="102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02">
        <f t="shared" si="73"/>
        <v>352</v>
      </c>
      <c r="AV419" s="102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02">
        <f t="shared" si="73"/>
        <v>29</v>
      </c>
      <c r="AV420" s="102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02">
        <f t="shared" si="73"/>
        <v>35</v>
      </c>
      <c r="AV421" s="102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02">
        <f t="shared" si="73"/>
        <v>241</v>
      </c>
      <c r="AV422" s="102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02">
        <f t="shared" si="73"/>
        <v>237</v>
      </c>
      <c r="AV423" s="102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02">
        <f t="shared" si="73"/>
        <v>163</v>
      </c>
      <c r="AV424" s="102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02">
        <f t="shared" si="73"/>
        <v>427</v>
      </c>
      <c r="AV425" s="102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02">
        <f t="shared" si="73"/>
        <v>69</v>
      </c>
      <c r="AV426" s="102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02">
        <f t="shared" si="73"/>
        <v>101</v>
      </c>
      <c r="AV427" s="102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02">
        <f t="shared" si="73"/>
        <v>103</v>
      </c>
      <c r="AV428" s="102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02">
        <f t="shared" si="73"/>
        <v>17</v>
      </c>
      <c r="AV429" s="102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02">
        <f t="shared" si="73"/>
        <v>187</v>
      </c>
      <c r="AV430" s="102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02">
        <f t="shared" si="73"/>
        <v>430</v>
      </c>
      <c r="AV431" s="102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02">
        <f t="shared" si="73"/>
        <v>305</v>
      </c>
      <c r="AV432" s="102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02">
        <f t="shared" si="73"/>
        <v>344</v>
      </c>
      <c r="AV433" s="102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02">
        <f t="shared" si="73"/>
        <v>154</v>
      </c>
      <c r="AV434" s="102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02">
        <f t="shared" si="73"/>
        <v>75</v>
      </c>
      <c r="AV435" s="102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02">
        <f t="shared" si="73"/>
        <v>426</v>
      </c>
      <c r="AV436" s="102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02">
        <f t="shared" si="73"/>
        <v>183</v>
      </c>
      <c r="AV437" s="102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1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A10991446</value>
    </field>
    <field name="Objective-Title">
      <value order="0">2024 Actual Resident Population</value>
    </field>
    <field name="Objective-Description">
      <value order="0"/>
    </field>
    <field name="Objective-CreationStamp">
      <value order="0">2024-05-28T23:16:37Z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2024-05-28T23:17:12Z</value>
    </field>
    <field name="Objective-ModificationStamp">
      <value order="0">2024-06-27T04:08:03Z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vA13910774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2024-03-27T02:23:59Z</cp:lastPrinted>
  <dcterms:created xsi:type="dcterms:W3CDTF">2006-08-04T03:19:04Z</dcterms:created>
  <dcterms:modified xsi:type="dcterms:W3CDTF">2024-05-29T00:16:38Z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A10991446</vt:lpwstr>
  </property>
  <property fmtid="{D5CDD505-2E9C-101B-9397-08002B2CF9AE}" pid="4" name="Objective-Title">
    <vt:lpwstr>2024 Actual Resident Population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2024-05-28T23:16:37Z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2024-05-28T23:17:12Z</vt:filetime>
  </property>
  <property fmtid="{D5CDD505-2E9C-101B-9397-08002B2CF9AE}" pid="10" name="Objective-ModificationStamp">
    <vt:filetime>2024-06-27T04:08:03Z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vA13910774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