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790e573047e24145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762196F4-24F9-471C-93F8-57CC6CA51738}" xr6:coauthVersionLast="47" xr6:coauthVersionMax="47" xr10:uidLastSave="{00000000-0000-0000-0000-000000000000}"/>
  <bookViews>
    <workbookView xWindow="-110" yWindow="-110" windowWidth="19420" windowHeight="10420" firstSheet="6" activeTab="6" xr2:uid="{00000000-000D-0000-FFFF-FFFF00000000}"/>
  </bookViews>
  <sheets>
    <sheet name="2018" sheetId="5" state="hidden" r:id="rId1"/>
    <sheet name="2011-2017" sheetId="1" state="hidden" r:id="rId2"/>
    <sheet name="2003-2010" sheetId="2" state="hidden" r:id="rId3"/>
    <sheet name="2001-2003" sheetId="3" state="hidden" r:id="rId4"/>
    <sheet name="1993-2000" sheetId="4" state="hidden" r:id="rId5"/>
    <sheet name="Data" sheetId="6" state="hidden" r:id="rId6"/>
    <sheet name="Front" sheetId="7" r:id="rId7"/>
  </sheets>
  <definedNames>
    <definedName name="_xlnm._FilterDatabase" localSheetId="3" hidden="1">'2001-2003'!$A$9:$D$66</definedName>
    <definedName name="_xlnm._FilterDatabase" localSheetId="2" hidden="1">'2003-2010'!$A$9:$I$9</definedName>
    <definedName name="_xlnm.Print_Area" localSheetId="0">'2018'!$B$4:$BE$37</definedName>
    <definedName name="_xlnm.Print_Area" localSheetId="6">Front!$A$1:$AI$46</definedName>
    <definedName name="_xlnm.Print_Tit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A59" i="6" l="1"/>
  <c r="AH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AA45" i="6"/>
  <c r="AB45" i="6"/>
  <c r="AC45" i="6"/>
  <c r="AD45" i="6"/>
  <c r="AE45" i="6"/>
  <c r="AF45" i="6"/>
  <c r="AG45" i="6"/>
  <c r="AH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B59" i="6"/>
  <c r="AC59" i="6"/>
  <c r="AD59" i="6"/>
  <c r="AE59" i="6"/>
  <c r="AF59" i="6"/>
  <c r="AG59" i="6"/>
  <c r="AH59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D67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D68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G69" i="6"/>
  <c r="AH69" i="6"/>
  <c r="D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D72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AC72" i="6"/>
  <c r="AD72" i="6"/>
  <c r="AE72" i="6"/>
  <c r="AF72" i="6"/>
  <c r="AG72" i="6"/>
  <c r="AH72" i="6"/>
  <c r="D73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W73" i="6"/>
  <c r="X73" i="6"/>
  <c r="Y73" i="6"/>
  <c r="Z73" i="6"/>
  <c r="AA73" i="6"/>
  <c r="AB73" i="6"/>
  <c r="AC73" i="6"/>
  <c r="AD73" i="6"/>
  <c r="AE73" i="6"/>
  <c r="AF73" i="6"/>
  <c r="AG73" i="6"/>
  <c r="AH73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42" i="6"/>
  <c r="AH36" i="6"/>
  <c r="AJ70" i="6" l="1"/>
  <c r="AJ42" i="6"/>
  <c r="AJ68" i="6"/>
  <c r="AJ67" i="6"/>
  <c r="AJ45" i="6"/>
  <c r="AJ44" i="6"/>
  <c r="AJ63" i="6"/>
  <c r="AJ64" i="6"/>
  <c r="AJ66" i="6"/>
  <c r="AJ43" i="6"/>
  <c r="AJ48" i="6"/>
  <c r="AJ49" i="6"/>
  <c r="AJ50" i="6"/>
  <c r="AJ46" i="6"/>
  <c r="AJ47" i="6"/>
  <c r="AJ65" i="6"/>
  <c r="AJ69" i="6"/>
  <c r="AJ60" i="6"/>
  <c r="AJ59" i="6"/>
  <c r="AJ58" i="6"/>
  <c r="AJ61" i="6"/>
  <c r="AJ57" i="6"/>
  <c r="AJ56" i="6"/>
  <c r="AJ55" i="6"/>
  <c r="AJ54" i="6"/>
  <c r="AJ73" i="6"/>
  <c r="AJ53" i="6"/>
  <c r="AJ72" i="6"/>
  <c r="AJ52" i="6"/>
  <c r="AJ62" i="6"/>
  <c r="AJ71" i="6"/>
  <c r="AJ51" i="6"/>
  <c r="C45" i="7" s="1"/>
  <c r="D41" i="7" l="1"/>
  <c r="C41" i="7"/>
  <c r="AG36" i="6"/>
  <c r="AF36" i="6" l="1"/>
  <c r="D40" i="7" l="1"/>
  <c r="C40" i="7"/>
  <c r="AA7" i="7" a="1"/>
  <c r="AA7" i="7" s="1"/>
  <c r="AB7" i="7" a="1"/>
  <c r="AB7" i="7" s="1"/>
  <c r="AB25" i="7"/>
  <c r="AB9" i="7"/>
  <c r="AB15" i="7"/>
  <c r="AB17" i="7"/>
  <c r="AB23" i="7"/>
  <c r="AB26" i="7"/>
  <c r="AB34" i="7"/>
  <c r="AB8" i="7"/>
  <c r="AA14" i="7"/>
  <c r="AA26" i="7"/>
  <c r="AA28" i="7"/>
  <c r="AA34" i="7"/>
  <c r="AA36" i="7"/>
  <c r="T6" i="7" a="1"/>
  <c r="T6" i="7" s="1"/>
  <c r="T4" i="7" a="1"/>
  <c r="T4" i="7" s="1"/>
  <c r="C11" i="7"/>
  <c r="C42" i="7"/>
  <c r="C43" i="7"/>
  <c r="C39" i="7"/>
  <c r="D13" i="7"/>
  <c r="D14" i="7"/>
  <c r="C16" i="7"/>
  <c r="D18" i="7"/>
  <c r="D21" i="7"/>
  <c r="D22" i="7"/>
  <c r="C24" i="7"/>
  <c r="D26" i="7"/>
  <c r="D29" i="7"/>
  <c r="D30" i="7"/>
  <c r="C32" i="7"/>
  <c r="D34" i="7"/>
  <c r="D37" i="7"/>
  <c r="D38" i="7"/>
  <c r="D42" i="7"/>
  <c r="D43" i="7"/>
  <c r="D11" i="7"/>
  <c r="C12" i="7"/>
  <c r="C13" i="7"/>
  <c r="C14" i="7"/>
  <c r="C15" i="7"/>
  <c r="C17" i="7"/>
  <c r="C18" i="7"/>
  <c r="C19" i="7"/>
  <c r="C20" i="7"/>
  <c r="C21" i="7"/>
  <c r="C22" i="7"/>
  <c r="C23" i="7"/>
  <c r="C25" i="7"/>
  <c r="C26" i="7"/>
  <c r="C27" i="7"/>
  <c r="C28" i="7"/>
  <c r="C29" i="7"/>
  <c r="C30" i="7"/>
  <c r="C31" i="7"/>
  <c r="C33" i="7"/>
  <c r="C34" i="7"/>
  <c r="C35" i="7"/>
  <c r="C36" i="7"/>
  <c r="C37" i="7"/>
  <c r="AA8" i="7"/>
  <c r="AA9" i="7"/>
  <c r="D12" i="7"/>
  <c r="D15" i="7"/>
  <c r="D16" i="7"/>
  <c r="D17" i="7"/>
  <c r="D19" i="7"/>
  <c r="D20" i="7"/>
  <c r="D23" i="7"/>
  <c r="D24" i="7"/>
  <c r="D25" i="7"/>
  <c r="D27" i="7"/>
  <c r="D28" i="7"/>
  <c r="D31" i="7"/>
  <c r="D32" i="7"/>
  <c r="D33" i="7"/>
  <c r="D35" i="7"/>
  <c r="D36" i="7"/>
  <c r="AA10" i="7"/>
  <c r="AB10" i="7"/>
  <c r="AA11" i="7"/>
  <c r="AB11" i="7"/>
  <c r="AA12" i="7"/>
  <c r="AB12" i="7"/>
  <c r="AA13" i="7"/>
  <c r="AB13" i="7"/>
  <c r="AB14" i="7"/>
  <c r="AA15" i="7"/>
  <c r="AA16" i="7"/>
  <c r="AB16" i="7"/>
  <c r="AA17" i="7"/>
  <c r="AA18" i="7"/>
  <c r="AB18" i="7"/>
  <c r="AA19" i="7"/>
  <c r="AB19" i="7"/>
  <c r="AA20" i="7"/>
  <c r="AB20" i="7"/>
  <c r="AA21" i="7"/>
  <c r="AB21" i="7"/>
  <c r="AA22" i="7"/>
  <c r="AB22" i="7"/>
  <c r="AA23" i="7"/>
  <c r="AA24" i="7"/>
  <c r="AB24" i="7"/>
  <c r="AA25" i="7"/>
  <c r="AA27" i="7"/>
  <c r="AB27" i="7"/>
  <c r="AB28" i="7"/>
  <c r="AA29" i="7"/>
  <c r="AB29" i="7"/>
  <c r="AA30" i="7"/>
  <c r="AB30" i="7"/>
  <c r="AA31" i="7"/>
  <c r="AB31" i="7"/>
  <c r="AA32" i="7"/>
  <c r="AB32" i="7"/>
  <c r="AA33" i="7"/>
  <c r="AB33" i="7"/>
  <c r="AA35" i="7"/>
  <c r="AB35" i="7"/>
  <c r="AB36" i="7"/>
  <c r="AA37" i="7"/>
  <c r="AB37" i="7"/>
  <c r="AA38" i="7"/>
  <c r="AB38" i="7"/>
  <c r="AC13" i="7" l="1"/>
  <c r="AD13" i="7" s="1"/>
  <c r="U6" i="7"/>
  <c r="D45" i="7"/>
  <c r="C38" i="7"/>
  <c r="U4" i="7" s="1"/>
  <c r="AC8" i="7"/>
  <c r="AD8" i="7" s="1"/>
  <c r="AE8" i="7" s="1"/>
  <c r="D39" i="7"/>
  <c r="AD36" i="6"/>
  <c r="L4" i="7" l="1"/>
  <c r="AC36" i="6"/>
  <c r="D10" i="7" l="1"/>
  <c r="C10" i="7"/>
  <c r="AC10" i="7"/>
  <c r="AD10" i="7" s="1"/>
  <c r="AE10" i="7" s="1"/>
  <c r="AF10" i="7" s="1"/>
  <c r="AC28" i="7" l="1"/>
  <c r="AD28" i="7" s="1"/>
  <c r="AE28" i="7" s="1"/>
  <c r="AF28" i="7" s="1"/>
  <c r="AC26" i="7"/>
  <c r="AD26" i="7" s="1"/>
  <c r="AE26" i="7" s="1"/>
  <c r="AF26" i="7" s="1"/>
  <c r="AC24" i="7"/>
  <c r="AD24" i="7" s="1"/>
  <c r="AE24" i="7" s="1"/>
  <c r="AF24" i="7" s="1"/>
  <c r="AC22" i="7"/>
  <c r="AC20" i="7"/>
  <c r="AD20" i="7" s="1"/>
  <c r="AE20" i="7" s="1"/>
  <c r="AF20" i="7" s="1"/>
  <c r="AC18" i="7"/>
  <c r="AD18" i="7" s="1"/>
  <c r="AE18" i="7" s="1"/>
  <c r="AF18" i="7" s="1"/>
  <c r="AC16" i="7"/>
  <c r="AD16" i="7" s="1"/>
  <c r="AE16" i="7" s="1"/>
  <c r="AF16" i="7" s="1"/>
  <c r="AC14" i="7"/>
  <c r="AD14" i="7" s="1"/>
  <c r="AE14" i="7" s="1"/>
  <c r="AF14" i="7" s="1"/>
  <c r="AC12" i="7"/>
  <c r="AD12" i="7" s="1"/>
  <c r="AE12" i="7" s="1"/>
  <c r="AF12" i="7" s="1"/>
  <c r="AC38" i="7"/>
  <c r="AD38" i="7" s="1"/>
  <c r="AE38" i="7" s="1"/>
  <c r="AF38" i="7" s="1"/>
  <c r="AC34" i="7"/>
  <c r="AD34" i="7" s="1"/>
  <c r="AE34" i="7" s="1"/>
  <c r="AF34" i="7" s="1"/>
  <c r="AC29" i="7"/>
  <c r="AD29" i="7" s="1"/>
  <c r="AE29" i="7" s="1"/>
  <c r="AF29" i="7" s="1"/>
  <c r="AC25" i="7"/>
  <c r="AD25" i="7" s="1"/>
  <c r="AE25" i="7" s="1"/>
  <c r="AF25" i="7" s="1"/>
  <c r="AC21" i="7"/>
  <c r="AD21" i="7" s="1"/>
  <c r="AE21" i="7" s="1"/>
  <c r="AF21" i="7" s="1"/>
  <c r="AC17" i="7"/>
  <c r="AD17" i="7" s="1"/>
  <c r="AE17" i="7" s="1"/>
  <c r="AF17" i="7" s="1"/>
  <c r="AC32" i="7"/>
  <c r="AD32" i="7" s="1"/>
  <c r="AE32" i="7" s="1"/>
  <c r="AF32" i="7" s="1"/>
  <c r="AC33" i="7"/>
  <c r="AD33" i="7" s="1"/>
  <c r="AE33" i="7" s="1"/>
  <c r="AF33" i="7" s="1"/>
  <c r="AC27" i="7"/>
  <c r="AD27" i="7" s="1"/>
  <c r="AE27" i="7" s="1"/>
  <c r="AF27" i="7" s="1"/>
  <c r="AC23" i="7"/>
  <c r="AD23" i="7" s="1"/>
  <c r="AE23" i="7" s="1"/>
  <c r="AF23" i="7" s="1"/>
  <c r="AC19" i="7"/>
  <c r="AD19" i="7" s="1"/>
  <c r="AE19" i="7" s="1"/>
  <c r="AF19" i="7" s="1"/>
  <c r="AC15" i="7"/>
  <c r="AD15" i="7" s="1"/>
  <c r="AE15" i="7" s="1"/>
  <c r="AF15" i="7" s="1"/>
  <c r="AE13" i="7"/>
  <c r="AF13" i="7" s="1"/>
  <c r="AC37" i="7"/>
  <c r="AD37" i="7" s="1"/>
  <c r="AE37" i="7" s="1"/>
  <c r="AF37" i="7" s="1"/>
  <c r="AC35" i="7"/>
  <c r="AD35" i="7" s="1"/>
  <c r="AE35" i="7" s="1"/>
  <c r="AF35" i="7" s="1"/>
  <c r="AF8" i="7"/>
  <c r="AC36" i="7"/>
  <c r="AD36" i="7" s="1"/>
  <c r="AE36" i="7" s="1"/>
  <c r="AF36" i="7" s="1"/>
  <c r="AC30" i="7"/>
  <c r="AD30" i="7" s="1"/>
  <c r="AE30" i="7" s="1"/>
  <c r="AF30" i="7" s="1"/>
  <c r="AC9" i="7"/>
  <c r="AD9" i="7" s="1"/>
  <c r="AE9" i="7" s="1"/>
  <c r="AF9" i="7" s="1"/>
  <c r="U3" i="7"/>
  <c r="K4" i="7"/>
  <c r="G8" i="7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B51" i="5"/>
  <c r="B50" i="5"/>
  <c r="B49" i="5"/>
  <c r="B48" i="5"/>
  <c r="AB47" i="5"/>
  <c r="AA47" i="5"/>
  <c r="Z47" i="5"/>
  <c r="Y47" i="5"/>
  <c r="X47" i="5"/>
  <c r="W47" i="5"/>
  <c r="V47" i="5"/>
  <c r="C47" i="5"/>
  <c r="B47" i="5"/>
  <c r="AB45" i="5"/>
  <c r="AA45" i="5"/>
  <c r="Z45" i="5"/>
  <c r="Y45" i="5"/>
  <c r="X45" i="5"/>
  <c r="W45" i="5"/>
  <c r="V45" i="5"/>
  <c r="C45" i="5"/>
  <c r="B45" i="5"/>
  <c r="AB44" i="5"/>
  <c r="AA44" i="5"/>
  <c r="Z44" i="5"/>
  <c r="Y44" i="5"/>
  <c r="X44" i="5"/>
  <c r="W44" i="5"/>
  <c r="V44" i="5"/>
  <c r="C44" i="5"/>
  <c r="B44" i="5"/>
  <c r="AB51" i="5"/>
  <c r="AB50" i="5"/>
  <c r="AB49" i="5"/>
  <c r="AB48" i="5"/>
  <c r="AA51" i="5"/>
  <c r="AA50" i="5"/>
  <c r="AA49" i="5"/>
  <c r="AA48" i="5"/>
  <c r="Z50" i="5"/>
  <c r="Z49" i="5"/>
  <c r="Z48" i="5"/>
  <c r="Y51" i="5"/>
  <c r="Y50" i="5"/>
  <c r="X51" i="5"/>
  <c r="X50" i="5"/>
  <c r="X49" i="5"/>
  <c r="X48" i="5"/>
  <c r="W51" i="5"/>
  <c r="W50" i="5"/>
  <c r="W49" i="5"/>
  <c r="W48" i="5"/>
  <c r="V51" i="5"/>
  <c r="V50" i="5"/>
  <c r="V49" i="5"/>
  <c r="V48" i="5"/>
  <c r="C51" i="5"/>
  <c r="C50" i="5"/>
  <c r="C49" i="5"/>
  <c r="C48" i="5"/>
  <c r="AD22" i="7" l="1"/>
  <c r="AE22" i="7"/>
  <c r="N4" i="7"/>
  <c r="AC11" i="7"/>
  <c r="AD11" i="7" s="1"/>
  <c r="AE11" i="7" s="1"/>
  <c r="AF11" i="7" s="1"/>
  <c r="AC31" i="7"/>
  <c r="AD31" i="7" s="1"/>
  <c r="AE31" i="7" s="1"/>
  <c r="AF31" i="7" s="1"/>
  <c r="Y48" i="5"/>
  <c r="Y49" i="5"/>
  <c r="Z51" i="5"/>
  <c r="I126" i="4"/>
  <c r="H126" i="4"/>
  <c r="G126" i="4"/>
  <c r="F126" i="4"/>
  <c r="E126" i="4"/>
  <c r="D126" i="4"/>
  <c r="C126" i="4"/>
  <c r="B126" i="4"/>
  <c r="I117" i="4"/>
  <c r="H117" i="4"/>
  <c r="G117" i="4"/>
  <c r="F117" i="4"/>
  <c r="E117" i="4"/>
  <c r="D117" i="4"/>
  <c r="C117" i="4"/>
  <c r="B117" i="4"/>
  <c r="I108" i="4"/>
  <c r="H108" i="4"/>
  <c r="G108" i="4"/>
  <c r="F108" i="4"/>
  <c r="E108" i="4"/>
  <c r="D108" i="4"/>
  <c r="C108" i="4"/>
  <c r="B108" i="4"/>
  <c r="I99" i="4"/>
  <c r="H99" i="4"/>
  <c r="G99" i="4"/>
  <c r="F99" i="4"/>
  <c r="E99" i="4"/>
  <c r="D99" i="4"/>
  <c r="C99" i="4"/>
  <c r="B99" i="4"/>
  <c r="I91" i="4"/>
  <c r="H91" i="4"/>
  <c r="G91" i="4"/>
  <c r="F91" i="4"/>
  <c r="E91" i="4"/>
  <c r="D91" i="4"/>
  <c r="C91" i="4"/>
  <c r="B91" i="4"/>
  <c r="I82" i="4"/>
  <c r="H82" i="4"/>
  <c r="G82" i="4"/>
  <c r="F82" i="4"/>
  <c r="E82" i="4"/>
  <c r="D82" i="4"/>
  <c r="C82" i="4"/>
  <c r="B82" i="4"/>
  <c r="I71" i="4"/>
  <c r="H71" i="4"/>
  <c r="G71" i="4"/>
  <c r="F71" i="4"/>
  <c r="E71" i="4"/>
  <c r="D71" i="4"/>
  <c r="C71" i="4"/>
  <c r="B71" i="4"/>
  <c r="I64" i="4"/>
  <c r="H64" i="4"/>
  <c r="G64" i="4"/>
  <c r="F64" i="4"/>
  <c r="E64" i="4"/>
  <c r="D64" i="4"/>
  <c r="C64" i="4"/>
  <c r="B64" i="4"/>
  <c r="I59" i="4"/>
  <c r="H59" i="4"/>
  <c r="G59" i="4"/>
  <c r="F59" i="4"/>
  <c r="E59" i="4"/>
  <c r="D59" i="4"/>
  <c r="C59" i="4"/>
  <c r="B59" i="4"/>
  <c r="I50" i="4"/>
  <c r="H50" i="4"/>
  <c r="G50" i="4"/>
  <c r="F50" i="4"/>
  <c r="E50" i="4"/>
  <c r="D50" i="4"/>
  <c r="C50" i="4"/>
  <c r="B50" i="4"/>
  <c r="I41" i="4"/>
  <c r="H41" i="4"/>
  <c r="G41" i="4"/>
  <c r="F41" i="4"/>
  <c r="E41" i="4"/>
  <c r="D41" i="4"/>
  <c r="C41" i="4"/>
  <c r="B41" i="4"/>
  <c r="D68" i="3"/>
  <c r="C68" i="3"/>
  <c r="B68" i="3"/>
  <c r="P42" i="2"/>
  <c r="O42" i="2"/>
  <c r="N42" i="2"/>
  <c r="M42" i="2"/>
  <c r="L42" i="2"/>
  <c r="K42" i="2"/>
  <c r="J42" i="2"/>
  <c r="I42" i="2"/>
  <c r="I43" i="1"/>
  <c r="H43" i="1"/>
  <c r="G43" i="1"/>
  <c r="F43" i="1"/>
  <c r="E43" i="1"/>
  <c r="D43" i="1"/>
  <c r="C43" i="1"/>
  <c r="AF22" i="7" l="1"/>
  <c r="AG9" i="7" s="1"/>
  <c r="E128" i="4"/>
  <c r="E130" i="4" s="1"/>
  <c r="I128" i="4"/>
  <c r="I130" i="4" s="1"/>
  <c r="C128" i="4"/>
  <c r="C130" i="4" s="1"/>
  <c r="G128" i="4"/>
  <c r="G130" i="4" s="1"/>
  <c r="B128" i="4"/>
  <c r="B130" i="4" s="1"/>
  <c r="D128" i="4"/>
  <c r="F128" i="4"/>
  <c r="H128" i="4"/>
  <c r="AG37" i="7" l="1"/>
  <c r="AG30" i="7"/>
  <c r="AG12" i="7"/>
  <c r="AG36" i="7"/>
  <c r="AG16" i="7"/>
  <c r="AG8" i="7"/>
  <c r="AG14" i="7"/>
  <c r="AG21" i="7"/>
  <c r="AG18" i="7"/>
  <c r="AG17" i="7"/>
  <c r="AG35" i="7"/>
  <c r="AG27" i="7"/>
  <c r="AG31" i="7"/>
  <c r="AG10" i="7"/>
  <c r="AG22" i="7"/>
  <c r="AG32" i="7"/>
  <c r="AG26" i="7"/>
  <c r="AG11" i="7"/>
  <c r="AG13" i="7"/>
  <c r="AG15" i="7"/>
  <c r="AG24" i="7"/>
  <c r="AG23" i="7"/>
  <c r="AG38" i="7"/>
  <c r="AG28" i="7"/>
  <c r="AG25" i="7"/>
  <c r="AG33" i="7"/>
  <c r="AG29" i="7"/>
  <c r="AG19" i="7"/>
  <c r="AG34" i="7"/>
  <c r="AG20" i="7"/>
  <c r="H130" i="4"/>
  <c r="F130" i="4"/>
  <c r="D130" i="4"/>
  <c r="AI9" i="7" l="1"/>
  <c r="AH9" i="7"/>
  <c r="AH11" i="7"/>
  <c r="AH26" i="7"/>
  <c r="AI26" i="7"/>
  <c r="AI24" i="7"/>
  <c r="AI30" i="7"/>
  <c r="AH18" i="7"/>
  <c r="AH28" i="7"/>
  <c r="AI19" i="7"/>
  <c r="AH34" i="7"/>
  <c r="AI31" i="7"/>
  <c r="AH19" i="7"/>
  <c r="AH27" i="7"/>
  <c r="AH30" i="7"/>
  <c r="AI16" i="7"/>
  <c r="AH29" i="7"/>
  <c r="AI21" i="7"/>
  <c r="AI17" i="7"/>
  <c r="AI33" i="7"/>
  <c r="AH8" i="7"/>
  <c r="AH10" i="7"/>
  <c r="AH25" i="7"/>
  <c r="AI10" i="7"/>
  <c r="AH35" i="7"/>
  <c r="AI32" i="7"/>
  <c r="AH17" i="7"/>
  <c r="AH20" i="7"/>
  <c r="AI12" i="7"/>
  <c r="AI18" i="7"/>
  <c r="AH38" i="7"/>
  <c r="AI36" i="7"/>
  <c r="AI34" i="7"/>
  <c r="AH22" i="7"/>
  <c r="AH16" i="7"/>
  <c r="AH15" i="7"/>
  <c r="AH31" i="7"/>
  <c r="AI28" i="7"/>
  <c r="AH36" i="7"/>
  <c r="AH32" i="7"/>
  <c r="AH33" i="7"/>
  <c r="AI22" i="7"/>
  <c r="AH13" i="7"/>
  <c r="AH12" i="7"/>
  <c r="AH24" i="7"/>
  <c r="AI35" i="7"/>
  <c r="AI38" i="7"/>
  <c r="AI23" i="7"/>
  <c r="AH14" i="7"/>
  <c r="AH23" i="7"/>
  <c r="AH37" i="7"/>
  <c r="AI14" i="7"/>
  <c r="AI13" i="7"/>
  <c r="AI29" i="7"/>
  <c r="AI15" i="7"/>
  <c r="AI11" i="7"/>
  <c r="AI37" i="7"/>
  <c r="AH21" i="7"/>
  <c r="AI27" i="7"/>
  <c r="AI25" i="7"/>
  <c r="AI20" i="7"/>
  <c r="AI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<sst xmlns="http://schemas.openxmlformats.org/spreadsheetml/2006/main" count="548" uniqueCount="275">
  <si>
    <t>Historial Yearly (2010-2017) EGM LGA Expenditure Data</t>
  </si>
  <si>
    <t>LGA Name</t>
  </si>
  <si>
    <t>Region</t>
  </si>
  <si>
    <t>Expenditure
1 Jul 10 - 30 Jun 11</t>
  </si>
  <si>
    <t>Expenditure
1 Jul 11 - 30 Jun 12</t>
  </si>
  <si>
    <t>Expenditure
1 Jul 12 - 30 Jun 13</t>
  </si>
  <si>
    <t>Expenditure
1 Jul 13 - 30 Jun 14</t>
  </si>
  <si>
    <t>Expenditure
1 Jul 14 - 30 Jun 15</t>
  </si>
  <si>
    <t>Expenditure
1 Jul 15 - 30 Jun 16</t>
  </si>
  <si>
    <t>Expenditure
1 Jul 16 - 30 Jun 17</t>
  </si>
  <si>
    <t>M</t>
  </si>
  <si>
    <t>SHIRE OF NORTHERN GRAMPIANS</t>
  </si>
  <si>
    <t>CITY OF GREATER GEELONG</t>
  </si>
  <si>
    <t>SHIRE OF COLAC-OTWAY</t>
  </si>
  <si>
    <t>SHIRE OF CENTRAL GOLDFIELDS</t>
  </si>
  <si>
    <t>SHIRE OF MITCHELL</t>
  </si>
  <si>
    <t>SHIRE OF CAMPASPE</t>
  </si>
  <si>
    <t>Please note:</t>
  </si>
  <si>
    <t>The following is a list of amalgamated LGA's in this data set:</t>
  </si>
  <si>
    <t xml:space="preserve">  CITY OF WHITTLESEA consists of City of Whittlesea and Shire of Nillumbik</t>
  </si>
  <si>
    <t xml:space="preserve">  SHIRE OF NORTHERN GRAMPIANS consists of Rural City of Ararat and Shire of Northern Grampians</t>
  </si>
  <si>
    <t xml:space="preserve">  CITY OF GREATER GEELONG consists of Borough of Queenscliffe and City of Greater Geelong</t>
  </si>
  <si>
    <t xml:space="preserve">  SHIRE OF COLAC-OTWAY consists of Shire of Corangamite and Shire of Colac-Otway</t>
  </si>
  <si>
    <t xml:space="preserve">  SHIRE OF MOORABOOL consists of Shire of Hepburn and Shire of Moorabool</t>
  </si>
  <si>
    <t xml:space="preserve">  SHIRE OF CENTRAL GOLDFIELDS consists of Shire of Central Goldfields and Shire of Mount Alexander</t>
  </si>
  <si>
    <t xml:space="preserve">  SHIRE OF MITCHELL consists of Shire of Mansfield, Shire of Murrindindi and Shire of Mitchell</t>
  </si>
  <si>
    <t xml:space="preserve">  SHIRE OF ALPINE consists of Shire of Towong and Shire of Alpine</t>
  </si>
  <si>
    <t xml:space="preserve">  RURAL CITY OF BENALLA consists of Shire of Moira, Shire of Strathbogie, and Rural City of Benalla</t>
  </si>
  <si>
    <t xml:space="preserve">  SHIRE OF CAMPASPE consists of Shire of Gannawarra and Shire of Campaspe</t>
  </si>
  <si>
    <t xml:space="preserve">  SHIRE OF GLENELG consists of Shire of Glenelg and Shire of Southern Grampians</t>
  </si>
  <si>
    <t>Historial Yearly (2002-2010) EGM LGA Expenditure Data</t>
  </si>
  <si>
    <t>RURAL CITY OF ARARAT</t>
  </si>
  <si>
    <t xml:space="preserve">Historical yearly (2000-2003) EGM LGA expenditure data </t>
  </si>
  <si>
    <t xml:space="preserve">BANYULE    </t>
  </si>
  <si>
    <t xml:space="preserve">BAYSIDE    </t>
  </si>
  <si>
    <t xml:space="preserve">BOROONDARA    </t>
  </si>
  <si>
    <t xml:space="preserve">BRIMBANK    </t>
  </si>
  <si>
    <t xml:space="preserve">CARDINIA    </t>
  </si>
  <si>
    <t xml:space="preserve">CASEY    </t>
  </si>
  <si>
    <t xml:space="preserve">DAREBIN    </t>
  </si>
  <si>
    <t xml:space="preserve">FRANKSTON    </t>
  </si>
  <si>
    <t xml:space="preserve">GLEN EIRA   </t>
  </si>
  <si>
    <t xml:space="preserve">GREATER DANDENONG   </t>
  </si>
  <si>
    <t xml:space="preserve">HOBSONS BAY   </t>
  </si>
  <si>
    <t xml:space="preserve">HUME    </t>
  </si>
  <si>
    <t xml:space="preserve">KINGSTON    </t>
  </si>
  <si>
    <t xml:space="preserve">KNOX    </t>
  </si>
  <si>
    <t xml:space="preserve">MANNINGHAM    </t>
  </si>
  <si>
    <t xml:space="preserve">MARIBYRNONG    </t>
  </si>
  <si>
    <t xml:space="preserve">MAROONDAH    </t>
  </si>
  <si>
    <t xml:space="preserve">MELBOURNE    </t>
  </si>
  <si>
    <t xml:space="preserve">MELTON </t>
  </si>
  <si>
    <t xml:space="preserve">MONASH </t>
  </si>
  <si>
    <t>MOONEE VALLEY</t>
  </si>
  <si>
    <t xml:space="preserve">MORELAND </t>
  </si>
  <si>
    <t>MORNINGTON PENINSULA</t>
  </si>
  <si>
    <t xml:space="preserve">NILLUMBIK </t>
  </si>
  <si>
    <t>PORT PHILLIP</t>
  </si>
  <si>
    <t xml:space="preserve">STONNINGTON </t>
  </si>
  <si>
    <t xml:space="preserve">WHITEHORSE </t>
  </si>
  <si>
    <t xml:space="preserve">WHITTLESEA </t>
  </si>
  <si>
    <t xml:space="preserve">WYNDHAM </t>
  </si>
  <si>
    <t xml:space="preserve">YARRA </t>
  </si>
  <si>
    <t>YARRA RANGES</t>
  </si>
  <si>
    <t xml:space="preserve">Historical yearly (1992-2000) EGM LGA expenditure data </t>
  </si>
  <si>
    <t>Metropolitan Sub-total (31 LGAs)</t>
  </si>
  <si>
    <t xml:space="preserve">SD BARWON   </t>
  </si>
  <si>
    <t>BALANCE OF LGAs</t>
  </si>
  <si>
    <t xml:space="preserve">BOROUGH OF QUEENSCLIFFE </t>
  </si>
  <si>
    <t xml:space="preserve">GOLDEN PLAINS SHIRE </t>
  </si>
  <si>
    <t>SURF COAST SHIRE</t>
  </si>
  <si>
    <t>Sub-total (5 LGAs)</t>
  </si>
  <si>
    <t xml:space="preserve">SD CENTRAL HIGHLANDS HIGHLANDS </t>
  </si>
  <si>
    <t>CITY OF BALLARAT</t>
  </si>
  <si>
    <t xml:space="preserve">SHIRE OF HEPBURN </t>
  </si>
  <si>
    <t>BALANCE OF LGAs-</t>
  </si>
  <si>
    <t>CITY OF MOORABOOL</t>
  </si>
  <si>
    <t>SHIRE OF PYRENEES</t>
  </si>
  <si>
    <t xml:space="preserve">SD EAST GIPPSLAND GIPPSLAND </t>
  </si>
  <si>
    <t>SHIRE OF EAST GIPPSLAND</t>
  </si>
  <si>
    <t xml:space="preserve">SHIRE OF WELLINGTON </t>
  </si>
  <si>
    <t>Sub-total (2 LGAs)</t>
  </si>
  <si>
    <t xml:space="preserve">SD GIPPSLAND   </t>
  </si>
  <si>
    <t xml:space="preserve">BASS COAST SHIRE  </t>
  </si>
  <si>
    <t xml:space="preserve">SHIRE OF BAW BAW </t>
  </si>
  <si>
    <t>SHIRE OF LA TROBE</t>
  </si>
  <si>
    <t>SHIRE OF SOUTH GIPPSLAND</t>
  </si>
  <si>
    <t>Sub-total (4 LGAs)</t>
  </si>
  <si>
    <t xml:space="preserve">SD GOULBURN   </t>
  </si>
  <si>
    <t>CITY OF GREATER SHEPPARTON</t>
  </si>
  <si>
    <t>SHIRE OF DELATITE</t>
  </si>
  <si>
    <t>SHIRE OF MOIRA</t>
  </si>
  <si>
    <t xml:space="preserve">SHIRE OF MURRINDINDI </t>
  </si>
  <si>
    <t xml:space="preserve">SHIRE OF STRATHBOGIE </t>
  </si>
  <si>
    <t>Sub-total (7 LGAs)</t>
  </si>
  <si>
    <t xml:space="preserve">SD LODDON   </t>
  </si>
  <si>
    <t>CITY OF GREATER BENDIGO</t>
  </si>
  <si>
    <t>SHIRE OF MACEDON RANGES</t>
  </si>
  <si>
    <t xml:space="preserve">SHIRE OF LODDON </t>
  </si>
  <si>
    <t>SHIRE OF MOUNT ALEXANDER</t>
  </si>
  <si>
    <t xml:space="preserve">SD MALLEE   </t>
  </si>
  <si>
    <t>RURAL CITY OF MILDURA</t>
  </si>
  <si>
    <t>RURAL CITY OF SWAN</t>
  </si>
  <si>
    <t>SHIRE OF BULOKE</t>
  </si>
  <si>
    <t>SHIRE OF GANNAWARRA</t>
  </si>
  <si>
    <t xml:space="preserve">SD OVENS-MURRAY   </t>
  </si>
  <si>
    <t>RURAL CITY OF WANGARATTA</t>
  </si>
  <si>
    <t>RURAL CITY OF WODONGA</t>
  </si>
  <si>
    <t xml:space="preserve">ALPINE SHIRE   </t>
  </si>
  <si>
    <t>SHIRE OF INDIGO</t>
  </si>
  <si>
    <t xml:space="preserve">SHIRE OF TOWONG </t>
  </si>
  <si>
    <t xml:space="preserve">SD WESTERN DISTRICT DISTRICT </t>
  </si>
  <si>
    <t>CITY OF WARRNAMBOOL</t>
  </si>
  <si>
    <t xml:space="preserve">SHIRE OF GLENELG </t>
  </si>
  <si>
    <t xml:space="preserve">BALANCE OF LGAs- </t>
  </si>
  <si>
    <t xml:space="preserve">SHIRE OF CORANGAMITE </t>
  </si>
  <si>
    <t>SHIRE OF MOYNE</t>
  </si>
  <si>
    <t>SHIRE OF SOUTHERN GRAMPIANS</t>
  </si>
  <si>
    <t xml:space="preserve">SD WIMMERA   </t>
  </si>
  <si>
    <t>RURAL CITY OF HORSHAM</t>
  </si>
  <si>
    <t xml:space="preserve">SHIRE OF HINDMARSH </t>
  </si>
  <si>
    <t>SHIRE OF WEST WIMMERA</t>
  </si>
  <si>
    <t>SHIRE OF YARRIAMBIACK</t>
  </si>
  <si>
    <t>Country Sub-total (47 LGAs)</t>
  </si>
  <si>
    <t>TOTAL GAMING VENUES</t>
  </si>
  <si>
    <t>Losses 17/18 ($Million)</t>
  </si>
  <si>
    <t xml:space="preserve">Banyule </t>
  </si>
  <si>
    <t xml:space="preserve">Bayside </t>
  </si>
  <si>
    <t xml:space="preserve">Boroondara </t>
  </si>
  <si>
    <t xml:space="preserve">Brimbank </t>
  </si>
  <si>
    <t xml:space="preserve">Cardinia </t>
  </si>
  <si>
    <t xml:space="preserve">Casey </t>
  </si>
  <si>
    <t xml:space="preserve">Darebin </t>
  </si>
  <si>
    <t xml:space="preserve">Frankston </t>
  </si>
  <si>
    <t xml:space="preserve">Glen Eira </t>
  </si>
  <si>
    <t xml:space="preserve">Greater Dandenong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</si>
  <si>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</si>
  <si>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</si>
  <si>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</si>
  <si>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</si>
  <si>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</si>
  <si>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</si>
  <si>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</si>
  <si>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</si>
  <si>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</si>
  <si>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Whitehorse </t>
  </si>
  <si>
    <t xml:space="preserve">Monash </t>
  </si>
  <si>
    <t xml:space="preserve">Moonee Valley </t>
  </si>
  <si>
    <t xml:space="preserve">Yarra </t>
  </si>
  <si>
    <t xml:space="preserve">Moreland </t>
  </si>
  <si>
    <t xml:space="preserve">Mornington Peninsula </t>
  </si>
  <si>
    <t xml:space="preserve">Nillumbik </t>
  </si>
  <si>
    <t xml:space="preserve">Port Phillip </t>
  </si>
  <si>
    <t xml:space="preserve">Stonnington </t>
  </si>
  <si>
    <t xml:space="preserve">Whittlesea </t>
  </si>
  <si>
    <t xml:space="preserve">Wyndham </t>
  </si>
  <si>
    <t xml:space="preserve">Yarra Ranges </t>
  </si>
  <si>
    <t>Victoria</t>
  </si>
  <si>
    <t>Melbourne metro.</t>
  </si>
  <si>
    <t>2017/18</t>
  </si>
  <si>
    <t>2010/11</t>
  </si>
  <si>
    <t>2011/12</t>
  </si>
  <si>
    <t>2012/13</t>
  </si>
  <si>
    <t>2013/14</t>
  </si>
  <si>
    <t>2014/15</t>
  </si>
  <si>
    <t>2015/16</t>
  </si>
  <si>
    <t>2016/17</t>
  </si>
  <si>
    <t>WHITTLESEA</t>
  </si>
  <si>
    <t>Melbourne</t>
  </si>
  <si>
    <t>Moreland</t>
  </si>
  <si>
    <t>Darebin</t>
  </si>
  <si>
    <t>Boroondara</t>
  </si>
  <si>
    <t>Whitehorse</t>
  </si>
  <si>
    <t>Manningham</t>
  </si>
  <si>
    <t>Banyule</t>
  </si>
  <si>
    <t>Maroondah</t>
  </si>
  <si>
    <t>Knox</t>
  </si>
  <si>
    <t>Monash</t>
  </si>
  <si>
    <t>Port Phillip</t>
  </si>
  <si>
    <t>Kingston</t>
  </si>
  <si>
    <t>Greater Dandenong</t>
  </si>
  <si>
    <t>Frankston</t>
  </si>
  <si>
    <t>Casey</t>
  </si>
  <si>
    <t>Hume</t>
  </si>
  <si>
    <t>Brimbank</t>
  </si>
  <si>
    <t>Hobsons Bay</t>
  </si>
  <si>
    <t>Wyndham</t>
  </si>
  <si>
    <t>Yarra</t>
  </si>
  <si>
    <t>Maribyrnong</t>
  </si>
  <si>
    <t>Stonnington</t>
  </si>
  <si>
    <t>Glen Eira</t>
  </si>
  <si>
    <t>Bayside</t>
  </si>
  <si>
    <t>Moonee Valley</t>
  </si>
  <si>
    <t>Cardinia</t>
  </si>
  <si>
    <t>Yarra Ranges</t>
  </si>
  <si>
    <t>Melton</t>
  </si>
  <si>
    <t>Mornington Peninsula</t>
  </si>
  <si>
    <t>2009/10</t>
  </si>
  <si>
    <t>2008/09</t>
  </si>
  <si>
    <t>2007/08</t>
  </si>
  <si>
    <t>2006/07</t>
  </si>
  <si>
    <t>2005/06</t>
  </si>
  <si>
    <t>2004/05</t>
  </si>
  <si>
    <t>2003/04</t>
  </si>
  <si>
    <t>2002/03</t>
  </si>
  <si>
    <t>Nillumbik</t>
  </si>
  <si>
    <t>Whittlesea</t>
  </si>
  <si>
    <t>2000/01</t>
  </si>
  <si>
    <t>2001/02</t>
  </si>
  <si>
    <t>1992/3</t>
  </si>
  <si>
    <t>1993/4</t>
  </si>
  <si>
    <t>1994/5</t>
  </si>
  <si>
    <t>1995/6</t>
  </si>
  <si>
    <t>1996/7</t>
  </si>
  <si>
    <t>1997/8</t>
  </si>
  <si>
    <t>1998/9</t>
  </si>
  <si>
    <t>1999/00</t>
  </si>
  <si>
    <t>EGM Gambling Losses by Metropolitan LGA: 1992 to 2018</t>
  </si>
  <si>
    <t>CPI</t>
  </si>
  <si>
    <t>Metro. Melbourne</t>
  </si>
  <si>
    <t>Adjust for inflation</t>
  </si>
  <si>
    <t>No adjustment for inflation</t>
  </si>
  <si>
    <t xml:space="preserve">BANYULE </t>
  </si>
  <si>
    <t xml:space="preserve">BAYSIDE </t>
  </si>
  <si>
    <t xml:space="preserve">BOROONDARA </t>
  </si>
  <si>
    <t xml:space="preserve">BRIMBANK </t>
  </si>
  <si>
    <t xml:space="preserve">CASEY </t>
  </si>
  <si>
    <t xml:space="preserve">DAREBIN </t>
  </si>
  <si>
    <t xml:space="preserve">FRANKSTON </t>
  </si>
  <si>
    <t>GLEN EIRA</t>
  </si>
  <si>
    <t>GREATER DANDENONG</t>
  </si>
  <si>
    <t>HOBSONS BAY</t>
  </si>
  <si>
    <t>HUME</t>
  </si>
  <si>
    <t xml:space="preserve">KINGSTON </t>
  </si>
  <si>
    <t>KNOX</t>
  </si>
  <si>
    <t>MANNINGHAM</t>
  </si>
  <si>
    <t xml:space="preserve">MARIBYRNONG </t>
  </si>
  <si>
    <t xml:space="preserve">MAROONDAH </t>
  </si>
  <si>
    <t>MELBOURNE</t>
  </si>
  <si>
    <t>MONASH</t>
  </si>
  <si>
    <t>STONNINGTON</t>
  </si>
  <si>
    <t>WHITEHORSE</t>
  </si>
  <si>
    <t>WYNDHAM</t>
  </si>
  <si>
    <t xml:space="preserve">CARDINIA </t>
  </si>
  <si>
    <t>From data published by the Victorian Commission for Liquor and Gambling Regulation</t>
  </si>
  <si>
    <t>Per cent change</t>
  </si>
  <si>
    <t>million</t>
  </si>
  <si>
    <t xml:space="preserve">           Numeric change</t>
  </si>
  <si>
    <t>NOMINAL GAMING LOSSES</t>
  </si>
  <si>
    <t>GAMING LOSSES ADJUSTED FOR INFLATION</t>
  </si>
  <si>
    <t>Cumulative</t>
  </si>
  <si>
    <t>Losses ($millions)</t>
  </si>
  <si>
    <t>Numeric change</t>
  </si>
  <si>
    <t>Start year</t>
  </si>
  <si>
    <t>End year</t>
  </si>
  <si>
    <t>Type of change</t>
  </si>
  <si>
    <t>CHANGE IN EGM EXPENDITURE, OVER TIME</t>
  </si>
  <si>
    <t>2019/20</t>
  </si>
  <si>
    <t>2018/19</t>
  </si>
  <si>
    <t>2020/21</t>
  </si>
  <si>
    <t>2021/22</t>
  </si>
  <si>
    <t>Adjusted for inflation</t>
  </si>
  <si>
    <r>
      <t xml:space="preserve">                     Select locality of interest  </t>
    </r>
    <r>
      <rPr>
        <sz val="8"/>
        <rFont val="Wingdings"/>
        <charset val="2"/>
      </rPr>
      <t>F</t>
    </r>
  </si>
  <si>
    <r>
      <t xml:space="preserve">             And a locality for comparison  </t>
    </r>
    <r>
      <rPr>
        <sz val="8"/>
        <rFont val="Wingdings"/>
        <charset val="2"/>
      </rPr>
      <t>F</t>
    </r>
  </si>
  <si>
    <r>
      <t xml:space="preserve">        …and chose whether to adjust for inflation  </t>
    </r>
    <r>
      <rPr>
        <sz val="8"/>
        <rFont val="Wingdings"/>
        <charset val="2"/>
      </rPr>
      <t>F</t>
    </r>
  </si>
  <si>
    <t>2022/23</t>
  </si>
  <si>
    <t>2023/24</t>
  </si>
  <si>
    <t>2024/25</t>
  </si>
  <si>
    <t>numeric ch</t>
  </si>
  <si>
    <t>per cent ch</t>
  </si>
  <si>
    <t>choice</t>
  </si>
  <si>
    <t>Adj choice</t>
  </si>
  <si>
    <t>(2024 dollars)</t>
  </si>
  <si>
    <t>EGM GAMBLING EXPENDITURE by MUNICIPALITY AND YEAR: 
metropolitan municipalities, 1992 to 2024</t>
  </si>
  <si>
    <t>Cumulative Losses: 1992 to 2023/24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</si>
</sst>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3" formatCode="_-* #,##0.00_-;\-* #,##0.00_-;_-* &quot;-&quot;??_-;_-@_-"/>
    <numFmt numFmtId="164" formatCode="_-* #,##0_-;\-* #,##0_-;_-* &quot;-&quot;??_-;_-@_-"/>
    <numFmt numFmtId="165" formatCode="#,##0.0"/>
    <numFmt numFmtId="166" formatCode="0.0"/>
    <numFmt numFmtId="167" formatCode="&quot;$&quot;#,##0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7"/>
      <color theme="1" tint="0.499984740745262"/>
      <name val="Times New Roman"/>
      <family val="1"/>
    </font>
    <font>
      <sz val="8"/>
      <color theme="1" tint="0.499984740745262"/>
      <name val="Times New Roman"/>
      <family val="1"/>
    </font>
    <font>
      <sz val="8"/>
      <name val="Times New Roman"/>
      <family val="1"/>
    </font>
    <font>
      <sz val="8"/>
      <color indexed="18"/>
      <name val="Garamond"/>
      <family val="1"/>
    </font>
    <font>
      <sz val="7.5"/>
      <name val="Times New Roman"/>
      <family val="1"/>
    </font>
    <font>
      <sz val="8"/>
      <name val="Arial"/>
      <family val="2"/>
    </font>
    <font>
      <sz val="9"/>
      <name val="Garamond"/>
      <family val="1"/>
    </font>
    <font>
      <sz val="7"/>
      <name val="Times New Roman"/>
      <family val="1"/>
    </font>
    <font>
      <u/>
      <sz val="11"/>
      <color theme="10"/>
      <name val="Calibri"/>
      <family val="2"/>
    </font>
    <font>
      <u/>
      <sz val="11.5"/>
      <color theme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6"/>
      <name val="Calibri"/>
      <family val="2"/>
      <scheme val="minor"/>
    </font>
    <font>
      <sz val="7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3.5"/>
      <color rgb="FFFFFF00"/>
      <name val="Garamond"/>
      <family val="1"/>
    </font>
    <font>
      <b/>
      <sz val="20"/>
      <name val="Calibri"/>
      <family val="2"/>
      <scheme val="minor"/>
    </font>
    <font>
      <b/>
      <sz val="10"/>
      <name val="Calibri"/>
      <family val="2"/>
      <scheme val="minor"/>
    </font>
    <font>
      <b/>
      <sz val="10.5"/>
      <color theme="4" tint="0.79998168889431442"/>
      <name val="Calibri"/>
      <family val="2"/>
      <scheme val="minor"/>
    </font>
    <font>
      <b/>
      <sz val="10.5"/>
      <color theme="6" tint="0.79998168889431442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4" tint="0.79998168889431442"/>
      <name val="Calibri"/>
      <family val="2"/>
      <scheme val="minor"/>
    </font>
    <font>
      <b/>
      <sz val="8"/>
      <color theme="3" tint="-0.499984740745262"/>
      <name val="Calibri"/>
      <family val="2"/>
      <scheme val="minor"/>
    </font>
    <font>
      <sz val="18"/>
      <color rgb="FFFFFF00"/>
      <name val="Garamond"/>
      <family val="1"/>
    </font>
    <font>
      <sz val="7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6"/>
      <color theme="0"/>
      <name val="Calibri"/>
      <family val="2"/>
      <scheme val="minor"/>
    </font>
    <font>
      <b/>
      <sz val="8"/>
      <color theme="2" tint="-0.89999084444715716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0"/>
      <name val="Garamond"/>
      <family val="1"/>
    </font>
    <font>
      <sz val="8"/>
      <name val="Wingdings"/>
      <charset val="2"/>
    </font>
    <font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5"/>
      <name val="Calibri"/>
      <family val="2"/>
      <scheme val="minor"/>
    </font>
    <font>
      <sz val="5"/>
      <color indexed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FFF00"/>
      </left>
      <right/>
      <top style="thin">
        <color rgb="FFFFFF00"/>
      </top>
      <bottom/>
      <diagonal/>
    </border>
    <border>
      <left/>
      <right/>
      <top style="thin">
        <color rgb="FFFFFF00"/>
      </top>
      <bottom/>
      <diagonal/>
    </border>
    <border>
      <left/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/>
      <top/>
      <bottom/>
      <diagonal/>
    </border>
    <border>
      <left/>
      <right style="thin">
        <color rgb="FFFFFF00"/>
      </right>
      <top style="thin">
        <color indexed="64"/>
      </top>
      <bottom style="thin">
        <color indexed="64"/>
      </bottom>
      <diagonal/>
    </border>
    <border>
      <left/>
      <right style="thin">
        <color rgb="FFFFFF00"/>
      </right>
      <top/>
      <bottom/>
      <diagonal/>
    </border>
    <border>
      <left/>
      <right/>
      <top style="thin">
        <color rgb="FF00660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theme="2" tint="-0.749961851863155"/>
      </top>
      <bottom style="hair">
        <color theme="2" tint="-0.749961851863155"/>
      </bottom>
      <diagonal/>
    </border>
    <border>
      <left/>
      <right/>
      <top style="hair">
        <color indexed="64"/>
      </top>
      <bottom/>
      <diagonal/>
    </border>
  </borders>
  <cellStyleXfs count="1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4" fillId="0" borderId="0"/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6" borderId="5">
      <alignment vertical="center"/>
      <protection locked="0"/>
    </xf>
  </cellStyleXfs>
  <cellXfs count="125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43" fontId="0" fillId="0" borderId="0" xfId="1" applyFont="1"/>
    <xf numFmtId="0" fontId="6" fillId="0" borderId="0" xfId="0" applyFont="1" applyAlignment="1">
      <alignment horizontal="center"/>
    </xf>
    <xf numFmtId="43" fontId="0" fillId="0" borderId="2" xfId="0" applyNumberFormat="1" applyBorder="1"/>
    <xf numFmtId="43" fontId="0" fillId="0" borderId="0" xfId="0" applyNumberFormat="1"/>
    <xf numFmtId="0" fontId="7" fillId="0" borderId="0" xfId="0" applyFont="1"/>
    <xf numFmtId="0" fontId="8" fillId="0" borderId="0" xfId="0" applyFont="1"/>
    <xf numFmtId="0" fontId="3" fillId="0" borderId="0" xfId="0" applyFont="1" applyAlignment="1">
      <alignment horizontal="left"/>
    </xf>
    <xf numFmtId="43" fontId="2" fillId="0" borderId="2" xfId="1" applyFont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8" fontId="0" fillId="0" borderId="0" xfId="0" applyNumberFormat="1"/>
    <xf numFmtId="0" fontId="7" fillId="0" borderId="3" xfId="0" applyFont="1" applyBorder="1"/>
    <xf numFmtId="8" fontId="7" fillId="0" borderId="3" xfId="0" applyNumberFormat="1" applyFont="1" applyBorder="1"/>
    <xf numFmtId="0" fontId="9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3" fontId="11" fillId="0" borderId="0" xfId="0" applyNumberFormat="1" applyFont="1" applyProtection="1">
      <protection hidden="1"/>
    </xf>
    <xf numFmtId="0" fontId="12" fillId="2" borderId="4" xfId="0" applyFont="1" applyFill="1" applyBorder="1" applyAlignment="1" applyProtection="1">
      <alignment horizontal="center" vertical="center" wrapText="1"/>
      <protection hidden="1"/>
    </xf>
    <xf numFmtId="3" fontId="11" fillId="3" borderId="4" xfId="0" applyNumberFormat="1" applyFont="1" applyFill="1" applyBorder="1" applyAlignment="1" applyProtection="1">
      <alignment vertical="center"/>
      <protection hidden="1"/>
    </xf>
    <xf numFmtId="165" fontId="12" fillId="0" borderId="4" xfId="0" applyNumberFormat="1" applyFont="1" applyBorder="1" applyAlignment="1" applyProtection="1">
      <alignment horizontal="center" vertical="center" wrapText="1"/>
      <protection hidden="1"/>
    </xf>
    <xf numFmtId="3" fontId="11" fillId="4" borderId="4" xfId="0" applyNumberFormat="1" applyFont="1" applyFill="1" applyBorder="1" applyAlignment="1" applyProtection="1">
      <alignment vertical="center"/>
      <protection hidden="1"/>
    </xf>
    <xf numFmtId="165" fontId="12" fillId="4" borderId="4" xfId="0" applyNumberFormat="1" applyFont="1" applyFill="1" applyBorder="1" applyAlignment="1" applyProtection="1">
      <alignment horizontal="center" vertical="center" wrapText="1"/>
      <protection hidden="1"/>
    </xf>
    <xf numFmtId="3" fontId="15" fillId="0" borderId="4" xfId="0" applyNumberFormat="1" applyFont="1" applyBorder="1" applyAlignment="1" applyProtection="1">
      <alignment horizontal="left"/>
      <protection hidden="1"/>
    </xf>
    <xf numFmtId="0" fontId="11" fillId="0" borderId="4" xfId="0" applyFont="1" applyBorder="1" applyProtection="1">
      <protection hidden="1"/>
    </xf>
    <xf numFmtId="3" fontId="11" fillId="3" borderId="4" xfId="4" applyNumberFormat="1" applyFont="1" applyFill="1" applyBorder="1" applyProtection="1">
      <protection hidden="1"/>
    </xf>
    <xf numFmtId="3" fontId="15" fillId="0" borderId="4" xfId="0" applyNumberFormat="1" applyFont="1" applyBorder="1" applyAlignment="1" applyProtection="1">
      <alignment horizontal="right"/>
      <protection hidden="1"/>
    </xf>
    <xf numFmtId="0" fontId="11" fillId="0" borderId="0" xfId="0" applyFont="1" applyAlignment="1" applyProtection="1">
      <alignment horizontal="left"/>
      <protection hidden="1"/>
    </xf>
    <xf numFmtId="3" fontId="16" fillId="5" borderId="4" xfId="0" applyNumberFormat="1" applyFont="1" applyFill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left" vertical="center" wrapText="1"/>
      <protection hidden="1"/>
    </xf>
    <xf numFmtId="3" fontId="13" fillId="0" borderId="4" xfId="0" applyNumberFormat="1" applyFont="1" applyBorder="1" applyAlignment="1" applyProtection="1">
      <alignment horizontal="center" vertical="center"/>
      <protection hidden="1"/>
    </xf>
    <xf numFmtId="0" fontId="21" fillId="0" borderId="0" xfId="0" applyFont="1"/>
    <xf numFmtId="0" fontId="26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3" fontId="20" fillId="0" borderId="0" xfId="0" applyNumberFormat="1" applyFont="1" applyAlignment="1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19" fillId="0" borderId="1" xfId="0" applyFont="1" applyBorder="1" applyAlignment="1">
      <alignment horizontal="left" vertical="center"/>
    </xf>
    <xf numFmtId="3" fontId="19" fillId="0" borderId="1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3" fontId="20" fillId="0" borderId="0" xfId="1" applyNumberFormat="1" applyFont="1" applyAlignment="1">
      <alignment vertical="center"/>
    </xf>
    <xf numFmtId="0" fontId="2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0" fontId="27" fillId="8" borderId="0" xfId="0" applyFont="1" applyFill="1" applyAlignment="1">
      <alignment horizontal="center" vertical="center"/>
    </xf>
    <xf numFmtId="3" fontId="27" fillId="8" borderId="0" xfId="1" applyNumberFormat="1" applyFont="1" applyFill="1" applyAlignment="1">
      <alignment horizontal="center" vertical="center"/>
    </xf>
    <xf numFmtId="3" fontId="27" fillId="0" borderId="0" xfId="0" applyNumberFormat="1" applyFont="1" applyAlignment="1">
      <alignment vertical="center"/>
    </xf>
    <xf numFmtId="0" fontId="24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23" fillId="0" borderId="1" xfId="0" applyFont="1" applyBorder="1" applyAlignment="1">
      <alignment horizontal="center" wrapText="1"/>
    </xf>
    <xf numFmtId="43" fontId="21" fillId="0" borderId="0" xfId="1" applyFont="1"/>
    <xf numFmtId="43" fontId="21" fillId="0" borderId="2" xfId="0" applyNumberFormat="1" applyFont="1" applyBorder="1"/>
    <xf numFmtId="43" fontId="21" fillId="0" borderId="0" xfId="0" applyNumberFormat="1" applyFont="1"/>
    <xf numFmtId="0" fontId="32" fillId="0" borderId="0" xfId="0" applyFont="1"/>
    <xf numFmtId="0" fontId="21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center"/>
      <protection hidden="1"/>
    </xf>
    <xf numFmtId="0" fontId="21" fillId="0" borderId="0" xfId="0" applyFont="1" applyProtection="1">
      <protection locked="0" hidden="1"/>
    </xf>
    <xf numFmtId="0" fontId="20" fillId="0" borderId="0" xfId="0" applyFont="1" applyProtection="1">
      <protection hidden="1"/>
    </xf>
    <xf numFmtId="0" fontId="28" fillId="0" borderId="0" xfId="0" applyFont="1" applyProtection="1">
      <protection hidden="1"/>
    </xf>
    <xf numFmtId="0" fontId="20" fillId="0" borderId="4" xfId="0" applyFont="1" applyBorder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3" fontId="37" fillId="5" borderId="5" xfId="0" applyNumberFormat="1" applyFont="1" applyFill="1" applyBorder="1" applyAlignment="1" applyProtection="1">
      <alignment horizontal="center" vertical="center"/>
      <protection hidden="1"/>
    </xf>
    <xf numFmtId="166" fontId="37" fillId="5" borderId="5" xfId="0" applyNumberFormat="1" applyFont="1" applyFill="1" applyBorder="1" applyAlignment="1" applyProtection="1">
      <alignment vertical="center"/>
      <protection hidden="1"/>
    </xf>
    <xf numFmtId="0" fontId="39" fillId="0" borderId="0" xfId="0" applyFont="1" applyProtection="1">
      <protection hidden="1"/>
    </xf>
    <xf numFmtId="166" fontId="28" fillId="0" borderId="0" xfId="0" applyNumberFormat="1" applyFont="1" applyAlignment="1" applyProtection="1">
      <alignment horizontal="center"/>
      <protection hidden="1"/>
    </xf>
    <xf numFmtId="0" fontId="21" fillId="12" borderId="6" xfId="0" applyFont="1" applyFill="1" applyBorder="1" applyProtection="1">
      <protection hidden="1"/>
    </xf>
    <xf numFmtId="0" fontId="21" fillId="12" borderId="7" xfId="0" applyFont="1" applyFill="1" applyBorder="1" applyProtection="1">
      <protection hidden="1"/>
    </xf>
    <xf numFmtId="0" fontId="21" fillId="12" borderId="7" xfId="0" applyFont="1" applyFill="1" applyBorder="1" applyAlignment="1" applyProtection="1">
      <alignment vertical="center"/>
      <protection hidden="1"/>
    </xf>
    <xf numFmtId="0" fontId="19" fillId="12" borderId="7" xfId="0" applyFont="1" applyFill="1" applyBorder="1" applyAlignment="1" applyProtection="1">
      <alignment vertical="center"/>
      <protection hidden="1"/>
    </xf>
    <xf numFmtId="0" fontId="23" fillId="12" borderId="8" xfId="0" applyFont="1" applyFill="1" applyBorder="1" applyAlignment="1" applyProtection="1">
      <alignment vertical="center"/>
      <protection hidden="1"/>
    </xf>
    <xf numFmtId="0" fontId="21" fillId="12" borderId="9" xfId="0" applyFont="1" applyFill="1" applyBorder="1" applyProtection="1">
      <protection hidden="1"/>
    </xf>
    <xf numFmtId="0" fontId="26" fillId="0" borderId="0" xfId="0" applyFont="1" applyAlignment="1" applyProtection="1">
      <alignment horizontal="center"/>
      <protection locked="0" hidden="1"/>
    </xf>
    <xf numFmtId="0" fontId="37" fillId="12" borderId="0" xfId="0" applyFont="1" applyFill="1" applyAlignment="1" applyProtection="1">
      <alignment vertical="center"/>
      <protection hidden="1"/>
    </xf>
    <xf numFmtId="0" fontId="37" fillId="5" borderId="10" xfId="0" applyFont="1" applyFill="1" applyBorder="1" applyAlignment="1" applyProtection="1">
      <alignment vertical="center"/>
      <protection hidden="1"/>
    </xf>
    <xf numFmtId="0" fontId="21" fillId="12" borderId="0" xfId="0" applyFont="1" applyFill="1" applyProtection="1">
      <protection hidden="1"/>
    </xf>
    <xf numFmtId="0" fontId="19" fillId="12" borderId="0" xfId="0" applyFont="1" applyFill="1" applyAlignment="1" applyProtection="1">
      <alignment vertical="center"/>
      <protection hidden="1"/>
    </xf>
    <xf numFmtId="3" fontId="19" fillId="12" borderId="0" xfId="0" applyNumberFormat="1" applyFont="1" applyFill="1" applyAlignment="1" applyProtection="1">
      <alignment horizontal="center" vertical="center"/>
      <protection hidden="1"/>
    </xf>
    <xf numFmtId="0" fontId="19" fillId="12" borderId="11" xfId="0" applyFont="1" applyFill="1" applyBorder="1" applyAlignment="1" applyProtection="1">
      <alignment vertical="center"/>
      <protection hidden="1"/>
    </xf>
    <xf numFmtId="0" fontId="21" fillId="12" borderId="11" xfId="0" applyFont="1" applyFill="1" applyBorder="1" applyProtection="1">
      <protection hidden="1"/>
    </xf>
    <xf numFmtId="0" fontId="36" fillId="10" borderId="5" xfId="0" applyFont="1" applyFill="1" applyBorder="1" applyAlignment="1" applyProtection="1">
      <alignment horizontal="left" vertical="center"/>
      <protection hidden="1"/>
    </xf>
    <xf numFmtId="3" fontId="40" fillId="13" borderId="0" xfId="0" applyNumberFormat="1" applyFont="1" applyFill="1" applyAlignment="1">
      <alignment vertical="center"/>
    </xf>
    <xf numFmtId="3" fontId="20" fillId="13" borderId="0" xfId="1" applyNumberFormat="1" applyFont="1" applyFill="1" applyAlignment="1">
      <alignment vertical="center"/>
    </xf>
    <xf numFmtId="165" fontId="20" fillId="5" borderId="13" xfId="0" applyNumberFormat="1" applyFont="1" applyFill="1" applyBorder="1" applyProtection="1">
      <protection hidden="1"/>
    </xf>
    <xf numFmtId="165" fontId="20" fillId="7" borderId="13" xfId="0" applyNumberFormat="1" applyFont="1" applyFill="1" applyBorder="1" applyProtection="1">
      <protection hidden="1"/>
    </xf>
    <xf numFmtId="167" fontId="20" fillId="5" borderId="4" xfId="0" applyNumberFormat="1" applyFont="1" applyFill="1" applyBorder="1" applyAlignment="1" applyProtection="1">
      <alignment horizontal="center"/>
      <protection hidden="1"/>
    </xf>
    <xf numFmtId="167" fontId="20" fillId="7" borderId="4" xfId="0" applyNumberFormat="1" applyFont="1" applyFill="1" applyBorder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39" fillId="0" borderId="0" xfId="0" applyFont="1" applyAlignment="1" applyProtection="1">
      <alignment horizontal="center"/>
      <protection locked="0" hidden="1"/>
    </xf>
    <xf numFmtId="0" fontId="29" fillId="0" borderId="0" xfId="0" applyFont="1" applyProtection="1">
      <protection locked="0" hidden="1"/>
    </xf>
    <xf numFmtId="0" fontId="41" fillId="0" borderId="0" xfId="0" applyFont="1" applyProtection="1">
      <protection hidden="1"/>
    </xf>
    <xf numFmtId="0" fontId="42" fillId="0" borderId="0" xfId="0" applyFont="1" applyAlignment="1" applyProtection="1">
      <alignment vertical="top"/>
      <protection hidden="1"/>
    </xf>
    <xf numFmtId="166" fontId="43" fillId="0" borderId="0" xfId="0" applyNumberFormat="1" applyFont="1" applyProtection="1">
      <protection hidden="1"/>
    </xf>
    <xf numFmtId="0" fontId="46" fillId="0" borderId="0" xfId="0" applyFont="1" applyProtection="1">
      <protection hidden="1"/>
    </xf>
    <xf numFmtId="0" fontId="47" fillId="0" borderId="0" xfId="0" applyFont="1" applyProtection="1">
      <protection hidden="1"/>
    </xf>
    <xf numFmtId="3" fontId="19" fillId="0" borderId="1" xfId="0" quotePrefix="1" applyNumberFormat="1" applyFont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 wrapText="1"/>
      <protection hidden="1"/>
    </xf>
    <xf numFmtId="0" fontId="34" fillId="9" borderId="0" xfId="0" applyFont="1" applyFill="1" applyAlignment="1" applyProtection="1">
      <alignment horizontal="center" vertical="center" wrapText="1"/>
      <protection hidden="1"/>
    </xf>
    <xf numFmtId="0" fontId="35" fillId="0" borderId="0" xfId="0" applyFont="1" applyProtection="1">
      <protection hidden="1"/>
    </xf>
    <xf numFmtId="0" fontId="43" fillId="0" borderId="0" xfId="0" applyFont="1" applyProtection="1">
      <protection hidden="1"/>
    </xf>
    <xf numFmtId="3" fontId="19" fillId="0" borderId="0" xfId="0" quotePrefix="1" applyNumberFormat="1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48" fillId="0" borderId="0" xfId="0" applyFont="1" applyAlignment="1">
      <alignment vertical="center"/>
    </xf>
    <xf numFmtId="166" fontId="28" fillId="0" borderId="0" xfId="0" applyNumberFormat="1" applyFont="1" applyProtection="1">
      <protection hidden="1"/>
    </xf>
    <xf numFmtId="0" fontId="39" fillId="0" borderId="14" xfId="0" applyFont="1" applyBorder="1" applyProtection="1">
      <protection hidden="1"/>
    </xf>
    <xf numFmtId="3" fontId="28" fillId="15" borderId="14" xfId="0" applyNumberFormat="1" applyFont="1" applyFill="1" applyBorder="1" applyProtection="1">
      <protection hidden="1"/>
    </xf>
    <xf numFmtId="0" fontId="41" fillId="0" borderId="0" xfId="0" applyFont="1" applyAlignment="1" applyProtection="1">
      <alignment horizontal="left" vertical="center"/>
      <protection hidden="1"/>
    </xf>
    <xf numFmtId="3" fontId="39" fillId="0" borderId="0" xfId="1" applyNumberFormat="1" applyFont="1" applyAlignment="1" applyProtection="1">
      <alignment vertical="center"/>
      <protection hidden="1"/>
    </xf>
    <xf numFmtId="3" fontId="19" fillId="13" borderId="0" xfId="0" quotePrefix="1" applyNumberFormat="1" applyFont="1" applyFill="1" applyAlignment="1">
      <alignment horizontal="center" vertical="center" wrapText="1"/>
    </xf>
    <xf numFmtId="3" fontId="27" fillId="13" borderId="0" xfId="0" applyNumberFormat="1" applyFont="1" applyFill="1" applyAlignment="1">
      <alignment vertical="center"/>
    </xf>
    <xf numFmtId="0" fontId="28" fillId="0" borderId="4" xfId="0" applyFont="1" applyBorder="1" applyProtection="1">
      <protection hidden="1"/>
    </xf>
    <xf numFmtId="165" fontId="28" fillId="0" borderId="13" xfId="0" applyNumberFormat="1" applyFont="1" applyBorder="1" applyProtection="1">
      <protection hidden="1"/>
    </xf>
    <xf numFmtId="0" fontId="20" fillId="0" borderId="15" xfId="0" applyFont="1" applyBorder="1" applyAlignment="1" applyProtection="1">
      <alignment horizontal="center"/>
      <protection hidden="1"/>
    </xf>
    <xf numFmtId="0" fontId="23" fillId="2" borderId="13" xfId="0" applyFont="1" applyFill="1" applyBorder="1" applyAlignment="1" applyProtection="1">
      <alignment horizontal="center"/>
      <protection hidden="1"/>
    </xf>
    <xf numFmtId="0" fontId="44" fillId="14" borderId="0" xfId="0" applyFont="1" applyFill="1" applyAlignment="1" applyProtection="1">
      <alignment horizontal="center" vertical="center" wrapText="1"/>
      <protection hidden="1"/>
    </xf>
    <xf numFmtId="0" fontId="38" fillId="11" borderId="0" xfId="0" applyFont="1" applyFill="1" applyAlignment="1" applyProtection="1">
      <alignment horizontal="center" wrapText="1"/>
      <protection hidden="1"/>
    </xf>
    <xf numFmtId="0" fontId="30" fillId="9" borderId="12" xfId="0" applyFont="1" applyFill="1" applyBorder="1" applyAlignment="1" applyProtection="1">
      <alignment horizontal="center" vertical="center"/>
      <protection hidden="1"/>
    </xf>
    <xf numFmtId="0" fontId="30" fillId="9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32" fillId="0" borderId="0" xfId="0" applyFont="1" applyAlignment="1" applyProtection="1">
      <alignment horizontal="center"/>
      <protection hidden="1"/>
    </xf>
  </cellXfs>
  <cellStyles count="15">
    <cellStyle name="Comma" xfId="1" builtinId="3"/>
    <cellStyle name="Comma 2" xfId="5" xr:uid="{00000000-0005-0000-0000-000001000000}"/>
    <cellStyle name="Hyperlink 2" xfId="6" xr:uid="{00000000-0005-0000-0000-000002000000}"/>
    <cellStyle name="Hyperlink 3" xfId="7" xr:uid="{00000000-0005-0000-0000-000003000000}"/>
    <cellStyle name="Normal" xfId="0" builtinId="0"/>
    <cellStyle name="Normal 2" xfId="8" xr:uid="{00000000-0005-0000-0000-000005000000}"/>
    <cellStyle name="Normal 3" xfId="3" xr:uid="{00000000-0005-0000-0000-000006000000}"/>
    <cellStyle name="Normal 4" xfId="9" xr:uid="{00000000-0005-0000-0000-000007000000}"/>
    <cellStyle name="Normal 5" xfId="10" xr:uid="{00000000-0005-0000-0000-000008000000}"/>
    <cellStyle name="Normal 6" xfId="11" xr:uid="{00000000-0005-0000-0000-000009000000}"/>
    <cellStyle name="Normal 6 2 2" xfId="12" xr:uid="{00000000-0005-0000-0000-00000A000000}"/>
    <cellStyle name="Normal 6 3" xfId="13" xr:uid="{00000000-0005-0000-0000-00000B000000}"/>
    <cellStyle name="Normal_test" xfId="4" xr:uid="{00000000-0005-0000-0000-00000C000000}"/>
    <cellStyle name="Percent 2" xfId="2" xr:uid="{00000000-0005-0000-0000-00000D000000}"/>
    <cellStyle name="rowfield" xfId="14" xr:uid="{00000000-0005-0000-0000-00000E000000}"/>
  </cellStyles>
  <dxfs count="0"/>
  <tableStyles count="0" defaultTableStyle="TableStyleMedium2" defaultPivotStyle="PivotStyleLight16"/>
  <colors>
    <mruColors>
      <color rgb="FFFFFF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calcChain" Target="calcChain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eetMetadata" Target="metadata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Relationship Type="http://schemas.openxmlformats.org/officeDocument/2006/relationships/customXml" Target="/customXML/item.xml" Id="R0db736d0c0484c6b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001654359737087E-2"/>
          <c:y val="1.3777838806282449E-2"/>
          <c:w val="0.85885322985649803"/>
          <c:h val="0.89317225422686009"/>
        </c:manualLayout>
      </c:layout>
      <c:lineChart>
        <c:grouping val="standard"/>
        <c:varyColors val="0"/>
        <c:ser>
          <c:idx val="0"/>
          <c:order val="0"/>
          <c:tx>
            <c:strRef>
              <c:f>Front!$C$10</c:f>
              <c:strCache>
                <c:ptCount val="1"/>
                <c:pt idx="0">
                  <c:v>Hume</c:v>
                </c:pt>
              </c:strCache>
            </c:strRef>
          </c:tx>
          <c:spPr>
            <a:ln w="25400">
              <a:solidFill>
                <a:schemeClr val="tx2">
                  <a:lumMod val="75000"/>
                </a:schemeClr>
              </a:solidFill>
              <a:prstDash val="dash"/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5C-434A-B1B7-FC8F16D9618F}"/>
                </c:ext>
              </c:extLst>
            </c:dLbl>
            <c:dLbl>
              <c:idx val="25"/>
              <c:layout>
                <c:manualLayout>
                  <c:x val="-8.666717565553525E-3"/>
                  <c:y val="-3.3722515896424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78A-456E-88DF-8C103D16EE0F}"/>
                </c:ext>
              </c:extLst>
            </c:dLbl>
            <c:dLbl>
              <c:idx val="2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453-4FFF-ACCA-E5909A391B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Front!$B$11:$B$42</c:f>
              <c:strCache>
                <c:ptCount val="32"/>
                <c:pt idx="0">
                  <c:v>1992/3</c:v>
                </c:pt>
                <c:pt idx="1">
                  <c:v>1993/4</c:v>
                </c:pt>
                <c:pt idx="2">
                  <c:v>1994/5</c:v>
                </c:pt>
                <c:pt idx="3">
                  <c:v>1995/6</c:v>
                </c:pt>
                <c:pt idx="4">
                  <c:v>1996/7</c:v>
                </c:pt>
                <c:pt idx="5">
                  <c:v>1997/8</c:v>
                </c:pt>
                <c:pt idx="6">
                  <c:v>1998/9</c:v>
                </c:pt>
                <c:pt idx="7">
                  <c:v>1999/00</c:v>
                </c:pt>
                <c:pt idx="8">
                  <c:v>2000/01</c:v>
                </c:pt>
                <c:pt idx="9">
                  <c:v>2001/02</c:v>
                </c:pt>
                <c:pt idx="10">
                  <c:v>2002/03</c:v>
                </c:pt>
                <c:pt idx="11">
                  <c:v>2003/04</c:v>
                </c:pt>
                <c:pt idx="12">
                  <c:v>2004/05</c:v>
                </c:pt>
                <c:pt idx="13">
                  <c:v>2005/06</c:v>
                </c:pt>
                <c:pt idx="14">
                  <c:v>2006/07</c:v>
                </c:pt>
                <c:pt idx="15">
                  <c:v>2007/08</c:v>
                </c:pt>
                <c:pt idx="16">
                  <c:v>2008/09</c:v>
                </c:pt>
                <c:pt idx="17">
                  <c:v>2009/10</c:v>
                </c:pt>
                <c:pt idx="18">
                  <c:v>2010/11</c:v>
                </c:pt>
                <c:pt idx="19">
                  <c:v>2011/12</c:v>
                </c:pt>
                <c:pt idx="20">
                  <c:v>2012/13</c:v>
                </c:pt>
                <c:pt idx="21">
                  <c:v>2013/14</c:v>
                </c:pt>
                <c:pt idx="22">
                  <c:v>2014/15</c:v>
                </c:pt>
                <c:pt idx="23">
                  <c:v>2015/16</c:v>
                </c:pt>
                <c:pt idx="24">
                  <c:v>2016/17</c:v>
                </c:pt>
                <c:pt idx="25">
                  <c:v>2017/18</c:v>
                </c:pt>
                <c:pt idx="26">
                  <c:v>2018/19</c:v>
                </c:pt>
                <c:pt idx="27">
                  <c:v>2019/20</c:v>
                </c:pt>
                <c:pt idx="28">
                  <c:v>2020/21</c:v>
                </c:pt>
                <c:pt idx="29">
                  <c:v>2021/22</c:v>
                </c:pt>
                <c:pt idx="30">
                  <c:v>2022/23</c:v>
                </c:pt>
                <c:pt idx="31">
                  <c:v>2023/24</c:v>
                </c:pt>
              </c:strCache>
            </c:strRef>
          </c:cat>
          <c:val>
            <c:numRef>
              <c:f>Front!$C$11:$C$42</c:f>
              <c:numCache>
                <c:formatCode>#,##0.0</c:formatCode>
                <c:ptCount val="32"/>
                <c:pt idx="0">
                  <c:v>4.7478906857556264</c:v>
                </c:pt>
                <c:pt idx="1">
                  <c:v>20.891522247804104</c:v>
                </c:pt>
                <c:pt idx="2">
                  <c:v>44.84923617176829</c:v>
                </c:pt>
                <c:pt idx="3">
                  <c:v>64.173982926240711</c:v>
                </c:pt>
                <c:pt idx="4">
                  <c:v>79.304480393930561</c:v>
                </c:pt>
                <c:pt idx="5">
                  <c:v>97.277095324292063</c:v>
                </c:pt>
                <c:pt idx="6">
                  <c:v>117.1750727419825</c:v>
                </c:pt>
                <c:pt idx="7">
                  <c:v>130.40295125488123</c:v>
                </c:pt>
                <c:pt idx="8">
                  <c:v>140.65279449179761</c:v>
                </c:pt>
                <c:pt idx="9">
                  <c:v>153.72084556025769</c:v>
                </c:pt>
                <c:pt idx="10">
                  <c:v>135.11185305413693</c:v>
                </c:pt>
                <c:pt idx="11">
                  <c:v>132.02675222608534</c:v>
                </c:pt>
                <c:pt idx="12">
                  <c:v>145.5324352354701</c:v>
                </c:pt>
                <c:pt idx="13">
                  <c:v>152.47294192616332</c:v>
                </c:pt>
                <c:pt idx="14">
                  <c:v>155.03804755380932</c:v>
                </c:pt>
                <c:pt idx="15">
                  <c:v>153.75668139232093</c:v>
                </c:pt>
                <c:pt idx="16">
                  <c:v>156.60687046112895</c:v>
                </c:pt>
                <c:pt idx="17">
                  <c:v>146.85302513309247</c:v>
                </c:pt>
                <c:pt idx="18">
                  <c:v>143.84159112825319</c:v>
                </c:pt>
                <c:pt idx="19">
                  <c:v>143.88603428096627</c:v>
                </c:pt>
                <c:pt idx="20">
                  <c:v>133.71497729999939</c:v>
                </c:pt>
                <c:pt idx="21">
                  <c:v>133.56506026099638</c:v>
                </c:pt>
                <c:pt idx="22">
                  <c:v>136.11754308364425</c:v>
                </c:pt>
                <c:pt idx="23">
                  <c:v>135.64421902612725</c:v>
                </c:pt>
                <c:pt idx="24">
                  <c:v>132.36427945051332</c:v>
                </c:pt>
                <c:pt idx="25">
                  <c:v>133.81617940087679</c:v>
                </c:pt>
                <c:pt idx="26">
                  <c:v>134.57175568281974</c:v>
                </c:pt>
                <c:pt idx="27">
                  <c:v>100.82424430924057</c:v>
                </c:pt>
                <c:pt idx="28">
                  <c:v>84.211078999024195</c:v>
                </c:pt>
                <c:pt idx="29">
                  <c:v>114.90127210884492</c:v>
                </c:pt>
                <c:pt idx="30">
                  <c:v>144.6691516729164</c:v>
                </c:pt>
                <c:pt idx="31">
                  <c:v>138.01629480000003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78A-456E-88DF-8C103D16EE0F}"/>
            </c:ext>
          </c:extLst>
        </c:ser>
        <c:ser>
          <c:idx val="1"/>
          <c:order val="1"/>
          <c:tx>
            <c:strRef>
              <c:f>Front!$D$10</c:f>
              <c:strCache>
                <c:ptCount val="1"/>
                <c:pt idx="0">
                  <c:v>Nillumbik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dLbls>
            <c:dLbl>
              <c:idx val="25"/>
              <c:layout>
                <c:manualLayout>
                  <c:x val="-1.0319896698891702E-2"/>
                  <c:y val="3.25216542212108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78A-456E-88DF-8C103D16EE0F}"/>
                </c:ext>
              </c:extLst>
            </c:dLbl>
            <c:dLbl>
              <c:idx val="2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D5C-434A-B1B7-FC8F16D961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Front!$B$11:$B$42</c:f>
              <c:strCache>
                <c:ptCount val="32"/>
                <c:pt idx="0">
                  <c:v>1992/3</c:v>
                </c:pt>
                <c:pt idx="1">
                  <c:v>1993/4</c:v>
                </c:pt>
                <c:pt idx="2">
                  <c:v>1994/5</c:v>
                </c:pt>
                <c:pt idx="3">
                  <c:v>1995/6</c:v>
                </c:pt>
                <c:pt idx="4">
                  <c:v>1996/7</c:v>
                </c:pt>
                <c:pt idx="5">
                  <c:v>1997/8</c:v>
                </c:pt>
                <c:pt idx="6">
                  <c:v>1998/9</c:v>
                </c:pt>
                <c:pt idx="7">
                  <c:v>1999/00</c:v>
                </c:pt>
                <c:pt idx="8">
                  <c:v>2000/01</c:v>
                </c:pt>
                <c:pt idx="9">
                  <c:v>2001/02</c:v>
                </c:pt>
                <c:pt idx="10">
                  <c:v>2002/03</c:v>
                </c:pt>
                <c:pt idx="11">
                  <c:v>2003/04</c:v>
                </c:pt>
                <c:pt idx="12">
                  <c:v>2004/05</c:v>
                </c:pt>
                <c:pt idx="13">
                  <c:v>2005/06</c:v>
                </c:pt>
                <c:pt idx="14">
                  <c:v>2006/07</c:v>
                </c:pt>
                <c:pt idx="15">
                  <c:v>2007/08</c:v>
                </c:pt>
                <c:pt idx="16">
                  <c:v>2008/09</c:v>
                </c:pt>
                <c:pt idx="17">
                  <c:v>2009/10</c:v>
                </c:pt>
                <c:pt idx="18">
                  <c:v>2010/11</c:v>
                </c:pt>
                <c:pt idx="19">
                  <c:v>2011/12</c:v>
                </c:pt>
                <c:pt idx="20">
                  <c:v>2012/13</c:v>
                </c:pt>
                <c:pt idx="21">
                  <c:v>2013/14</c:v>
                </c:pt>
                <c:pt idx="22">
                  <c:v>2014/15</c:v>
                </c:pt>
                <c:pt idx="23">
                  <c:v>2015/16</c:v>
                </c:pt>
                <c:pt idx="24">
                  <c:v>2016/17</c:v>
                </c:pt>
                <c:pt idx="25">
                  <c:v>2017/18</c:v>
                </c:pt>
                <c:pt idx="26">
                  <c:v>2018/19</c:v>
                </c:pt>
                <c:pt idx="27">
                  <c:v>2019/20</c:v>
                </c:pt>
                <c:pt idx="28">
                  <c:v>2020/21</c:v>
                </c:pt>
                <c:pt idx="29">
                  <c:v>2021/22</c:v>
                </c:pt>
                <c:pt idx="30">
                  <c:v>2022/23</c:v>
                </c:pt>
                <c:pt idx="31">
                  <c:v>2023/24</c:v>
                </c:pt>
              </c:strCache>
            </c:strRef>
          </c:cat>
          <c:val>
            <c:numRef>
              <c:f>Front!$D$11:$D$42</c:f>
              <c:numCache>
                <c:formatCode>#,##0.0</c:formatCode>
                <c:ptCount val="32"/>
                <c:pt idx="0">
                  <c:v>0</c:v>
                </c:pt>
                <c:pt idx="1">
                  <c:v>1.1088541219589256</c:v>
                </c:pt>
                <c:pt idx="2">
                  <c:v>4.2025444896036586</c:v>
                </c:pt>
                <c:pt idx="3">
                  <c:v>5.1363461820505192</c:v>
                </c:pt>
                <c:pt idx="4">
                  <c:v>6.749383780456129</c:v>
                </c:pt>
                <c:pt idx="5">
                  <c:v>15.189518848638233</c:v>
                </c:pt>
                <c:pt idx="6">
                  <c:v>18.87010610979592</c:v>
                </c:pt>
                <c:pt idx="7">
                  <c:v>22.050561283305495</c:v>
                </c:pt>
                <c:pt idx="8">
                  <c:v>21.349975667217041</c:v>
                </c:pt>
                <c:pt idx="9">
                  <c:v>21.231403489344373</c:v>
                </c:pt>
                <c:pt idx="10">
                  <c:v>18.100286020966582</c:v>
                </c:pt>
                <c:pt idx="11">
                  <c:v>16.449387103213287</c:v>
                </c:pt>
                <c:pt idx="12">
                  <c:v>16.959868902452524</c:v>
                </c:pt>
                <c:pt idx="13">
                  <c:v>16.618773465975867</c:v>
                </c:pt>
                <c:pt idx="14">
                  <c:v>17.043243246013422</c:v>
                </c:pt>
                <c:pt idx="15">
                  <c:v>16.147345988183876</c:v>
                </c:pt>
                <c:pt idx="16">
                  <c:v>16.275205525420237</c:v>
                </c:pt>
                <c:pt idx="17">
                  <c:v>14.432568154325466</c:v>
                </c:pt>
                <c:pt idx="18">
                  <c:v>13.65293968146633</c:v>
                </c:pt>
                <c:pt idx="19">
                  <c:v>12.871975612379879</c:v>
                </c:pt>
                <c:pt idx="20">
                  <c:v>10.508151628603313</c:v>
                </c:pt>
                <c:pt idx="21">
                  <c:v>9.5515252474936716</c:v>
                </c:pt>
                <c:pt idx="22">
                  <c:v>9.746479191093929</c:v>
                </c:pt>
                <c:pt idx="23">
                  <c:v>10.55595550396556</c:v>
                </c:pt>
                <c:pt idx="24">
                  <c:v>10.385414142752614</c:v>
                </c:pt>
                <c:pt idx="25">
                  <c:v>10.98367901928594</c:v>
                </c:pt>
                <c:pt idx="26">
                  <c:v>11.867434140348829</c:v>
                </c:pt>
                <c:pt idx="27">
                  <c:v>8.607522796735978</c:v>
                </c:pt>
                <c:pt idx="28">
                  <c:v>5.6990084923585211</c:v>
                </c:pt>
                <c:pt idx="29">
                  <c:v>7.8913240849050617</c:v>
                </c:pt>
                <c:pt idx="30">
                  <c:v>9.9901978384241179</c:v>
                </c:pt>
                <c:pt idx="31">
                  <c:v>9.3688699999999994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378A-456E-88DF-8C103D16E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230912"/>
        <c:axId val="106232832"/>
      </c:lineChart>
      <c:catAx>
        <c:axId val="106230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2832"/>
        <c:crosses val="autoZero"/>
        <c:auto val="1"/>
        <c:lblAlgn val="ctr"/>
        <c:lblOffset val="100"/>
        <c:noMultiLvlLbl val="0"/>
      </c:catAx>
      <c:valAx>
        <c:axId val="1062328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Annual Expenditure ($millions)</a:t>
                </a:r>
              </a:p>
            </c:rich>
          </c:tx>
          <c:layout>
            <c:manualLayout>
              <c:xMode val="edge"/>
              <c:yMode val="edge"/>
              <c:x val="2.0546877754314568E-3"/>
              <c:y val="0.30006081054572559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09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0844072716068686"/>
          <c:y val="0.60179510647482182"/>
          <c:w val="0.27595350728623919"/>
          <c:h val="8.6655158476839453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790765218607138"/>
          <c:y val="3.6692285902316331E-2"/>
          <c:w val="0.80372079058607337"/>
          <c:h val="0.9522310939661728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2">
                <a:lumMod val="9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Front!$AH$8:$AH$38</c:f>
              <c:strCache>
                <c:ptCount val="31"/>
                <c:pt idx="0">
                  <c:v>Melton</c:v>
                </c:pt>
                <c:pt idx="1">
                  <c:v>Casey</c:v>
                </c:pt>
                <c:pt idx="2">
                  <c:v>Cardinia</c:v>
                </c:pt>
                <c:pt idx="3">
                  <c:v>Wyndham</c:v>
                </c:pt>
                <c:pt idx="4">
                  <c:v>Hume</c:v>
                </c:pt>
                <c:pt idx="5">
                  <c:v>Whittlesea</c:v>
                </c:pt>
                <c:pt idx="6">
                  <c:v>Nillumbik</c:v>
                </c:pt>
                <c:pt idx="7">
                  <c:v>Melbourne</c:v>
                </c:pt>
                <c:pt idx="8">
                  <c:v>Maribyrnong</c:v>
                </c:pt>
                <c:pt idx="9">
                  <c:v>Yarra Ranges</c:v>
                </c:pt>
                <c:pt idx="10">
                  <c:v>Port Phillip</c:v>
                </c:pt>
                <c:pt idx="11">
                  <c:v>Greater Dandenong</c:v>
                </c:pt>
                <c:pt idx="12">
                  <c:v>Boroondara</c:v>
                </c:pt>
                <c:pt idx="13">
                  <c:v>Bayside</c:v>
                </c:pt>
                <c:pt idx="14">
                  <c:v>Whitehorse</c:v>
                </c:pt>
                <c:pt idx="15">
                  <c:v>Stonnington</c:v>
                </c:pt>
                <c:pt idx="16">
                  <c:v>Moonee Valley</c:v>
                </c:pt>
                <c:pt idx="17">
                  <c:v>Yarra</c:v>
                </c:pt>
                <c:pt idx="18">
                  <c:v>Brimbank</c:v>
                </c:pt>
                <c:pt idx="19">
                  <c:v>Frankston</c:v>
                </c:pt>
                <c:pt idx="20">
                  <c:v>Banyule</c:v>
                </c:pt>
                <c:pt idx="21">
                  <c:v>Hobsons Bay</c:v>
                </c:pt>
                <c:pt idx="22">
                  <c:v>Manningham</c:v>
                </c:pt>
                <c:pt idx="23">
                  <c:v>Mornington Peninsula</c:v>
                </c:pt>
                <c:pt idx="24">
                  <c:v>Maroondah</c:v>
                </c:pt>
                <c:pt idx="25">
                  <c:v>Kingston</c:v>
                </c:pt>
                <c:pt idx="26">
                  <c:v>Knox</c:v>
                </c:pt>
                <c:pt idx="27">
                  <c:v>Monash</c:v>
                </c:pt>
                <c:pt idx="28">
                  <c:v>Moreland</c:v>
                </c:pt>
                <c:pt idx="29">
                  <c:v>Glen Eira</c:v>
                </c:pt>
                <c:pt idx="30">
                  <c:v>Darebin</c:v>
                </c:pt>
              </c:strCache>
            </c:strRef>
          </c:cat>
          <c:val>
            <c:numRef>
              <c:f>Front!$AI$8:$AI$38</c:f>
              <c:numCache>
                <c:formatCode>#,##0</c:formatCode>
                <c:ptCount val="31"/>
                <c:pt idx="0">
                  <c:v>19160572.800493907</c:v>
                </c:pt>
                <c:pt idx="1">
                  <c:v>9888858.4406983629</c:v>
                </c:pt>
                <c:pt idx="2">
                  <c:v>8999008.4448243231</c:v>
                </c:pt>
                <c:pt idx="3">
                  <c:v>6706504.3419946665</c:v>
                </c:pt>
                <c:pt idx="4">
                  <c:v>4451234.5391236404</c:v>
                </c:pt>
                <c:pt idx="5">
                  <c:v>3260279.225174434</c:v>
                </c:pt>
                <c:pt idx="6">
                  <c:v>-182655.24725367126</c:v>
                </c:pt>
                <c:pt idx="7">
                  <c:v>-235500.59885246164</c:v>
                </c:pt>
                <c:pt idx="8">
                  <c:v>-3145912.5303776576</c:v>
                </c:pt>
                <c:pt idx="9">
                  <c:v>-4341729.0960329659</c:v>
                </c:pt>
                <c:pt idx="10">
                  <c:v>-4864628.6504655788</c:v>
                </c:pt>
                <c:pt idx="11">
                  <c:v>-6545608.9177331794</c:v>
                </c:pt>
                <c:pt idx="12">
                  <c:v>-6662096.8717316575</c:v>
                </c:pt>
                <c:pt idx="13">
                  <c:v>-8329992.2434691349</c:v>
                </c:pt>
                <c:pt idx="14">
                  <c:v>-8475383.9285681415</c:v>
                </c:pt>
                <c:pt idx="15">
                  <c:v>-8492042.1190654002</c:v>
                </c:pt>
                <c:pt idx="16">
                  <c:v>-9174033.6010753531</c:v>
                </c:pt>
                <c:pt idx="17">
                  <c:v>-9612007.0255738441</c:v>
                </c:pt>
                <c:pt idx="18">
                  <c:v>-10065133.919490302</c:v>
                </c:pt>
                <c:pt idx="19">
                  <c:v>-13236644.839277495</c:v>
                </c:pt>
                <c:pt idx="20">
                  <c:v>-13541187.039275525</c:v>
                </c:pt>
                <c:pt idx="21">
                  <c:v>-14973890.690321147</c:v>
                </c:pt>
                <c:pt idx="22">
                  <c:v>-14987742.168463031</c:v>
                </c:pt>
                <c:pt idx="23">
                  <c:v>-15871209.771567702</c:v>
                </c:pt>
                <c:pt idx="24">
                  <c:v>-17746458.588716306</c:v>
                </c:pt>
                <c:pt idx="25">
                  <c:v>-18410877.704699617</c:v>
                </c:pt>
                <c:pt idx="26">
                  <c:v>-20708660.942641865</c:v>
                </c:pt>
                <c:pt idx="27">
                  <c:v>-21828391.085882325</c:v>
                </c:pt>
                <c:pt idx="28">
                  <c:v>-22044552.316252127</c:v>
                </c:pt>
                <c:pt idx="29">
                  <c:v>-22768158.974231604</c:v>
                </c:pt>
                <c:pt idx="30">
                  <c:v>-23482988.992216118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EC-490C-8024-691FADD75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106855808"/>
        <c:axId val="106956288"/>
      </c:barChart>
      <c:catAx>
        <c:axId val="106855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956288"/>
        <c:crosses val="autoZero"/>
        <c:auto val="1"/>
        <c:lblAlgn val="ctr"/>
        <c:lblOffset val="100"/>
        <c:noMultiLvlLbl val="0"/>
      </c:catAx>
      <c:valAx>
        <c:axId val="106956288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8558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6" fmlaLink="$E$4" fmlaRange="Data!$B$5:$B$36" sel="12" val="0"/>
</file>

<file path=xl/ctrlProps/ctrlProp2.xml><?xml version="1.0" encoding="utf-8"?>
<formControlPr xmlns="http://schemas.microsoft.com/office/spreadsheetml/2009/9/main" objectType="Drop" dropLines="45" dropStyle="combo" dx="16" fmlaLink="$E$6" fmlaRange="Data!$B$5:$B$36" sel="24" val="0"/>
</file>

<file path=xl/ctrlProps/ctrlProp3.xml><?xml version="1.0" encoding="utf-8"?>
<formControlPr xmlns="http://schemas.microsoft.com/office/spreadsheetml/2009/9/main" objectType="Drop" dropLines="82" dropStyle="combo" dx="16" fmlaLink="$E$8" fmlaRange="$R$4:$R$5" sel="2" val="0"/>
</file>

<file path=xl/ctrlProps/ctrlProp4.xml><?xml version="1.0" encoding="utf-8"?>
<formControlPr xmlns="http://schemas.microsoft.com/office/spreadsheetml/2009/9/main" objectType="Drop" dropLines="29" dropStyle="combo" dx="16" fmlaLink="$J$4" fmlaRange="$B$11:$B$43" sel="12" val="4"/>
</file>

<file path=xl/ctrlProps/ctrlProp5.xml><?xml version="1.0" encoding="utf-8"?>
<formControlPr xmlns="http://schemas.microsoft.com/office/spreadsheetml/2009/9/main" objectType="Drop" dropLines="29" dropStyle="combo" dx="16" fmlaLink="$J$6" fmlaRange="$B$11:$B$43" sel="32" val="4"/>
</file>

<file path=xl/ctrlProps/ctrlProp6.xml><?xml version="1.0" encoding="utf-8"?>
<formControlPr xmlns="http://schemas.microsoft.com/office/spreadsheetml/2009/9/main" objectType="Drop" dropLines="29" dropStyle="combo" dx="16" fmlaLink="$Y$3" fmlaRange="$B$11:$B$43" sel="22" val="4"/>
</file>

<file path=xl/ctrlProps/ctrlProp7.xml><?xml version="1.0" encoding="utf-8"?>
<formControlPr xmlns="http://schemas.microsoft.com/office/spreadsheetml/2009/9/main" objectType="Drop" dropLines="29" dropStyle="combo" dx="16" fmlaLink="$AA$3" fmlaRange="$B$11:$B$43" sel="32" val="4"/>
</file>

<file path=xl/ctrlProps/ctrlProp8.xml><?xml version="1.0" encoding="utf-8"?>
<formControlPr xmlns="http://schemas.microsoft.com/office/spreadsheetml/2009/9/main" objectType="Drop" dropLines="82" dropStyle="combo" dx="16" fmlaLink="$AC$5" fmlaRange="$R$4:$R$5" sel="2" val="0"/>
</file>

<file path=xl/ctrlProps/ctrlProp9.xml><?xml version="1.0" encoding="utf-8"?>
<formControlPr xmlns="http://schemas.microsoft.com/office/spreadsheetml/2009/9/main" objectType="Drop" dropLines="2" dropStyle="combo" dx="16" fmlaLink="$AC$3" fmlaRange="$X$9:$X$10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0" name="Picture 1" descr="ecblank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1" name="Picture 2" descr="ecblank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2" name="Picture 3" descr="ecblank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3" name="Picture 4" descr="ecblank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4" name="Picture 5" descr="ecblank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5" name="Picture 6" descr="ecblank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6" name="Picture 7" descr="ecblank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7" name="Picture 8" descr="ecblank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8" name="Picture 9" descr="ecblank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9" name="Picture 10" descr="ecblank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0" name="Picture 11" descr="ecblank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1" name="Picture 12" descr="ecblank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2" name="Picture 13" descr="ecblank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3" name="Picture 14" descr="ecblank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4" name="Picture 15" descr="ecblank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5" name="Picture 16" descr="ecblank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6" name="Picture 17" descr="ecblank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7" name="Picture 18" descr="ecblank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8" name="Picture 19" descr="ecblank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9" name="Picture 20" descr="ecblank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0" name="Picture 21" descr="ecblank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1" name="Picture 22" descr="ecblank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2" name="Picture 23" descr="ecblank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3" name="Picture 24" descr="ecblank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4" name="Picture 25" descr="ecblank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5" name="Picture 26" descr="ecblank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6" name="Picture 27" descr="ecblank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7" name="Picture 28" descr="ecblank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8" name="Picture 29" descr="ecblank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9" name="Picture 30" descr="ecblank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0" name="Picture 31" descr="ecblank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1" name="Picture 32" descr="ecblank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2" name="Picture 33" descr="ecblank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3" name="Picture 34" descr="ecblank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4" name="Picture 35" descr="ecblank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5" name="Picture 36" descr="ecblank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6" name="Picture 37" descr="ecblank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7" name="Picture 38" descr="ecblank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8" name="Picture 39" descr="ecblank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9" name="Picture 40" descr="ecblank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0" name="Picture 41" descr="ecblank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1" name="Picture 42" descr="ecblank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2" name="Picture 43" descr="ecblank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3" name="Picture 44" descr="ecblank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4" name="Picture 45" descr="ecblank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5" name="Picture 46" descr="ecblank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6" name="Picture 47" descr="ecblank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7" name="Picture 48" descr="ecblank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8" name="Picture 49" descr="ecblank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9" name="Picture 50" descr="ecblank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0" name="Picture 51" descr="ecblank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1" name="Picture 52" descr="ecblank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2" name="Picture 53" descr="ecblank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3" name="Picture 54" descr="ecblank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4" name="Picture 55" descr="ecblank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5" name="Picture 56" descr="ecblank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6" name="Picture 57" descr="ecblank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7" name="Picture 58" descr="ecblank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8" name="Picture 59" descr="ecblank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9" name="Picture 60" descr="ecblank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0" name="Picture 61" descr="ecblank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1" name="Picture 62" descr="ecblank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2" name="Picture 63" descr="ecblank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3" name="Picture 64" descr="ecblank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4" name="Picture 65" descr="ecblank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5" name="Picture 66" descr="ecblank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6" name="Picture 67" descr="ecblank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7" name="Picture 68" descr="ecblank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8" name="Picture 69" descr="ecblank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9" name="Picture 70" descr="ecblank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0" name="Picture 71" descr="ecblank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1" name="Picture 72" descr="ecblank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2" name="Picture 73" descr="ecblank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3" name="Picture 74" descr="ecblank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4" name="Picture 75" descr="ecblank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5" name="Picture 76" descr="ecblank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6" name="Picture 77" descr="ecblank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7" name="Picture 78" descr="ecblank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8" name="Picture 79" descr="ecblank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9" name="Picture 80" descr="ecblank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0" name="Picture 81" descr="ecblank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1" name="Picture 82" descr="ecblank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2" name="Picture 83" descr="ecblank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3" name="Picture 84" descr="ecblank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8" name="Picture 1" descr="ecblank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9" name="Picture 2" descr="ecblank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0" name="Picture 3" descr="ecblank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1" name="Picture 4" descr="ecblank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2" name="Picture 5" descr="ecblank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3" name="Picture 6" descr="ecblank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4" name="Picture 7" descr="ecblank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5" name="Picture 8" descr="ecblank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6" name="Picture 9" descr="ecblank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7" name="Picture 10" descr="ecblank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8" name="Picture 11" descr="ecblank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9" name="Picture 12" descr="ecblank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0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1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2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3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4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5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6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7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8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9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0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1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2" name="Picture 1" descr="ecblank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3" name="Picture 2" descr="ecblank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4" name="Picture 3" descr="ecblank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5" name="Picture 4" descr="ecblank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6" name="Picture 5" descr="ecblank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7" name="Picture 6" descr="ecblank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8" name="Picture 7" descr="ecblank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9" name="Picture 8" descr="ecblank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0" name="Picture 9" descr="ecblank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1" name="Picture 10" descr="ecblank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2" name="Picture 11" descr="ecblank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3" name="Picture 12" descr="ecblank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352425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161925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1409700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876300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2</xdr:row>
          <xdr:rowOff>133350</xdr:rowOff>
        </xdr:from>
        <xdr:to>
          <xdr:col>5</xdr:col>
          <xdr:colOff>717550</xdr:colOff>
          <xdr:row>4</xdr:row>
          <xdr:rowOff>57150</xdr:rowOff>
        </xdr:to>
        <xdr:sp macro="" textlink="">
          <xdr:nvSpPr>
            <xdr:cNvPr id="7169" name="Drop Dow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4</xdr:row>
          <xdr:rowOff>133350</xdr:rowOff>
        </xdr:from>
        <xdr:to>
          <xdr:col>5</xdr:col>
          <xdr:colOff>717550</xdr:colOff>
          <xdr:row>6</xdr:row>
          <xdr:rowOff>50800</xdr:rowOff>
        </xdr:to>
        <xdr:sp macro="" textlink="">
          <xdr:nvSpPr>
            <xdr:cNvPr id="7170" name="Drop Dow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6</xdr:row>
          <xdr:rowOff>146050</xdr:rowOff>
        </xdr:from>
        <xdr:to>
          <xdr:col>5</xdr:col>
          <xdr:colOff>723900</xdr:colOff>
          <xdr:row>8</xdr:row>
          <xdr:rowOff>69850</xdr:rowOff>
        </xdr:to>
        <xdr:sp macro="" textlink="">
          <xdr:nvSpPr>
            <xdr:cNvPr id="7171" name="Drop Dow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6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54553</xdr:colOff>
      <xdr:row>9</xdr:row>
      <xdr:rowOff>71436</xdr:rowOff>
    </xdr:from>
    <xdr:to>
      <xdr:col>14</xdr:col>
      <xdr:colOff>870857</xdr:colOff>
      <xdr:row>39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476250</xdr:colOff>
          <xdr:row>3</xdr:row>
          <xdr:rowOff>0</xdr:rowOff>
        </xdr:from>
        <xdr:to>
          <xdr:col>9</xdr:col>
          <xdr:colOff>603250</xdr:colOff>
          <xdr:row>4</xdr:row>
          <xdr:rowOff>31750</xdr:rowOff>
        </xdr:to>
        <xdr:sp macro="" textlink="">
          <xdr:nvSpPr>
            <xdr:cNvPr id="7172" name="Drop Dow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6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488950</xdr:colOff>
          <xdr:row>5</xdr:row>
          <xdr:rowOff>12700</xdr:rowOff>
        </xdr:from>
        <xdr:to>
          <xdr:col>10</xdr:col>
          <xdr:colOff>0</xdr:colOff>
          <xdr:row>6</xdr:row>
          <xdr:rowOff>31750</xdr:rowOff>
        </xdr:to>
        <xdr:sp macro="" textlink="">
          <xdr:nvSpPr>
            <xdr:cNvPr id="7173" name="Drop Down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6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0</xdr:colOff>
          <xdr:row>2</xdr:row>
          <xdr:rowOff>0</xdr:rowOff>
        </xdr:from>
        <xdr:to>
          <xdr:col>25</xdr:col>
          <xdr:colOff>127000</xdr:colOff>
          <xdr:row>3</xdr:row>
          <xdr:rowOff>31750</xdr:rowOff>
        </xdr:to>
        <xdr:sp macro="" textlink="">
          <xdr:nvSpPr>
            <xdr:cNvPr id="7174" name="Drop Down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6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12700</xdr:colOff>
          <xdr:row>2</xdr:row>
          <xdr:rowOff>0</xdr:rowOff>
        </xdr:from>
        <xdr:to>
          <xdr:col>27</xdr:col>
          <xdr:colOff>69850</xdr:colOff>
          <xdr:row>3</xdr:row>
          <xdr:rowOff>19050</xdr:rowOff>
        </xdr:to>
        <xdr:sp macro="" textlink="">
          <xdr:nvSpPr>
            <xdr:cNvPr id="7175" name="Drop Down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6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3</xdr:row>
          <xdr:rowOff>127000</xdr:rowOff>
        </xdr:from>
        <xdr:to>
          <xdr:col>30</xdr:col>
          <xdr:colOff>488950</xdr:colOff>
          <xdr:row>5</xdr:row>
          <xdr:rowOff>31750</xdr:rowOff>
        </xdr:to>
        <xdr:sp macro="" textlink="">
          <xdr:nvSpPr>
            <xdr:cNvPr id="7176" name="Drop Down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6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1</xdr:row>
          <xdr:rowOff>152400</xdr:rowOff>
        </xdr:from>
        <xdr:to>
          <xdr:col>30</xdr:col>
          <xdr:colOff>95250</xdr:colOff>
          <xdr:row>3</xdr:row>
          <xdr:rowOff>31750</xdr:rowOff>
        </xdr:to>
        <xdr:sp macro="" textlink="">
          <xdr:nvSpPr>
            <xdr:cNvPr id="7177" name="Drop Down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6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23</xdr:col>
      <xdr:colOff>48684</xdr:colOff>
      <xdr:row>5</xdr:row>
      <xdr:rowOff>72932</xdr:rowOff>
    </xdr:from>
    <xdr:to>
      <xdr:col>35</xdr:col>
      <xdr:colOff>42333</xdr:colOff>
      <xdr:row>40</xdr:row>
      <xdr:rowOff>31752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autoPageBreaks="0"/>
  </sheetPr>
  <dimension ref="A1:CG73"/>
  <sheetViews>
    <sheetView zoomScale="75" workbookViewId="0">
      <selection activeCell="J2" sqref="J2"/>
    </sheetView>
  </sheetViews>
  <sheetFormatPr defaultColWidth="9.08984375" defaultRowHeight="12.5" x14ac:dyDescent="0.25"/>
  <cols>
    <col min="1" max="1" width="3.08984375" style="18" customWidth="1"/>
    <col min="2" max="2" width="20.81640625" style="19" customWidth="1"/>
    <col min="3" max="3" width="15" style="19" customWidth="1"/>
    <col min="4" max="4" width="16.7265625" customWidth="1"/>
    <col min="5" max="16" width="11.6328125" customWidth="1"/>
    <col min="17" max="17" width="22.26953125" customWidth="1"/>
    <col min="18" max="18" width="14.6328125" customWidth="1"/>
    <col min="19" max="19" width="11.6328125" customWidth="1"/>
    <col min="20" max="20" width="9.7265625" customWidth="1"/>
    <col min="21" max="21" width="19.81640625" customWidth="1"/>
    <col min="22" max="23" width="12" customWidth="1"/>
    <col min="24" max="24" width="18.08984375" customWidth="1"/>
    <col min="25" max="26" width="12.36328125" customWidth="1"/>
    <col min="27" max="30" width="8.81640625" customWidth="1"/>
    <col min="33" max="34" width="8.6328125" customWidth="1"/>
    <col min="35" max="36" width="8.36328125" customWidth="1"/>
    <col min="37" max="38" width="12.36328125" customWidth="1"/>
    <col min="39" max="46" width="10.6328125" customWidth="1"/>
    <col min="47" max="53" width="10.26953125" customWidth="1"/>
    <col min="54" max="58" width="9.81640625" customWidth="1"/>
    <col min="59" max="60" width="10" customWidth="1"/>
    <col min="61" max="61" width="14" customWidth="1"/>
    <col min="62" max="62" width="13.08984375" customWidth="1"/>
    <col min="63" max="63" width="13.7265625" customWidth="1"/>
    <col min="64" max="64" width="10.81640625" customWidth="1"/>
    <col min="65" max="65" width="10.7265625" customWidth="1"/>
    <col min="66" max="66" width="13.7265625" customWidth="1"/>
    <col min="67" max="67" width="12.81640625" customWidth="1"/>
    <col min="68" max="68" width="14.08984375" customWidth="1"/>
    <col min="69" max="73" width="14.36328125" customWidth="1"/>
    <col min="74" max="74" width="16.36328125" customWidth="1"/>
    <col min="75" max="75" width="12.36328125" customWidth="1"/>
    <col min="86" max="16384" width="9.08984375" style="19"/>
  </cols>
  <sheetData>
    <row r="1" spans="1:4" customFormat="1" x14ac:dyDescent="0.25">
      <c r="A1" s="17">
        <v>1</v>
      </c>
      <c r="B1" s="17">
        <v>2</v>
      </c>
    </row>
    <row r="2" spans="1:4" customFormat="1" x14ac:dyDescent="0.25">
      <c r="A2" s="18"/>
      <c r="B2" s="19"/>
    </row>
    <row r="3" spans="1:4" customFormat="1" x14ac:dyDescent="0.25">
      <c r="A3" s="18"/>
      <c r="B3" s="19"/>
    </row>
    <row r="4" spans="1:4" customFormat="1" ht="65.25" customHeight="1" x14ac:dyDescent="0.25">
      <c r="A4" s="18">
        <v>1</v>
      </c>
      <c r="B4" s="19"/>
      <c r="C4" s="21" t="s">
        <v>125</v>
      </c>
    </row>
    <row r="5" spans="1:4" customFormat="1" x14ac:dyDescent="0.25">
      <c r="A5" s="18">
        <v>4</v>
      </c>
      <c r="B5" s="22" t="s">
        <v>126</v>
      </c>
      <c r="C5" s="23">
        <v>58.536906889999997</v>
      </c>
      <c r="D5">
        <f t="shared" ref="D5:D30" si="0">1000000*C5</f>
        <v>58536906.890000001</v>
      </c>
    </row>
    <row r="6" spans="1:4" customFormat="1" x14ac:dyDescent="0.25">
      <c r="A6" s="18">
        <v>7</v>
      </c>
      <c r="B6" s="22" t="s">
        <v>127</v>
      </c>
      <c r="C6" s="23">
        <v>15.378669220000001</v>
      </c>
      <c r="D6">
        <f t="shared" si="0"/>
        <v>15378669.220000001</v>
      </c>
    </row>
    <row r="7" spans="1:4" customFormat="1" x14ac:dyDescent="0.25">
      <c r="A7" s="18">
        <v>9</v>
      </c>
      <c r="B7" s="22" t="s">
        <v>128</v>
      </c>
      <c r="C7" s="23">
        <v>20.325757289999999</v>
      </c>
      <c r="D7">
        <f t="shared" si="0"/>
        <v>20325757.289999999</v>
      </c>
    </row>
    <row r="8" spans="1:4" customFormat="1" x14ac:dyDescent="0.25">
      <c r="A8" s="18">
        <v>10</v>
      </c>
      <c r="B8" s="22" t="s">
        <v>129</v>
      </c>
      <c r="C8" s="23">
        <v>139.50722515000001</v>
      </c>
      <c r="D8">
        <f t="shared" si="0"/>
        <v>139507225.15000001</v>
      </c>
    </row>
    <row r="9" spans="1:4" customFormat="1" x14ac:dyDescent="0.25">
      <c r="A9" s="18">
        <v>13</v>
      </c>
      <c r="B9" s="22" t="s">
        <v>130</v>
      </c>
      <c r="C9" s="23">
        <v>29.046899530000001</v>
      </c>
      <c r="D9">
        <f t="shared" si="0"/>
        <v>29046899.530000001</v>
      </c>
    </row>
    <row r="10" spans="1:4" customFormat="1" x14ac:dyDescent="0.25">
      <c r="A10" s="18">
        <v>14</v>
      </c>
      <c r="B10" s="22" t="s">
        <v>131</v>
      </c>
      <c r="C10" s="23">
        <v>131.51417463999999</v>
      </c>
      <c r="D10">
        <f t="shared" si="0"/>
        <v>131514174.63999999</v>
      </c>
    </row>
    <row r="11" spans="1:4" customFormat="1" x14ac:dyDescent="0.25">
      <c r="A11" s="18">
        <v>18</v>
      </c>
      <c r="B11" s="22" t="s">
        <v>132</v>
      </c>
      <c r="C11" s="23">
        <v>82.129607700000008</v>
      </c>
      <c r="D11">
        <f t="shared" si="0"/>
        <v>82129607.700000003</v>
      </c>
    </row>
    <row r="12" spans="1:4" customFormat="1" x14ac:dyDescent="0.25">
      <c r="A12" s="18">
        <v>20</v>
      </c>
      <c r="B12" s="22" t="s">
        <v>133</v>
      </c>
      <c r="C12" s="23">
        <v>64.622291400000009</v>
      </c>
      <c r="D12">
        <f t="shared" si="0"/>
        <v>64622291.400000006</v>
      </c>
    </row>
    <row r="13" spans="1:4" customFormat="1" x14ac:dyDescent="0.25">
      <c r="A13" s="18">
        <v>22</v>
      </c>
      <c r="B13" s="22" t="s">
        <v>134</v>
      </c>
      <c r="C13" s="23">
        <v>77.1714664</v>
      </c>
      <c r="D13">
        <f t="shared" si="0"/>
        <v>77171466.400000006</v>
      </c>
    </row>
    <row r="14" spans="1:4" customFormat="1" x14ac:dyDescent="0.25">
      <c r="A14" s="18">
        <v>26</v>
      </c>
      <c r="B14" s="24" t="s">
        <v>135</v>
      </c>
      <c r="C14" s="25">
        <v>121.42007278</v>
      </c>
      <c r="D14">
        <f t="shared" si="0"/>
        <v>121420072.78</v>
      </c>
    </row>
    <row r="15" spans="1:4" customFormat="1" x14ac:dyDescent="0.25">
      <c r="A15" s="18">
        <v>31</v>
      </c>
      <c r="B15" s="22" t="s">
        <v>136</v>
      </c>
      <c r="C15" s="23">
        <v>47.437370429999994</v>
      </c>
      <c r="D15">
        <f t="shared" si="0"/>
        <v>47437370.429999992</v>
      </c>
    </row>
    <row r="16" spans="1:4" customFormat="1" x14ac:dyDescent="0.25">
      <c r="A16" s="18">
        <v>33</v>
      </c>
      <c r="B16" s="22" t="s">
        <v>137</v>
      </c>
      <c r="C16" s="23">
        <v>109.62380477000001</v>
      </c>
      <c r="D16">
        <f t="shared" si="0"/>
        <v>109623804.77000001</v>
      </c>
    </row>
    <row r="17" spans="1:4" customFormat="1" x14ac:dyDescent="0.25">
      <c r="A17" s="18">
        <v>35</v>
      </c>
      <c r="B17" s="22" t="s">
        <v>138</v>
      </c>
      <c r="C17" s="23">
        <v>86.280868830000003</v>
      </c>
      <c r="D17">
        <f t="shared" si="0"/>
        <v>86280868.829999998</v>
      </c>
    </row>
    <row r="18" spans="1:4" customFormat="1" x14ac:dyDescent="0.25">
      <c r="A18" s="18">
        <v>36</v>
      </c>
      <c r="B18" s="22" t="s">
        <v>139</v>
      </c>
      <c r="C18" s="23">
        <v>75.860234519999992</v>
      </c>
      <c r="D18">
        <f t="shared" si="0"/>
        <v>75860234.519999996</v>
      </c>
    </row>
    <row r="19" spans="1:4" customFormat="1" x14ac:dyDescent="0.25">
      <c r="A19" s="18">
        <v>40</v>
      </c>
      <c r="B19" s="22" t="s">
        <v>140</v>
      </c>
      <c r="C19" s="23">
        <v>58.387460550000007</v>
      </c>
      <c r="D19">
        <f t="shared" si="0"/>
        <v>58387460.550000004</v>
      </c>
    </row>
    <row r="20" spans="1:4" customFormat="1" x14ac:dyDescent="0.25">
      <c r="A20" s="18">
        <v>42</v>
      </c>
      <c r="B20" s="22" t="s">
        <v>141</v>
      </c>
      <c r="C20" s="23">
        <v>54.924962829999998</v>
      </c>
      <c r="D20">
        <f t="shared" si="0"/>
        <v>54924962.829999998</v>
      </c>
    </row>
    <row r="21" spans="1:4" customFormat="1" x14ac:dyDescent="0.25">
      <c r="A21" s="18">
        <v>43</v>
      </c>
      <c r="B21" s="22" t="s">
        <v>142</v>
      </c>
      <c r="C21" s="23">
        <v>65.326363450000002</v>
      </c>
      <c r="D21">
        <f t="shared" si="0"/>
        <v>65326363.450000003</v>
      </c>
    </row>
    <row r="22" spans="1:4" customFormat="1" x14ac:dyDescent="0.25">
      <c r="A22" s="18">
        <v>44</v>
      </c>
      <c r="B22" s="22" t="s">
        <v>143</v>
      </c>
      <c r="C22" s="23">
        <v>83.99270039999999</v>
      </c>
      <c r="D22">
        <f t="shared" si="0"/>
        <v>83992700.399999991</v>
      </c>
    </row>
    <row r="23" spans="1:4" customFormat="1" x14ac:dyDescent="0.25">
      <c r="A23" s="18">
        <v>45</v>
      </c>
      <c r="B23" s="22" t="s">
        <v>144</v>
      </c>
      <c r="C23" s="23">
        <v>66.052977769999998</v>
      </c>
      <c r="D23">
        <f t="shared" si="0"/>
        <v>66052977.769999996</v>
      </c>
    </row>
    <row r="24" spans="1:4" customFormat="1" x14ac:dyDescent="0.25">
      <c r="A24" s="18">
        <v>49</v>
      </c>
      <c r="B24" s="22" t="s">
        <v>146</v>
      </c>
      <c r="C24" s="23">
        <v>111.94228537000001</v>
      </c>
      <c r="D24">
        <f t="shared" si="0"/>
        <v>111942285.37</v>
      </c>
    </row>
    <row r="25" spans="1:4" customFormat="1" x14ac:dyDescent="0.25">
      <c r="A25" s="18">
        <v>50</v>
      </c>
      <c r="B25" s="22" t="s">
        <v>147</v>
      </c>
      <c r="C25" s="23">
        <v>78.589175420000004</v>
      </c>
      <c r="D25">
        <f t="shared" si="0"/>
        <v>78589175.420000002</v>
      </c>
    </row>
    <row r="26" spans="1:4" customFormat="1" x14ac:dyDescent="0.25">
      <c r="A26" s="18">
        <v>52</v>
      </c>
      <c r="B26" s="22" t="s">
        <v>149</v>
      </c>
      <c r="C26" s="23">
        <v>64.168977159999983</v>
      </c>
      <c r="D26">
        <f t="shared" si="0"/>
        <v>64168977.159999982</v>
      </c>
    </row>
    <row r="27" spans="1:4" customFormat="1" x14ac:dyDescent="0.25">
      <c r="A27" s="18">
        <v>53</v>
      </c>
      <c r="B27" s="22" t="s">
        <v>150</v>
      </c>
      <c r="C27" s="23">
        <v>83.996241790000013</v>
      </c>
      <c r="D27">
        <f t="shared" si="0"/>
        <v>83996241.790000007</v>
      </c>
    </row>
    <row r="28" spans="1:4" customFormat="1" x14ac:dyDescent="0.25">
      <c r="A28" s="18">
        <v>57</v>
      </c>
      <c r="B28" s="22" t="s">
        <v>151</v>
      </c>
      <c r="C28" s="23">
        <v>8.997960410000001</v>
      </c>
      <c r="D28">
        <f t="shared" si="0"/>
        <v>8997960.4100000001</v>
      </c>
    </row>
    <row r="29" spans="1:4" customFormat="1" x14ac:dyDescent="0.25">
      <c r="A29" s="18">
        <v>59</v>
      </c>
      <c r="B29" s="22" t="s">
        <v>152</v>
      </c>
      <c r="C29" s="23">
        <v>27.496648160000003</v>
      </c>
      <c r="D29">
        <f t="shared" si="0"/>
        <v>27496648.160000004</v>
      </c>
    </row>
    <row r="30" spans="1:4" x14ac:dyDescent="0.25">
      <c r="A30" s="18">
        <v>64</v>
      </c>
      <c r="B30" s="22" t="s">
        <v>153</v>
      </c>
      <c r="C30" s="23">
        <v>20.852827550000001</v>
      </c>
      <c r="D30">
        <f t="shared" si="0"/>
        <v>20852827.550000001</v>
      </c>
    </row>
    <row r="31" spans="1:4" x14ac:dyDescent="0.25">
      <c r="A31" s="18">
        <v>73</v>
      </c>
      <c r="B31" s="22" t="s">
        <v>145</v>
      </c>
      <c r="C31" s="23">
        <v>53.601233780000001</v>
      </c>
      <c r="D31">
        <f t="shared" ref="D31:D37" si="1">1000000*C31</f>
        <v>53601233.780000001</v>
      </c>
    </row>
    <row r="32" spans="1:4" x14ac:dyDescent="0.25">
      <c r="A32" s="18">
        <v>74</v>
      </c>
      <c r="B32" s="22" t="s">
        <v>154</v>
      </c>
      <c r="C32" s="23">
        <v>109.47762586000002</v>
      </c>
      <c r="D32">
        <f t="shared" si="1"/>
        <v>109477625.86000001</v>
      </c>
    </row>
    <row r="33" spans="1:85" x14ac:dyDescent="0.25">
      <c r="A33" s="18">
        <v>76</v>
      </c>
      <c r="B33" s="22" t="s">
        <v>155</v>
      </c>
      <c r="C33" s="23">
        <v>105.45837216000001</v>
      </c>
      <c r="D33">
        <f t="shared" si="1"/>
        <v>105458372.16000001</v>
      </c>
    </row>
    <row r="34" spans="1:85" x14ac:dyDescent="0.25">
      <c r="A34" s="18">
        <v>77</v>
      </c>
      <c r="B34" s="22" t="s">
        <v>148</v>
      </c>
      <c r="C34" s="23">
        <v>31.07631057</v>
      </c>
      <c r="D34">
        <f t="shared" si="1"/>
        <v>31076310.57</v>
      </c>
    </row>
    <row r="35" spans="1:85" x14ac:dyDescent="0.25">
      <c r="A35" s="18">
        <v>78</v>
      </c>
      <c r="B35" s="22" t="s">
        <v>156</v>
      </c>
      <c r="C35" s="23">
        <v>29.300516120000001</v>
      </c>
      <c r="D35">
        <f t="shared" si="1"/>
        <v>29300516.120000001</v>
      </c>
    </row>
    <row r="36" spans="1:85" s="29" customFormat="1" ht="13" x14ac:dyDescent="0.3">
      <c r="A36" s="18">
        <v>80</v>
      </c>
      <c r="B36" s="26" t="s">
        <v>157</v>
      </c>
      <c r="C36" s="28">
        <v>2695.2840248000002</v>
      </c>
      <c r="D36">
        <f t="shared" si="1"/>
        <v>2695284024.8000002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</row>
    <row r="37" spans="1:85" x14ac:dyDescent="0.25">
      <c r="A37" s="18">
        <v>81</v>
      </c>
      <c r="B37" s="27" t="s">
        <v>158</v>
      </c>
      <c r="C37" s="28">
        <v>1994.0224026300002</v>
      </c>
      <c r="D37">
        <f t="shared" si="1"/>
        <v>1994022402.6300001</v>
      </c>
    </row>
    <row r="39" spans="1:85" x14ac:dyDescent="0.25">
      <c r="C39" s="20"/>
    </row>
    <row r="42" spans="1:85" ht="24" customHeight="1" x14ac:dyDescent="0.25">
      <c r="B42" s="30"/>
    </row>
    <row r="43" spans="1:85" x14ac:dyDescent="0.25">
      <c r="C43" s="31" t="s">
        <v>131</v>
      </c>
      <c r="V43" s="31" t="s">
        <v>152</v>
      </c>
      <c r="W43" s="31" t="s">
        <v>153</v>
      </c>
      <c r="X43" s="31" t="s">
        <v>145</v>
      </c>
      <c r="Y43" s="31" t="s">
        <v>154</v>
      </c>
      <c r="Z43" s="31" t="s">
        <v>155</v>
      </c>
      <c r="AA43" s="31" t="s">
        <v>148</v>
      </c>
      <c r="AB43" s="31" t="s">
        <v>156</v>
      </c>
    </row>
    <row r="44" spans="1:85" ht="23.25" customHeight="1" x14ac:dyDescent="0.25">
      <c r="B44" s="32" t="e">
        <f>#REF!</f>
        <v>#REF!</v>
      </c>
      <c r="C44" s="33" t="e">
        <f>#REF!</f>
        <v>#REF!</v>
      </c>
      <c r="V44" s="33" t="e">
        <f>#REF!</f>
        <v>#REF!</v>
      </c>
      <c r="W44" s="33" t="e">
        <f>#REF!</f>
        <v>#REF!</v>
      </c>
      <c r="X44" s="33" t="e">
        <f>#REF!</f>
        <v>#REF!</v>
      </c>
      <c r="Y44" s="33" t="e">
        <f>#REF!</f>
        <v>#REF!</v>
      </c>
      <c r="Z44" s="33" t="e">
        <f>#REF!</f>
        <v>#REF!</v>
      </c>
      <c r="AA44" s="33" t="e">
        <f>#REF!</f>
        <v>#REF!</v>
      </c>
      <c r="AB44" s="33" t="e">
        <f>#REF!</f>
        <v>#REF!</v>
      </c>
    </row>
    <row r="45" spans="1:85" ht="23.25" customHeight="1" x14ac:dyDescent="0.25">
      <c r="B45" s="32" t="e">
        <f>#REF!</f>
        <v>#REF!</v>
      </c>
      <c r="C45" s="33" t="e">
        <f>#REF!</f>
        <v>#REF!</v>
      </c>
      <c r="V45" s="33" t="e">
        <f>#REF!</f>
        <v>#REF!</v>
      </c>
      <c r="W45" s="33" t="e">
        <f>#REF!</f>
        <v>#REF!</v>
      </c>
      <c r="X45" s="33" t="e">
        <f>#REF!</f>
        <v>#REF!</v>
      </c>
      <c r="Y45" s="33" t="e">
        <f>#REF!</f>
        <v>#REF!</v>
      </c>
      <c r="Z45" s="33" t="e">
        <f>#REF!</f>
        <v>#REF!</v>
      </c>
      <c r="AA45" s="33" t="e">
        <f>#REF!</f>
        <v>#REF!</v>
      </c>
      <c r="AB45" s="33" t="e">
        <f>#REF!</f>
        <v>#REF!</v>
      </c>
    </row>
    <row r="46" spans="1:85" ht="23.25" customHeight="1" x14ac:dyDescent="0.25">
      <c r="B46" s="32"/>
      <c r="C46" s="33"/>
      <c r="V46" s="33"/>
      <c r="W46" s="33"/>
      <c r="X46" s="33"/>
      <c r="Y46" s="33"/>
      <c r="Z46" s="33"/>
      <c r="AA46" s="33"/>
      <c r="AB46" s="33"/>
    </row>
    <row r="47" spans="1:85" ht="23.25" customHeight="1" x14ac:dyDescent="0.25">
      <c r="B47" s="32" t="str">
        <f>C4</f>
        <v>Losses 17/18 ($Million)</v>
      </c>
      <c r="C47" s="33">
        <f>$C$10</f>
        <v>131.51417463999999</v>
      </c>
      <c r="V47" s="33">
        <f>$C$29</f>
        <v>27.496648160000003</v>
      </c>
      <c r="W47" s="33">
        <f>$C$30</f>
        <v>20.852827550000001</v>
      </c>
      <c r="X47" s="33">
        <f>$C$31</f>
        <v>53.601233780000001</v>
      </c>
      <c r="Y47" s="33">
        <f>$C$32</f>
        <v>109.47762586000002</v>
      </c>
      <c r="Z47" s="33">
        <f>$C$33</f>
        <v>105.45837216000001</v>
      </c>
      <c r="AA47" s="33">
        <f>$C$34</f>
        <v>31.07631057</v>
      </c>
      <c r="AB47" s="33">
        <f>$C$35</f>
        <v>29.300516120000001</v>
      </c>
    </row>
    <row r="48" spans="1:85" ht="23.25" customHeight="1" x14ac:dyDescent="0.25">
      <c r="B48" s="32">
        <f>H4</f>
        <v>0</v>
      </c>
      <c r="C48" s="33">
        <f>$H$10</f>
        <v>0</v>
      </c>
      <c r="V48" s="33">
        <f>$H$29</f>
        <v>0</v>
      </c>
      <c r="W48" s="33">
        <f>$H$30</f>
        <v>0</v>
      </c>
      <c r="X48" s="33">
        <f>$H$31</f>
        <v>0</v>
      </c>
      <c r="Y48" s="33">
        <f>$H$32</f>
        <v>0</v>
      </c>
      <c r="Z48" s="33">
        <f>$H$33</f>
        <v>0</v>
      </c>
      <c r="AA48" s="33">
        <f>$H$34</f>
        <v>0</v>
      </c>
      <c r="AB48" s="33">
        <f>$H$35</f>
        <v>0</v>
      </c>
    </row>
    <row r="49" spans="2:28" ht="23.25" customHeight="1" x14ac:dyDescent="0.25">
      <c r="B49" s="32">
        <f>K4</f>
        <v>0</v>
      </c>
      <c r="C49" s="33">
        <f>$K$10</f>
        <v>0</v>
      </c>
      <c r="V49" s="33">
        <f>$K$29</f>
        <v>0</v>
      </c>
      <c r="W49" s="33">
        <f>$K$30</f>
        <v>0</v>
      </c>
      <c r="X49" s="33">
        <f>$K$31</f>
        <v>0</v>
      </c>
      <c r="Y49" s="33">
        <f>$K$32</f>
        <v>0</v>
      </c>
      <c r="Z49" s="33">
        <f>$K$33</f>
        <v>0</v>
      </c>
      <c r="AA49" s="33">
        <f>$K$34</f>
        <v>0</v>
      </c>
      <c r="AB49" s="33">
        <f>$K$35</f>
        <v>0</v>
      </c>
    </row>
    <row r="50" spans="2:28" x14ac:dyDescent="0.25">
      <c r="B50" s="32">
        <f>M4</f>
        <v>0</v>
      </c>
      <c r="C50" s="33">
        <f>$M$10</f>
        <v>0</v>
      </c>
      <c r="V50" s="33">
        <f>$M$29</f>
        <v>0</v>
      </c>
      <c r="W50" s="33">
        <f>$M$30</f>
        <v>0</v>
      </c>
      <c r="X50" s="33">
        <f>$M$31</f>
        <v>0</v>
      </c>
      <c r="Y50" s="33">
        <f>$M$32</f>
        <v>0</v>
      </c>
      <c r="Z50" s="33">
        <f>$M$33</f>
        <v>0</v>
      </c>
      <c r="AA50" s="33">
        <f>$M$34</f>
        <v>0</v>
      </c>
      <c r="AB50" s="33">
        <f>$M$35</f>
        <v>0</v>
      </c>
    </row>
    <row r="51" spans="2:28" x14ac:dyDescent="0.25">
      <c r="B51" s="32">
        <f>N4</f>
        <v>0</v>
      </c>
      <c r="C51" s="33">
        <f>$N$10</f>
        <v>0</v>
      </c>
      <c r="V51" s="33">
        <f>$N$29</f>
        <v>0</v>
      </c>
      <c r="W51" s="33">
        <f>$N$30</f>
        <v>0</v>
      </c>
      <c r="X51" s="33">
        <f>$N$31</f>
        <v>0</v>
      </c>
      <c r="Y51" s="33">
        <f>$N$32</f>
        <v>0</v>
      </c>
      <c r="Z51" s="33">
        <f>$N$33</f>
        <v>0</v>
      </c>
      <c r="AA51" s="33">
        <f>$N$34</f>
        <v>0</v>
      </c>
      <c r="AB51" s="33">
        <f>$N$35</f>
        <v>0</v>
      </c>
    </row>
    <row r="52" spans="2:28" x14ac:dyDescent="0.25">
      <c r="B52"/>
      <c r="C52"/>
    </row>
    <row r="53" spans="2:28" x14ac:dyDescent="0.25">
      <c r="B53"/>
      <c r="C53"/>
    </row>
    <row r="54" spans="2:28" x14ac:dyDescent="0.25">
      <c r="B54"/>
      <c r="C54"/>
    </row>
    <row r="55" spans="2:28" x14ac:dyDescent="0.25">
      <c r="B55"/>
      <c r="C55"/>
    </row>
    <row r="56" spans="2:28" ht="15.75" customHeight="1" x14ac:dyDescent="0.25">
      <c r="B56"/>
      <c r="C56"/>
    </row>
    <row r="57" spans="2:28" x14ac:dyDescent="0.25">
      <c r="B57"/>
      <c r="C57"/>
    </row>
    <row r="58" spans="2:28" x14ac:dyDescent="0.25">
      <c r="B58"/>
      <c r="C58"/>
    </row>
    <row r="59" spans="2:28" x14ac:dyDescent="0.25">
      <c r="B59"/>
      <c r="C59"/>
    </row>
    <row r="60" spans="2:28" x14ac:dyDescent="0.25">
      <c r="B60"/>
      <c r="C60"/>
    </row>
    <row r="61" spans="2:28" x14ac:dyDescent="0.25">
      <c r="B61"/>
      <c r="C61"/>
    </row>
    <row r="62" spans="2:28" x14ac:dyDescent="0.25">
      <c r="B62"/>
      <c r="C62"/>
    </row>
    <row r="63" spans="2:28" x14ac:dyDescent="0.25">
      <c r="B63"/>
      <c r="C63"/>
    </row>
    <row r="64" spans="2:28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</sheetData>
  <pageMargins left="0.75" right="0.75" top="0.52" bottom="0.46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7"/>
  <sheetViews>
    <sheetView workbookViewId="0">
      <selection activeCell="J2" sqref="J2"/>
    </sheetView>
  </sheetViews>
  <sheetFormatPr defaultRowHeight="12.5" x14ac:dyDescent="0.25"/>
  <cols>
    <col min="1" max="1" width="37.6328125" customWidth="1"/>
    <col min="3" max="4" width="19.7265625" bestFit="1" customWidth="1"/>
    <col min="5" max="8" width="16.7265625" bestFit="1" customWidth="1"/>
    <col min="9" max="9" width="16.26953125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ht="31.5" customHeight="1" x14ac:dyDescent="0.5">
      <c r="A7" s="2" t="s">
        <v>0</v>
      </c>
    </row>
    <row r="8" spans="1:9" ht="15.75" customHeight="1" x14ac:dyDescent="0.5">
      <c r="A8" s="2"/>
    </row>
    <row r="9" spans="1:9" s="1" customFormat="1" ht="29.25" customHeight="1" x14ac:dyDescent="0.25">
      <c r="A9" s="3" t="s">
        <v>1</v>
      </c>
      <c r="B9" s="4" t="s">
        <v>2</v>
      </c>
      <c r="C9" s="4" t="s">
        <v>3</v>
      </c>
      <c r="D9" s="4" t="s">
        <v>4</v>
      </c>
      <c r="E9" s="4" t="s">
        <v>5</v>
      </c>
      <c r="F9" s="4" t="s">
        <v>6</v>
      </c>
      <c r="G9" s="4" t="s">
        <v>7</v>
      </c>
      <c r="H9" s="4" t="s">
        <v>8</v>
      </c>
      <c r="I9" s="4" t="s">
        <v>9</v>
      </c>
    </row>
    <row r="10" spans="1:9" x14ac:dyDescent="0.25">
      <c r="A10" s="1" t="s">
        <v>174</v>
      </c>
      <c r="B10" s="1" t="s">
        <v>10</v>
      </c>
      <c r="C10" s="5">
        <v>58356211.419999994</v>
      </c>
      <c r="D10" s="5">
        <v>57804745.479999997</v>
      </c>
      <c r="E10" s="5">
        <v>55261443.420000002</v>
      </c>
      <c r="F10" s="5">
        <v>55019402.309999995</v>
      </c>
      <c r="G10" s="5">
        <v>54512648.719999999</v>
      </c>
      <c r="H10" s="5">
        <v>55979946.780000009</v>
      </c>
      <c r="I10" s="5">
        <v>55820854.07</v>
      </c>
    </row>
    <row r="11" spans="1:9" x14ac:dyDescent="0.25">
      <c r="A11" s="1" t="s">
        <v>191</v>
      </c>
      <c r="B11" s="1" t="s">
        <v>10</v>
      </c>
      <c r="C11" s="5">
        <v>18161762.82</v>
      </c>
      <c r="D11" s="5">
        <v>18137210.890000001</v>
      </c>
      <c r="E11" s="5">
        <v>15823311.670000002</v>
      </c>
      <c r="F11" s="5">
        <v>15788451.25</v>
      </c>
      <c r="G11" s="5">
        <v>15813241.530000001</v>
      </c>
      <c r="H11" s="5">
        <v>13615020.660000004</v>
      </c>
      <c r="I11" s="5">
        <v>14710079.109999999</v>
      </c>
    </row>
    <row r="12" spans="1:9" x14ac:dyDescent="0.25">
      <c r="A12" s="1" t="s">
        <v>171</v>
      </c>
      <c r="B12" s="1" t="s">
        <v>10</v>
      </c>
      <c r="C12" s="5">
        <v>20272378.779999997</v>
      </c>
      <c r="D12" s="5">
        <v>20182384.370000001</v>
      </c>
      <c r="E12" s="5">
        <v>19132153.5</v>
      </c>
      <c r="F12" s="5">
        <v>19414918.539999999</v>
      </c>
      <c r="G12" s="5">
        <v>20957038.260000002</v>
      </c>
      <c r="H12" s="5">
        <v>19997261.390000004</v>
      </c>
      <c r="I12" s="5">
        <v>19330775.500000004</v>
      </c>
    </row>
    <row r="13" spans="1:9" x14ac:dyDescent="0.25">
      <c r="A13" s="1" t="s">
        <v>184</v>
      </c>
      <c r="B13" s="1" t="s">
        <v>10</v>
      </c>
      <c r="C13" s="5">
        <v>139385098.31999999</v>
      </c>
      <c r="D13" s="5">
        <v>145619089.80000001</v>
      </c>
      <c r="E13" s="5">
        <v>137637439.13</v>
      </c>
      <c r="F13" s="5">
        <v>138542665.59</v>
      </c>
      <c r="G13" s="5">
        <v>141609226.77000001</v>
      </c>
      <c r="H13" s="5">
        <v>143045743.47999999</v>
      </c>
      <c r="I13" s="5">
        <v>134141671.84999999</v>
      </c>
    </row>
    <row r="14" spans="1:9" x14ac:dyDescent="0.25">
      <c r="A14" s="1" t="s">
        <v>193</v>
      </c>
      <c r="B14" s="1" t="s">
        <v>10</v>
      </c>
      <c r="C14" s="5">
        <v>20768966.52</v>
      </c>
      <c r="D14" s="5">
        <v>21875156.159999996</v>
      </c>
      <c r="E14" s="5">
        <v>20595653.84</v>
      </c>
      <c r="F14" s="5">
        <v>21217863.099999998</v>
      </c>
      <c r="G14" s="5">
        <v>23259238.899999999</v>
      </c>
      <c r="H14" s="5">
        <v>25041008.449999996</v>
      </c>
      <c r="I14" s="5">
        <v>27045323.57</v>
      </c>
    </row>
    <row r="15" spans="1:9" x14ac:dyDescent="0.25">
      <c r="A15" s="1" t="s">
        <v>182</v>
      </c>
      <c r="B15" s="1" t="s">
        <v>10</v>
      </c>
      <c r="C15" s="5">
        <v>124027120.08</v>
      </c>
      <c r="D15" s="5">
        <v>125835347.02000001</v>
      </c>
      <c r="E15" s="5">
        <v>114485606.97</v>
      </c>
      <c r="F15" s="5">
        <v>113243208.09999999</v>
      </c>
      <c r="G15" s="5">
        <v>119384478.72</v>
      </c>
      <c r="H15" s="5">
        <v>124817967.32999998</v>
      </c>
      <c r="I15" s="5">
        <v>127093891.89</v>
      </c>
    </row>
    <row r="16" spans="1:9" x14ac:dyDescent="0.25">
      <c r="A16" s="1" t="s">
        <v>170</v>
      </c>
      <c r="B16" s="1" t="s">
        <v>10</v>
      </c>
      <c r="C16" s="5">
        <v>89028981.750000015</v>
      </c>
      <c r="D16" s="5">
        <v>89265723.150000006</v>
      </c>
      <c r="E16" s="5">
        <v>82386001.170000002</v>
      </c>
      <c r="F16" s="5">
        <v>82359807.150000006</v>
      </c>
      <c r="G16" s="5">
        <v>83857397.070000008</v>
      </c>
      <c r="H16" s="5">
        <v>84324281.520000011</v>
      </c>
      <c r="I16" s="5">
        <v>81112259.789999992</v>
      </c>
    </row>
    <row r="17" spans="1:9" x14ac:dyDescent="0.25">
      <c r="A17" s="1" t="s">
        <v>181</v>
      </c>
      <c r="B17" s="1" t="s">
        <v>10</v>
      </c>
      <c r="C17" s="5">
        <v>69950584.459999993</v>
      </c>
      <c r="D17" s="5">
        <v>71286100.349999994</v>
      </c>
      <c r="E17" s="5">
        <v>62225277.189999998</v>
      </c>
      <c r="F17" s="5">
        <v>60249332.640000001</v>
      </c>
      <c r="G17" s="5">
        <v>62065687.290000007</v>
      </c>
      <c r="H17" s="5">
        <v>62900685.339999996</v>
      </c>
      <c r="I17" s="5">
        <v>62408098.640000008</v>
      </c>
    </row>
    <row r="18" spans="1:9" x14ac:dyDescent="0.25">
      <c r="A18" s="1" t="s">
        <v>190</v>
      </c>
      <c r="B18" s="1" t="s">
        <v>10</v>
      </c>
      <c r="C18" s="5">
        <v>75772778.800000012</v>
      </c>
      <c r="D18" s="5">
        <v>74342426.780000001</v>
      </c>
      <c r="E18" s="5">
        <v>71085293.039999992</v>
      </c>
      <c r="F18" s="5">
        <v>72059137.189999998</v>
      </c>
      <c r="G18" s="5">
        <v>73555920.900000006</v>
      </c>
      <c r="H18" s="5">
        <v>76214352.310000002</v>
      </c>
      <c r="I18" s="5">
        <v>76259820.189999998</v>
      </c>
    </row>
    <row r="19" spans="1:9" x14ac:dyDescent="0.25">
      <c r="A19" s="1" t="s">
        <v>180</v>
      </c>
      <c r="B19" s="1" t="s">
        <v>10</v>
      </c>
      <c r="C19" s="5">
        <v>117262476.71999998</v>
      </c>
      <c r="D19" s="5">
        <v>117556980.97999999</v>
      </c>
      <c r="E19" s="5">
        <v>109299013.48</v>
      </c>
      <c r="F19" s="5">
        <v>110134642.60999998</v>
      </c>
      <c r="G19" s="5">
        <v>117004770.07000001</v>
      </c>
      <c r="H19" s="5">
        <v>118836649.17999999</v>
      </c>
      <c r="I19" s="5">
        <v>118190093.03</v>
      </c>
    </row>
    <row r="20" spans="1:9" x14ac:dyDescent="0.25">
      <c r="A20" s="1" t="s">
        <v>185</v>
      </c>
      <c r="B20" s="1" t="s">
        <v>10</v>
      </c>
      <c r="C20" s="5">
        <v>51364711.590000004</v>
      </c>
      <c r="D20" s="5">
        <v>52632388.380000003</v>
      </c>
      <c r="E20" s="5">
        <v>47861113.630000003</v>
      </c>
      <c r="F20" s="5">
        <v>47196551.189999998</v>
      </c>
      <c r="G20" s="5">
        <v>46430981.960000001</v>
      </c>
      <c r="H20" s="5">
        <v>46829609.25</v>
      </c>
      <c r="I20" s="5">
        <v>46908518.850000001</v>
      </c>
    </row>
    <row r="21" spans="1:9" x14ac:dyDescent="0.25">
      <c r="A21" s="1" t="s">
        <v>183</v>
      </c>
      <c r="B21" s="1" t="s">
        <v>10</v>
      </c>
      <c r="C21" s="5">
        <v>102718846.47999999</v>
      </c>
      <c r="D21" s="5">
        <v>103993534.42999998</v>
      </c>
      <c r="E21" s="5">
        <v>98760072.209999993</v>
      </c>
      <c r="F21" s="5">
        <v>101822277.67999999</v>
      </c>
      <c r="G21" s="5">
        <v>104943985.94999999</v>
      </c>
      <c r="H21" s="5">
        <v>106043755.03</v>
      </c>
      <c r="I21" s="5">
        <v>105766409.57000001</v>
      </c>
    </row>
    <row r="22" spans="1:9" x14ac:dyDescent="0.25">
      <c r="A22" s="1" t="s">
        <v>179</v>
      </c>
      <c r="B22" s="1" t="s">
        <v>10</v>
      </c>
      <c r="C22" s="5">
        <v>86304046.999999985</v>
      </c>
      <c r="D22" s="5">
        <v>86504008.269999996</v>
      </c>
      <c r="E22" s="5">
        <v>78986274.549999997</v>
      </c>
      <c r="F22" s="5">
        <v>79825384.390000001</v>
      </c>
      <c r="G22" s="5">
        <v>81509892.750000015</v>
      </c>
      <c r="H22" s="5">
        <v>83473105.910000011</v>
      </c>
      <c r="I22" s="5">
        <v>83016928.479999989</v>
      </c>
    </row>
    <row r="23" spans="1:9" x14ac:dyDescent="0.25">
      <c r="A23" s="1" t="s">
        <v>176</v>
      </c>
      <c r="B23" s="1" t="s">
        <v>10</v>
      </c>
      <c r="C23" s="5">
        <v>84037698.459999993</v>
      </c>
      <c r="D23" s="5">
        <v>85588265.069999993</v>
      </c>
      <c r="E23" s="5">
        <v>74895446.680000007</v>
      </c>
      <c r="F23" s="5">
        <v>74200233.900000006</v>
      </c>
      <c r="G23" s="5">
        <v>73362492.120000005</v>
      </c>
      <c r="H23" s="5">
        <v>73822339.930000007</v>
      </c>
      <c r="I23" s="5">
        <v>75061924.489999995</v>
      </c>
    </row>
    <row r="24" spans="1:9" x14ac:dyDescent="0.25">
      <c r="A24" s="1" t="s">
        <v>173</v>
      </c>
      <c r="B24" s="1" t="s">
        <v>10</v>
      </c>
      <c r="C24" s="5">
        <v>65263769.540000007</v>
      </c>
      <c r="D24" s="5">
        <v>65318584.659999996</v>
      </c>
      <c r="E24" s="5">
        <v>58313226.929999992</v>
      </c>
      <c r="F24" s="5">
        <v>55677479.580000006</v>
      </c>
      <c r="G24" s="5">
        <v>56406754.759999998</v>
      </c>
      <c r="H24" s="5">
        <v>56271032.239999995</v>
      </c>
      <c r="I24" s="5">
        <v>54170062.460000001</v>
      </c>
    </row>
    <row r="25" spans="1:9" x14ac:dyDescent="0.25">
      <c r="A25" s="1" t="s">
        <v>188</v>
      </c>
      <c r="B25" s="1" t="s">
        <v>10</v>
      </c>
      <c r="C25" s="5">
        <v>56630431.919999987</v>
      </c>
      <c r="D25" s="5">
        <v>56099418.109999992</v>
      </c>
      <c r="E25" s="5">
        <v>52788996.000000007</v>
      </c>
      <c r="F25" s="5">
        <v>52905865.710000001</v>
      </c>
      <c r="G25" s="5">
        <v>52994016.090000004</v>
      </c>
      <c r="H25" s="5">
        <v>53735025.139999993</v>
      </c>
      <c r="I25" s="5">
        <v>54068510.530000009</v>
      </c>
    </row>
    <row r="26" spans="1:9" x14ac:dyDescent="0.25">
      <c r="A26" s="1" t="s">
        <v>175</v>
      </c>
      <c r="B26" s="1" t="s">
        <v>10</v>
      </c>
      <c r="C26" s="5">
        <v>68684420.189999983</v>
      </c>
      <c r="D26" s="5">
        <v>66782903.160000004</v>
      </c>
      <c r="E26" s="5">
        <v>62415124.119999997</v>
      </c>
      <c r="F26" s="5">
        <v>62294867.290000007</v>
      </c>
      <c r="G26" s="5">
        <v>61694366.5</v>
      </c>
      <c r="H26" s="5">
        <v>65184083.079999998</v>
      </c>
      <c r="I26" s="5">
        <v>65114897.859999992</v>
      </c>
    </row>
    <row r="27" spans="1:9" x14ac:dyDescent="0.25">
      <c r="A27" s="6" t="s">
        <v>168</v>
      </c>
      <c r="B27" s="1" t="s">
        <v>10</v>
      </c>
      <c r="C27" s="5">
        <v>66493684.620000005</v>
      </c>
      <c r="D27" s="5">
        <v>70308561.850000009</v>
      </c>
      <c r="E27" s="5">
        <v>70739983.129999995</v>
      </c>
      <c r="F27" s="5">
        <v>72707033.109999999</v>
      </c>
      <c r="G27" s="5">
        <v>75868075.109999999</v>
      </c>
      <c r="H27" s="5">
        <v>79770052.63000001</v>
      </c>
      <c r="I27" s="5">
        <v>80349220.840000004</v>
      </c>
    </row>
    <row r="28" spans="1:9" x14ac:dyDescent="0.25">
      <c r="A28" s="1" t="s">
        <v>195</v>
      </c>
      <c r="B28" s="1" t="s">
        <v>10</v>
      </c>
      <c r="C28" s="5">
        <v>49346853.599999994</v>
      </c>
      <c r="D28" s="5">
        <v>56522260.260000005</v>
      </c>
      <c r="E28" s="5">
        <v>53565855.910000011</v>
      </c>
      <c r="F28" s="5">
        <v>54211051.129999988</v>
      </c>
      <c r="G28" s="5">
        <v>57349284.439999998</v>
      </c>
      <c r="H28" s="5">
        <v>60035038.009999998</v>
      </c>
      <c r="I28" s="5">
        <v>61157311.670000009</v>
      </c>
    </row>
    <row r="29" spans="1:9" x14ac:dyDescent="0.25">
      <c r="A29" s="1" t="s">
        <v>177</v>
      </c>
      <c r="B29" s="1" t="s">
        <v>10</v>
      </c>
      <c r="C29" s="5">
        <v>122053303.67</v>
      </c>
      <c r="D29" s="5">
        <v>122352426.15000002</v>
      </c>
      <c r="E29" s="5">
        <v>112663385.34999999</v>
      </c>
      <c r="F29" s="5">
        <v>109202526.58</v>
      </c>
      <c r="G29" s="5">
        <v>114356289.27</v>
      </c>
      <c r="H29" s="5">
        <v>111391123.95</v>
      </c>
      <c r="I29" s="5">
        <v>109200787.09999999</v>
      </c>
    </row>
    <row r="30" spans="1:9" x14ac:dyDescent="0.25">
      <c r="A30" s="1" t="s">
        <v>192</v>
      </c>
      <c r="B30" s="1" t="s">
        <v>10</v>
      </c>
      <c r="C30" s="5">
        <v>77097074.930000022</v>
      </c>
      <c r="D30" s="5">
        <v>77910935.199999988</v>
      </c>
      <c r="E30" s="5">
        <v>71499311.560000002</v>
      </c>
      <c r="F30" s="5">
        <v>72123897.079999998</v>
      </c>
      <c r="G30" s="5">
        <v>74747047.290000021</v>
      </c>
      <c r="H30" s="5">
        <v>75401077.510000005</v>
      </c>
      <c r="I30" s="5">
        <v>75679083.210000008</v>
      </c>
    </row>
    <row r="31" spans="1:9" x14ac:dyDescent="0.25">
      <c r="A31" s="1" t="s">
        <v>169</v>
      </c>
      <c r="B31" s="1" t="s">
        <v>10</v>
      </c>
      <c r="C31" s="5">
        <v>69419769.949999988</v>
      </c>
      <c r="D31" s="5">
        <v>69605532.519999996</v>
      </c>
      <c r="E31" s="5">
        <v>63669829.729999997</v>
      </c>
      <c r="F31" s="5">
        <v>63642789.100000001</v>
      </c>
      <c r="G31" s="5">
        <v>63521371.649999999</v>
      </c>
      <c r="H31" s="5">
        <v>63531110.680000007</v>
      </c>
      <c r="I31" s="5">
        <v>61627685.480000004</v>
      </c>
    </row>
    <row r="32" spans="1:9" x14ac:dyDescent="0.25">
      <c r="A32" s="1" t="s">
        <v>196</v>
      </c>
      <c r="B32" s="1" t="s">
        <v>10</v>
      </c>
      <c r="C32" s="5">
        <v>83220508.820000008</v>
      </c>
      <c r="D32" s="5">
        <v>83581310.210000008</v>
      </c>
      <c r="E32" s="5">
        <v>78899226.329999998</v>
      </c>
      <c r="F32" s="5">
        <v>79046839.169999987</v>
      </c>
      <c r="G32" s="5">
        <v>79400240.340000004</v>
      </c>
      <c r="H32" s="5">
        <v>82381143.150000021</v>
      </c>
      <c r="I32" s="5">
        <v>82563313.290000007</v>
      </c>
    </row>
    <row r="33" spans="1:9" x14ac:dyDescent="0.25">
      <c r="A33" s="1"/>
      <c r="B33" s="1"/>
      <c r="C33" s="5"/>
      <c r="D33" s="5"/>
      <c r="E33" s="5"/>
      <c r="F33" s="5"/>
      <c r="G33" s="5"/>
      <c r="H33" s="5"/>
      <c r="I33" s="5"/>
    </row>
    <row r="34" spans="1:9" x14ac:dyDescent="0.25">
      <c r="A34" s="1" t="s">
        <v>178</v>
      </c>
      <c r="B34" s="1" t="s">
        <v>10</v>
      </c>
      <c r="C34" s="5">
        <v>28553964.600000001</v>
      </c>
      <c r="D34" s="5">
        <v>27583235.030000001</v>
      </c>
      <c r="E34" s="5">
        <v>24788263.899999999</v>
      </c>
      <c r="F34" s="5">
        <v>26153986.770000003</v>
      </c>
      <c r="G34" s="5">
        <v>28842530.389999997</v>
      </c>
      <c r="H34" s="5">
        <v>28095943.280000001</v>
      </c>
      <c r="I34" s="5">
        <v>27466983.75</v>
      </c>
    </row>
    <row r="35" spans="1:9" x14ac:dyDescent="0.25">
      <c r="A35" s="1" t="s">
        <v>189</v>
      </c>
      <c r="B35" s="1" t="s">
        <v>10</v>
      </c>
      <c r="C35" s="5">
        <v>22317740.949999999</v>
      </c>
      <c r="D35" s="5">
        <v>23511315.729999997</v>
      </c>
      <c r="E35" s="5">
        <v>21423048.699999999</v>
      </c>
      <c r="F35" s="5">
        <v>21575746.540000003</v>
      </c>
      <c r="G35" s="5">
        <v>23019972.590000004</v>
      </c>
      <c r="H35" s="5">
        <v>23443276.629999999</v>
      </c>
      <c r="I35" s="5">
        <v>23032562.789999999</v>
      </c>
    </row>
    <row r="36" spans="1:9" x14ac:dyDescent="0.25">
      <c r="A36" s="1" t="s">
        <v>172</v>
      </c>
      <c r="B36" s="1" t="s">
        <v>10</v>
      </c>
      <c r="C36" s="5">
        <v>55868897.509999998</v>
      </c>
      <c r="D36" s="5">
        <v>55013142.670000009</v>
      </c>
      <c r="E36" s="5">
        <v>50781660.090000004</v>
      </c>
      <c r="F36" s="5">
        <v>51944253.640000001</v>
      </c>
      <c r="G36" s="5">
        <v>51581759.5</v>
      </c>
      <c r="H36" s="5">
        <v>53182056.729999997</v>
      </c>
      <c r="I36" s="5">
        <v>52884289.659999996</v>
      </c>
    </row>
    <row r="37" spans="1:9" x14ac:dyDescent="0.25">
      <c r="A37" s="1" t="s">
        <v>167</v>
      </c>
      <c r="B37" s="1" t="s">
        <v>10</v>
      </c>
      <c r="C37" s="5">
        <v>109542887.94</v>
      </c>
      <c r="D37" s="5">
        <v>111583555.14</v>
      </c>
      <c r="E37" s="5">
        <v>101000103.43000001</v>
      </c>
      <c r="F37" s="5">
        <v>103500568.12</v>
      </c>
      <c r="G37" s="5">
        <v>109161212.02</v>
      </c>
      <c r="H37" s="5">
        <v>111651602.38999999</v>
      </c>
      <c r="I37" s="5">
        <v>115293165.35999998</v>
      </c>
    </row>
    <row r="38" spans="1:9" x14ac:dyDescent="0.25">
      <c r="A38" s="1" t="s">
        <v>186</v>
      </c>
      <c r="B38" s="1" t="s">
        <v>10</v>
      </c>
      <c r="C38" s="5">
        <v>85988380.86999999</v>
      </c>
      <c r="D38" s="5">
        <v>88533566.150000006</v>
      </c>
      <c r="E38" s="5">
        <v>87822812.060000002</v>
      </c>
      <c r="F38" s="5">
        <v>90342545.319999993</v>
      </c>
      <c r="G38" s="5">
        <v>93116687.859999999</v>
      </c>
      <c r="H38" s="5">
        <v>97384531.849999994</v>
      </c>
      <c r="I38" s="5">
        <v>97761233.600000009</v>
      </c>
    </row>
    <row r="39" spans="1:9" x14ac:dyDescent="0.25">
      <c r="A39" s="1" t="s">
        <v>187</v>
      </c>
      <c r="B39" s="1" t="s">
        <v>10</v>
      </c>
      <c r="C39" s="5">
        <v>31854316.710000001</v>
      </c>
      <c r="D39" s="5">
        <v>31424190.889999993</v>
      </c>
      <c r="E39" s="5">
        <v>29671353.130000003</v>
      </c>
      <c r="F39" s="5">
        <v>30077711.860000003</v>
      </c>
      <c r="G39" s="5">
        <v>31084714.550000001</v>
      </c>
      <c r="H39" s="5">
        <v>32992353.389999997</v>
      </c>
      <c r="I39" s="5">
        <v>30801195.800000008</v>
      </c>
    </row>
    <row r="40" spans="1:9" x14ac:dyDescent="0.25">
      <c r="A40" s="1" t="s">
        <v>194</v>
      </c>
      <c r="B40" s="1" t="s">
        <v>10</v>
      </c>
      <c r="C40" s="5">
        <v>31325668.059999999</v>
      </c>
      <c r="D40" s="5">
        <v>30695265.340000004</v>
      </c>
      <c r="E40" s="5">
        <v>26013535.349999998</v>
      </c>
      <c r="F40" s="5">
        <v>26635127.98</v>
      </c>
      <c r="G40" s="5">
        <v>28786766.799999997</v>
      </c>
      <c r="H40" s="5">
        <v>28793677.629999999</v>
      </c>
      <c r="I40" s="5">
        <v>28850082.090000004</v>
      </c>
    </row>
    <row r="41" spans="1:9" x14ac:dyDescent="0.25">
      <c r="C41" s="5"/>
      <c r="D41" s="5"/>
    </row>
    <row r="43" spans="1:9" ht="13" thickBot="1" x14ac:dyDescent="0.3">
      <c r="C43" s="7">
        <f t="shared" ref="C43:I43" si="0">SUM(C10:C42)</f>
        <v>2081073337.0800002</v>
      </c>
      <c r="D43" s="7">
        <f t="shared" si="0"/>
        <v>2107449564.2000003</v>
      </c>
      <c r="E43" s="7">
        <f t="shared" si="0"/>
        <v>1954489816.1999998</v>
      </c>
      <c r="F43" s="7">
        <f t="shared" si="0"/>
        <v>1963116164.6199994</v>
      </c>
      <c r="G43" s="7">
        <f t="shared" si="0"/>
        <v>2020198090.1699998</v>
      </c>
      <c r="H43" s="7">
        <f t="shared" si="0"/>
        <v>2058184854.8500006</v>
      </c>
      <c r="I43" s="7">
        <f t="shared" si="0"/>
        <v>2046887034.5199995</v>
      </c>
    </row>
    <row r="44" spans="1:9" ht="13" thickTop="1" x14ac:dyDescent="0.25">
      <c r="C44" s="8"/>
      <c r="D44" s="8"/>
      <c r="H44" s="5"/>
      <c r="I44" s="5"/>
    </row>
    <row r="46" spans="1:9" ht="13" x14ac:dyDescent="0.3">
      <c r="A46" s="9" t="s">
        <v>17</v>
      </c>
      <c r="B46" s="10" t="s">
        <v>18</v>
      </c>
    </row>
    <row r="47" spans="1:9" ht="13" x14ac:dyDescent="0.3">
      <c r="A47" s="9"/>
      <c r="B47" s="11" t="s">
        <v>19</v>
      </c>
    </row>
    <row r="48" spans="1:9" x14ac:dyDescent="0.25">
      <c r="B48" s="11" t="s">
        <v>20</v>
      </c>
    </row>
    <row r="49" spans="1:2" x14ac:dyDescent="0.25">
      <c r="B49" s="11" t="s">
        <v>21</v>
      </c>
    </row>
    <row r="50" spans="1:2" ht="13" x14ac:dyDescent="0.3">
      <c r="A50" s="9"/>
      <c r="B50" s="11" t="s">
        <v>22</v>
      </c>
    </row>
    <row r="51" spans="1:2" x14ac:dyDescent="0.25">
      <c r="B51" s="11" t="s">
        <v>23</v>
      </c>
    </row>
    <row r="52" spans="1:2" x14ac:dyDescent="0.25">
      <c r="B52" s="11" t="s">
        <v>24</v>
      </c>
    </row>
    <row r="53" spans="1:2" x14ac:dyDescent="0.25">
      <c r="B53" s="11" t="s">
        <v>25</v>
      </c>
    </row>
    <row r="54" spans="1:2" x14ac:dyDescent="0.25">
      <c r="B54" s="11" t="s">
        <v>26</v>
      </c>
    </row>
    <row r="55" spans="1:2" x14ac:dyDescent="0.25">
      <c r="B55" s="11" t="s">
        <v>27</v>
      </c>
    </row>
    <row r="56" spans="1:2" x14ac:dyDescent="0.25">
      <c r="B56" s="11" t="s">
        <v>28</v>
      </c>
    </row>
    <row r="57" spans="1:2" x14ac:dyDescent="0.25">
      <c r="B57" s="11" t="s">
        <v>29</v>
      </c>
    </row>
  </sheetData>
  <sortState xmlns:xlrd2="http://schemas.microsoft.com/office/spreadsheetml/2017/richdata2" ref="A10:I66">
    <sortCondition ref="A10:A66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9"/>
  <sheetViews>
    <sheetView workbookViewId="0">
      <selection activeCell="J2" sqref="J2"/>
    </sheetView>
  </sheetViews>
  <sheetFormatPr defaultRowHeight="13" x14ac:dyDescent="0.3"/>
  <cols>
    <col min="1" max="1" width="37.6328125" customWidth="1"/>
    <col min="2" max="2" width="15.7265625" style="34" customWidth="1"/>
    <col min="3" max="9" width="16" style="34" customWidth="1"/>
    <col min="10" max="10" width="16" customWidth="1"/>
    <col min="11" max="16" width="16.36328125" customWidth="1"/>
  </cols>
  <sheetData>
    <row r="1" spans="1:9" s="1" customFormat="1" ht="12" x14ac:dyDescent="0.3">
      <c r="B1" s="50"/>
      <c r="C1" s="50"/>
      <c r="D1" s="50"/>
      <c r="E1" s="50"/>
      <c r="F1" s="50"/>
      <c r="G1" s="50"/>
      <c r="H1" s="50"/>
      <c r="I1" s="50"/>
    </row>
    <row r="2" spans="1:9" s="1" customFormat="1" ht="12" x14ac:dyDescent="0.3">
      <c r="B2" s="50"/>
      <c r="C2" s="50"/>
      <c r="D2" s="50"/>
      <c r="E2" s="50"/>
      <c r="F2" s="50"/>
      <c r="G2" s="50"/>
      <c r="H2" s="50"/>
      <c r="I2" s="50"/>
    </row>
    <row r="3" spans="1:9" s="1" customFormat="1" ht="12" x14ac:dyDescent="0.3">
      <c r="B3" s="50"/>
      <c r="C3" s="50"/>
      <c r="D3" s="50"/>
      <c r="E3" s="50"/>
      <c r="F3" s="50"/>
      <c r="G3" s="50"/>
      <c r="H3" s="50"/>
      <c r="I3" s="50"/>
    </row>
    <row r="4" spans="1:9" s="1" customFormat="1" ht="12" x14ac:dyDescent="0.3">
      <c r="B4" s="50"/>
      <c r="C4" s="50"/>
      <c r="D4" s="50"/>
      <c r="E4" s="50"/>
      <c r="F4" s="50"/>
      <c r="G4" s="50"/>
      <c r="H4" s="50"/>
      <c r="I4" s="50"/>
    </row>
    <row r="5" spans="1:9" s="1" customFormat="1" ht="12" x14ac:dyDescent="0.3">
      <c r="B5" s="50"/>
      <c r="C5" s="50"/>
      <c r="D5" s="50"/>
      <c r="E5" s="50"/>
      <c r="F5" s="50"/>
      <c r="G5" s="50"/>
      <c r="H5" s="50"/>
      <c r="I5" s="50"/>
    </row>
    <row r="6" spans="1:9" s="1" customFormat="1" ht="12" x14ac:dyDescent="0.3">
      <c r="B6" s="50"/>
      <c r="C6" s="50"/>
      <c r="D6" s="50"/>
      <c r="E6" s="50"/>
      <c r="F6" s="50"/>
      <c r="G6" s="50"/>
      <c r="H6" s="50"/>
      <c r="I6" s="50"/>
    </row>
    <row r="7" spans="1:9" ht="31.5" customHeight="1" x14ac:dyDescent="0.6">
      <c r="A7" s="2" t="s">
        <v>30</v>
      </c>
      <c r="B7" s="51"/>
      <c r="C7" s="51"/>
      <c r="D7" s="51"/>
      <c r="E7" s="51"/>
      <c r="F7" s="51"/>
      <c r="G7" s="51"/>
      <c r="H7" s="51"/>
    </row>
    <row r="8" spans="1:9" ht="15.75" customHeight="1" x14ac:dyDescent="0.6">
      <c r="A8" s="2"/>
      <c r="B8" s="51"/>
      <c r="C8" s="51"/>
      <c r="D8" s="51"/>
      <c r="E8" s="51"/>
      <c r="F8" s="51"/>
      <c r="G8" s="51"/>
      <c r="H8" s="51"/>
    </row>
    <row r="9" spans="1:9" s="1" customFormat="1" ht="29.25" customHeight="1" x14ac:dyDescent="0.3">
      <c r="A9" s="3" t="s">
        <v>1</v>
      </c>
      <c r="B9" s="52" t="s">
        <v>204</v>
      </c>
      <c r="C9" s="52" t="s">
        <v>203</v>
      </c>
      <c r="D9" s="52" t="s">
        <v>202</v>
      </c>
      <c r="E9" s="52" t="s">
        <v>201</v>
      </c>
      <c r="F9" s="52" t="s">
        <v>200</v>
      </c>
      <c r="G9" s="52" t="s">
        <v>199</v>
      </c>
      <c r="H9" s="52" t="s">
        <v>198</v>
      </c>
      <c r="I9" s="52" t="s">
        <v>197</v>
      </c>
    </row>
    <row r="10" spans="1:9" x14ac:dyDescent="0.3">
      <c r="A10" t="s">
        <v>174</v>
      </c>
      <c r="B10" s="53">
        <v>58117510.730000004</v>
      </c>
      <c r="C10" s="53">
        <v>55081538.690000013</v>
      </c>
      <c r="D10" s="53">
        <v>57387665.809999987</v>
      </c>
      <c r="E10" s="53">
        <v>59939116.160000004</v>
      </c>
      <c r="F10" s="53">
        <v>60403499.060000002</v>
      </c>
      <c r="G10" s="53">
        <v>60421999.760000005</v>
      </c>
      <c r="H10" s="53">
        <v>63037273.530000001</v>
      </c>
      <c r="I10" s="53">
        <v>59644350.219999999</v>
      </c>
    </row>
    <row r="11" spans="1:9" x14ac:dyDescent="0.3">
      <c r="A11" t="s">
        <v>191</v>
      </c>
      <c r="B11" s="53">
        <v>17378541.25</v>
      </c>
      <c r="C11" s="53">
        <v>16034011.639999999</v>
      </c>
      <c r="D11" s="53">
        <v>15311987.070000002</v>
      </c>
      <c r="E11" s="53">
        <v>16306489.770000001</v>
      </c>
      <c r="F11" s="53">
        <v>16924467.559999999</v>
      </c>
      <c r="G11" s="53">
        <v>18503606.449999999</v>
      </c>
      <c r="H11" s="53">
        <v>19428862.329999998</v>
      </c>
      <c r="I11" s="53">
        <v>17709005.829999998</v>
      </c>
    </row>
    <row r="12" spans="1:9" x14ac:dyDescent="0.3">
      <c r="A12" t="s">
        <v>171</v>
      </c>
      <c r="B12" s="53">
        <v>19000095.359999999</v>
      </c>
      <c r="C12" s="53">
        <v>17438200.300000001</v>
      </c>
      <c r="D12" s="53">
        <v>18412867.219999999</v>
      </c>
      <c r="E12" s="53">
        <v>18801217.300000001</v>
      </c>
      <c r="F12" s="53">
        <v>19109279.25</v>
      </c>
      <c r="G12" s="53">
        <v>18946106.969999999</v>
      </c>
      <c r="H12" s="53">
        <v>19561087.069999997</v>
      </c>
      <c r="I12" s="53">
        <v>19047289.219999999</v>
      </c>
    </row>
    <row r="13" spans="1:9" x14ac:dyDescent="0.3">
      <c r="A13" t="s">
        <v>184</v>
      </c>
      <c r="B13" s="53">
        <v>104669952.57000001</v>
      </c>
      <c r="C13" s="53">
        <v>104419134.16</v>
      </c>
      <c r="D13" s="53">
        <v>110253988.32000002</v>
      </c>
      <c r="E13" s="53">
        <v>115621938.30000001</v>
      </c>
      <c r="F13" s="53">
        <v>120814146.26000001</v>
      </c>
      <c r="G13" s="53">
        <v>127884361.60999998</v>
      </c>
      <c r="H13" s="53">
        <v>136447656.70000002</v>
      </c>
      <c r="I13" s="53">
        <v>134961751.90000001</v>
      </c>
    </row>
    <row r="14" spans="1:9" x14ac:dyDescent="0.3">
      <c r="A14" t="s">
        <v>193</v>
      </c>
      <c r="B14" s="53">
        <v>13453068.549999999</v>
      </c>
      <c r="C14" s="53">
        <v>13882782.379999999</v>
      </c>
      <c r="D14" s="53">
        <v>15255355.390000001</v>
      </c>
      <c r="E14" s="53">
        <v>16827452.099999998</v>
      </c>
      <c r="F14" s="53">
        <v>16958489.580000002</v>
      </c>
      <c r="G14" s="53">
        <v>17490941.620000001</v>
      </c>
      <c r="H14" s="53">
        <v>18578403.550000001</v>
      </c>
      <c r="I14" s="53">
        <v>19414136.550000001</v>
      </c>
    </row>
    <row r="15" spans="1:9" x14ac:dyDescent="0.3">
      <c r="A15" t="s">
        <v>182</v>
      </c>
      <c r="B15" s="53">
        <v>98391013.49000001</v>
      </c>
      <c r="C15" s="53">
        <v>99048972.949999988</v>
      </c>
      <c r="D15" s="53">
        <v>103872925.95999999</v>
      </c>
      <c r="E15" s="53">
        <v>107279528.12</v>
      </c>
      <c r="F15" s="53">
        <v>111015117.72</v>
      </c>
      <c r="G15" s="53">
        <v>117281155.68000001</v>
      </c>
      <c r="H15" s="53">
        <v>123318634.84999999</v>
      </c>
      <c r="I15" s="53">
        <v>119231646.81999999</v>
      </c>
    </row>
    <row r="16" spans="1:9" x14ac:dyDescent="0.3">
      <c r="A16" t="s">
        <v>170</v>
      </c>
      <c r="B16" s="53">
        <v>85200825.190000013</v>
      </c>
      <c r="C16" s="53">
        <v>83013875.269999981</v>
      </c>
      <c r="D16" s="53">
        <v>87091622.760000005</v>
      </c>
      <c r="E16" s="53">
        <v>89569723.88000004</v>
      </c>
      <c r="F16" s="53">
        <v>89415047.660000011</v>
      </c>
      <c r="G16" s="53">
        <v>88921321.190000013</v>
      </c>
      <c r="H16" s="53">
        <v>93040648.900000006</v>
      </c>
      <c r="I16" s="53">
        <v>87395139.829999983</v>
      </c>
    </row>
    <row r="17" spans="1:9" x14ac:dyDescent="0.3">
      <c r="A17" t="s">
        <v>181</v>
      </c>
      <c r="B17" s="53">
        <v>64046829.509999998</v>
      </c>
      <c r="C17" s="53">
        <v>61084756.990000002</v>
      </c>
      <c r="D17" s="53">
        <v>62804156.199999996</v>
      </c>
      <c r="E17" s="53">
        <v>64248910.220000006</v>
      </c>
      <c r="F17" s="53">
        <v>68438186.669999987</v>
      </c>
      <c r="G17" s="53">
        <v>71434982.289999992</v>
      </c>
      <c r="H17" s="53">
        <v>73857640.290000007</v>
      </c>
      <c r="I17" s="53">
        <v>68927253.440000013</v>
      </c>
    </row>
    <row r="18" spans="1:9" x14ac:dyDescent="0.3">
      <c r="A18" t="s">
        <v>190</v>
      </c>
      <c r="B18" s="53">
        <v>72425433.230000004</v>
      </c>
      <c r="C18" s="53">
        <v>68154986.609999999</v>
      </c>
      <c r="D18" s="53">
        <v>69309847.700000003</v>
      </c>
      <c r="E18" s="53">
        <v>71019898.640000001</v>
      </c>
      <c r="F18" s="53">
        <v>72604999.929999992</v>
      </c>
      <c r="G18" s="53">
        <v>76981235.420000002</v>
      </c>
      <c r="H18" s="53">
        <v>77655963.100000009</v>
      </c>
      <c r="I18" s="53">
        <v>75278883.129999995</v>
      </c>
    </row>
    <row r="19" spans="1:9" x14ac:dyDescent="0.3">
      <c r="A19" t="s">
        <v>180</v>
      </c>
      <c r="B19" s="53">
        <v>98192822.720000014</v>
      </c>
      <c r="C19" s="53">
        <v>96545264.359999999</v>
      </c>
      <c r="D19" s="53">
        <v>103151432.19</v>
      </c>
      <c r="E19" s="53">
        <v>105913506.12</v>
      </c>
      <c r="F19" s="53">
        <v>110041820.95</v>
      </c>
      <c r="G19" s="53">
        <v>116067556.67</v>
      </c>
      <c r="H19" s="53">
        <v>121121650.63</v>
      </c>
      <c r="I19" s="53">
        <v>114904955.60000001</v>
      </c>
    </row>
    <row r="20" spans="1:9" x14ac:dyDescent="0.3">
      <c r="A20" t="s">
        <v>185</v>
      </c>
      <c r="B20" s="53">
        <v>43577658.289999999</v>
      </c>
      <c r="C20" s="53">
        <v>43055517.870000005</v>
      </c>
      <c r="D20" s="53">
        <v>44925263.060000002</v>
      </c>
      <c r="E20" s="53">
        <v>47972306.659999996</v>
      </c>
      <c r="F20" s="53">
        <v>49439403.600000001</v>
      </c>
      <c r="G20" s="53">
        <v>51310795.770000003</v>
      </c>
      <c r="H20" s="53">
        <v>54156138.189999998</v>
      </c>
      <c r="I20" s="53">
        <v>49836821.549999997</v>
      </c>
    </row>
    <row r="21" spans="1:9" x14ac:dyDescent="0.3">
      <c r="A21" t="s">
        <v>183</v>
      </c>
      <c r="B21" s="53">
        <v>77421307.450000003</v>
      </c>
      <c r="C21" s="53">
        <v>77269209.409999996</v>
      </c>
      <c r="D21" s="53">
        <v>86954461.930000007</v>
      </c>
      <c r="E21" s="53">
        <v>94613700.519999996</v>
      </c>
      <c r="F21" s="53">
        <v>98102742.560000002</v>
      </c>
      <c r="G21" s="53">
        <v>101608645.29000001</v>
      </c>
      <c r="H21" s="53">
        <v>104732267.92000002</v>
      </c>
      <c r="I21" s="53">
        <v>101275032.08999999</v>
      </c>
    </row>
    <row r="22" spans="1:9" x14ac:dyDescent="0.3">
      <c r="A22" t="s">
        <v>179</v>
      </c>
      <c r="B22" s="53">
        <v>82748959.150000006</v>
      </c>
      <c r="C22" s="53">
        <v>79668164.069999993</v>
      </c>
      <c r="D22" s="53">
        <v>82962644.540000007</v>
      </c>
      <c r="E22" s="53">
        <v>85330441.859999999</v>
      </c>
      <c r="F22" s="53">
        <v>87433964.289999992</v>
      </c>
      <c r="G22" s="53">
        <v>88413997.010000005</v>
      </c>
      <c r="H22" s="53">
        <v>90075901.039999992</v>
      </c>
      <c r="I22" s="53">
        <v>85807487.519999996</v>
      </c>
    </row>
    <row r="23" spans="1:9" x14ac:dyDescent="0.3">
      <c r="A23" t="s">
        <v>176</v>
      </c>
      <c r="B23" s="53">
        <v>84467259.310000002</v>
      </c>
      <c r="C23" s="53">
        <v>79908411.680000007</v>
      </c>
      <c r="D23" s="53">
        <v>83720316.159999996</v>
      </c>
      <c r="E23" s="53">
        <v>87180103.829999998</v>
      </c>
      <c r="F23" s="53">
        <v>86393070.109999999</v>
      </c>
      <c r="G23" s="53">
        <v>87506812.959999993</v>
      </c>
      <c r="H23" s="53">
        <v>89194002.010000005</v>
      </c>
      <c r="I23" s="53">
        <v>83282383.700000003</v>
      </c>
    </row>
    <row r="24" spans="1:9" x14ac:dyDescent="0.3">
      <c r="A24" t="s">
        <v>173</v>
      </c>
      <c r="B24" s="53">
        <v>60735137.25</v>
      </c>
      <c r="C24" s="53">
        <v>60411692.890000008</v>
      </c>
      <c r="D24" s="53">
        <v>60271475.539999999</v>
      </c>
      <c r="E24" s="53">
        <v>61637907.040000007</v>
      </c>
      <c r="F24" s="53">
        <v>64227212.990000002</v>
      </c>
      <c r="G24" s="53">
        <v>65247591.939999983</v>
      </c>
      <c r="H24" s="53">
        <v>67188553.179999992</v>
      </c>
      <c r="I24" s="53">
        <v>64835228.330000006</v>
      </c>
    </row>
    <row r="25" spans="1:9" x14ac:dyDescent="0.3">
      <c r="A25" t="s">
        <v>188</v>
      </c>
      <c r="B25" s="53">
        <v>58217999.240000002</v>
      </c>
      <c r="C25" s="53">
        <v>56555305.20000001</v>
      </c>
      <c r="D25" s="53">
        <v>58320305.589999996</v>
      </c>
      <c r="E25" s="53">
        <v>58005668.82</v>
      </c>
      <c r="F25" s="53">
        <v>59468569.54999999</v>
      </c>
      <c r="G25" s="53">
        <v>58100445.75999999</v>
      </c>
      <c r="H25" s="53">
        <v>58794745.230000004</v>
      </c>
      <c r="I25" s="53">
        <v>56179153.680000007</v>
      </c>
    </row>
    <row r="26" spans="1:9" x14ac:dyDescent="0.3">
      <c r="A26" t="s">
        <v>175</v>
      </c>
      <c r="B26" s="53">
        <v>60639465.409999996</v>
      </c>
      <c r="C26" s="53">
        <v>59765106.470000006</v>
      </c>
      <c r="D26" s="53">
        <v>61601373.939999998</v>
      </c>
      <c r="E26" s="53">
        <v>59718732.340000004</v>
      </c>
      <c r="F26" s="53">
        <v>62885693.379999995</v>
      </c>
      <c r="G26" s="53">
        <v>67186595.699999988</v>
      </c>
      <c r="H26" s="53">
        <v>68474847.930000007</v>
      </c>
      <c r="I26" s="53">
        <v>67290864.25999999</v>
      </c>
    </row>
    <row r="27" spans="1:9" x14ac:dyDescent="0.3">
      <c r="A27" t="s">
        <v>168</v>
      </c>
      <c r="B27" s="53">
        <v>69491215.219999999</v>
      </c>
      <c r="C27" s="53">
        <v>66090193.810000002</v>
      </c>
      <c r="D27" s="53">
        <v>68061478.059999987</v>
      </c>
      <c r="E27" s="53">
        <v>70795183.450000018</v>
      </c>
      <c r="F27" s="53">
        <v>72139779.529999986</v>
      </c>
      <c r="G27" s="53">
        <v>71865694.149999991</v>
      </c>
      <c r="H27" s="53">
        <v>69217106.409999996</v>
      </c>
      <c r="I27" s="53">
        <v>65574982.670000002</v>
      </c>
    </row>
    <row r="28" spans="1:9" x14ac:dyDescent="0.3">
      <c r="A28" t="s">
        <v>195</v>
      </c>
      <c r="B28" s="53">
        <v>24347337.170000002</v>
      </c>
      <c r="C28" s="53">
        <v>24981234.989999998</v>
      </c>
      <c r="D28" s="53">
        <v>28059253.25</v>
      </c>
      <c r="E28" s="53">
        <v>31691045.379999999</v>
      </c>
      <c r="F28" s="53">
        <v>36061563.539999999</v>
      </c>
      <c r="G28" s="53">
        <v>38437844.769999996</v>
      </c>
      <c r="H28" s="53">
        <v>42579265.079999998</v>
      </c>
      <c r="I28" s="53">
        <v>44658490.249999993</v>
      </c>
    </row>
    <row r="29" spans="1:9" x14ac:dyDescent="0.3">
      <c r="A29" t="s">
        <v>177</v>
      </c>
      <c r="B29" s="53">
        <v>121110948.14</v>
      </c>
      <c r="C29" s="53">
        <v>116141093.94</v>
      </c>
      <c r="D29" s="53">
        <v>119402401.14000002</v>
      </c>
      <c r="E29" s="53">
        <v>126167612.43999997</v>
      </c>
      <c r="F29" s="53">
        <v>128681581.14000002</v>
      </c>
      <c r="G29" s="53">
        <v>125714693.95000002</v>
      </c>
      <c r="H29" s="53">
        <v>123940166.42999999</v>
      </c>
      <c r="I29" s="53">
        <v>121199336.55999999</v>
      </c>
    </row>
    <row r="30" spans="1:9" x14ac:dyDescent="0.3">
      <c r="A30" t="s">
        <v>192</v>
      </c>
      <c r="B30" s="53">
        <v>74201061.629999995</v>
      </c>
      <c r="C30" s="53">
        <v>72805996.620000005</v>
      </c>
      <c r="D30" s="53">
        <v>73585863.199999988</v>
      </c>
      <c r="E30" s="53">
        <v>75751869.340000018</v>
      </c>
      <c r="F30" s="53">
        <v>76856071.760000005</v>
      </c>
      <c r="G30" s="53">
        <v>76213310.410000011</v>
      </c>
      <c r="H30" s="53">
        <v>79133168.159999996</v>
      </c>
      <c r="I30" s="53">
        <v>75473013.359999999</v>
      </c>
    </row>
    <row r="31" spans="1:9" x14ac:dyDescent="0.3">
      <c r="A31" t="s">
        <v>169</v>
      </c>
      <c r="B31" s="53">
        <v>66984187.440000005</v>
      </c>
      <c r="C31" s="53">
        <v>66016237.569999993</v>
      </c>
      <c r="D31" s="53">
        <v>69678663.660000011</v>
      </c>
      <c r="E31" s="53">
        <v>71182320.910000011</v>
      </c>
      <c r="F31" s="53">
        <v>71842967.569999993</v>
      </c>
      <c r="G31" s="53">
        <v>72193600.810000002</v>
      </c>
      <c r="H31" s="53">
        <v>73372846.900000006</v>
      </c>
      <c r="I31" s="53">
        <v>69372240.879999995</v>
      </c>
    </row>
    <row r="32" spans="1:9" x14ac:dyDescent="0.3">
      <c r="A32" t="s">
        <v>196</v>
      </c>
      <c r="B32" s="53">
        <v>74925524.25999999</v>
      </c>
      <c r="C32" s="53">
        <v>75346498.469999999</v>
      </c>
      <c r="D32" s="53">
        <v>78116777.969999984</v>
      </c>
      <c r="E32" s="53">
        <v>79197566.609999999</v>
      </c>
      <c r="F32" s="53">
        <v>80841170.920000002</v>
      </c>
      <c r="G32" s="53">
        <v>84645644.609999999</v>
      </c>
      <c r="H32" s="53">
        <v>86604558.099999994</v>
      </c>
      <c r="I32" s="53">
        <v>80949275.24000001</v>
      </c>
    </row>
    <row r="33" spans="1:16" x14ac:dyDescent="0.3">
      <c r="A33" t="s">
        <v>205</v>
      </c>
      <c r="B33" s="53">
        <v>10371760.710000001</v>
      </c>
      <c r="C33" s="53">
        <v>9627072.660000002</v>
      </c>
      <c r="D33" s="53">
        <v>10133385.539999999</v>
      </c>
      <c r="E33" s="53">
        <v>10312411.08</v>
      </c>
      <c r="F33" s="53">
        <v>10784377.969999999</v>
      </c>
      <c r="G33" s="53">
        <v>10670820.52</v>
      </c>
      <c r="H33" s="53">
        <v>10884191.609999999</v>
      </c>
      <c r="I33" s="53">
        <v>9953208.6699999981</v>
      </c>
    </row>
    <row r="34" spans="1:16" x14ac:dyDescent="0.3">
      <c r="A34" t="s">
        <v>178</v>
      </c>
      <c r="B34" s="53">
        <v>31145528.669999998</v>
      </c>
      <c r="C34" s="53">
        <v>29821820.640000004</v>
      </c>
      <c r="D34" s="53">
        <v>30918183.82</v>
      </c>
      <c r="E34" s="53">
        <v>30995436.000000004</v>
      </c>
      <c r="F34" s="53">
        <v>31125947.700000003</v>
      </c>
      <c r="G34" s="53">
        <v>30013661.620000001</v>
      </c>
      <c r="H34" s="53">
        <v>29947302.640000001</v>
      </c>
      <c r="I34" s="53">
        <v>28196036.07</v>
      </c>
    </row>
    <row r="35" spans="1:16" x14ac:dyDescent="0.3">
      <c r="A35" t="s">
        <v>189</v>
      </c>
      <c r="B35" s="53">
        <v>22529561.469999999</v>
      </c>
      <c r="C35" s="53">
        <v>21079372.050000004</v>
      </c>
      <c r="D35" s="53">
        <v>21963898.539999999</v>
      </c>
      <c r="E35" s="53">
        <v>22749351.990000002</v>
      </c>
      <c r="F35" s="53">
        <v>23082623.609999996</v>
      </c>
      <c r="G35" s="53">
        <v>23733444.169999998</v>
      </c>
      <c r="H35" s="53">
        <v>23483897.169999998</v>
      </c>
      <c r="I35" s="53">
        <v>22341508.770000003</v>
      </c>
    </row>
    <row r="36" spans="1:16" x14ac:dyDescent="0.3">
      <c r="A36" t="s">
        <v>172</v>
      </c>
      <c r="B36" s="53">
        <v>54775148.929999992</v>
      </c>
      <c r="C36" s="53">
        <v>54101102.040000007</v>
      </c>
      <c r="D36" s="53">
        <v>56297627.899999999</v>
      </c>
      <c r="E36" s="53">
        <v>58110955.689999998</v>
      </c>
      <c r="F36" s="53">
        <v>58659456.439999998</v>
      </c>
      <c r="G36" s="53">
        <v>58629142.629999988</v>
      </c>
      <c r="H36" s="53">
        <v>58709215.800000004</v>
      </c>
      <c r="I36" s="53">
        <v>56107009.560000002</v>
      </c>
    </row>
    <row r="37" spans="1:16" x14ac:dyDescent="0.3">
      <c r="A37" t="s">
        <v>206</v>
      </c>
      <c r="B37" s="53">
        <v>76144619.639999986</v>
      </c>
      <c r="C37" s="53">
        <v>75377775.890000001</v>
      </c>
      <c r="D37" s="53">
        <v>79362126.609999999</v>
      </c>
      <c r="E37" s="53">
        <v>81940218.519999981</v>
      </c>
      <c r="F37" s="53">
        <v>84033308.760000005</v>
      </c>
      <c r="G37" s="53">
        <v>87459035.650000006</v>
      </c>
      <c r="H37" s="53">
        <v>94931183.269999996</v>
      </c>
      <c r="I37" s="53">
        <v>94451837.61999999</v>
      </c>
    </row>
    <row r="38" spans="1:16" x14ac:dyDescent="0.3">
      <c r="A38" t="s">
        <v>186</v>
      </c>
      <c r="B38" s="53">
        <v>57199692.670000002</v>
      </c>
      <c r="C38" s="53">
        <v>59977617.629999995</v>
      </c>
      <c r="D38" s="53">
        <v>63256369.760000005</v>
      </c>
      <c r="E38" s="53">
        <v>67233711.299999997</v>
      </c>
      <c r="F38" s="53">
        <v>70236333.689999998</v>
      </c>
      <c r="G38" s="53">
        <v>74836813.909999996</v>
      </c>
      <c r="H38" s="53">
        <v>79020729.420000002</v>
      </c>
      <c r="I38" s="53">
        <v>81735012.550000012</v>
      </c>
    </row>
    <row r="39" spans="1:16" x14ac:dyDescent="0.3">
      <c r="A39" t="s">
        <v>187</v>
      </c>
      <c r="B39" s="53">
        <v>34064027.840000004</v>
      </c>
      <c r="C39" s="53">
        <v>31892973.650000002</v>
      </c>
      <c r="D39" s="53">
        <v>31018282.320000004</v>
      </c>
      <c r="E39" s="53">
        <v>30883989.129999999</v>
      </c>
      <c r="F39" s="53">
        <v>31709830.040000003</v>
      </c>
      <c r="G39" s="53">
        <v>32052901.41</v>
      </c>
      <c r="H39" s="53">
        <v>33297272.350000005</v>
      </c>
      <c r="I39" s="53">
        <v>31567283.370000001</v>
      </c>
    </row>
    <row r="40" spans="1:16" x14ac:dyDescent="0.3">
      <c r="A40" t="s">
        <v>194</v>
      </c>
      <c r="B40" s="53">
        <v>31346707.750000004</v>
      </c>
      <c r="C40" s="53">
        <v>29760849.640000001</v>
      </c>
      <c r="D40" s="53">
        <v>30952517.290000007</v>
      </c>
      <c r="E40" s="53">
        <v>32118731.880000003</v>
      </c>
      <c r="F40" s="53">
        <v>33374783.080000002</v>
      </c>
      <c r="G40" s="53">
        <v>33870407.93</v>
      </c>
      <c r="H40" s="53">
        <v>34765902</v>
      </c>
      <c r="I40" s="53">
        <v>33368938.350000001</v>
      </c>
    </row>
    <row r="42" spans="1:16" ht="13.5" thickBot="1" x14ac:dyDescent="0.35">
      <c r="I42" s="54">
        <f t="shared" ref="I42:P42" si="0">SUM(I10:I41)</f>
        <v>2039969557.5899994</v>
      </c>
      <c r="J42" s="7">
        <f t="shared" si="0"/>
        <v>0</v>
      </c>
      <c r="K42" s="7">
        <f t="shared" si="0"/>
        <v>0</v>
      </c>
      <c r="L42" s="7">
        <f t="shared" si="0"/>
        <v>0</v>
      </c>
      <c r="M42" s="7">
        <f t="shared" si="0"/>
        <v>0</v>
      </c>
      <c r="N42" s="7">
        <f t="shared" si="0"/>
        <v>0</v>
      </c>
      <c r="O42" s="7">
        <f t="shared" si="0"/>
        <v>0</v>
      </c>
      <c r="P42" s="7">
        <f t="shared" si="0"/>
        <v>0</v>
      </c>
    </row>
    <row r="43" spans="1:16" ht="13.5" thickTop="1" x14ac:dyDescent="0.3">
      <c r="I43" s="55"/>
      <c r="J43" s="8"/>
      <c r="K43" s="8"/>
      <c r="L43" s="8"/>
      <c r="M43" s="8"/>
      <c r="N43" s="8"/>
      <c r="O43" s="8"/>
      <c r="P43" s="8"/>
    </row>
    <row r="45" spans="1:16" x14ac:dyDescent="0.3">
      <c r="A45" s="9" t="s">
        <v>17</v>
      </c>
      <c r="B45" s="56"/>
      <c r="C45" s="56"/>
      <c r="D45" s="56"/>
      <c r="E45" s="56"/>
      <c r="F45" s="56"/>
      <c r="G45" s="56"/>
      <c r="H45" s="56"/>
    </row>
    <row r="46" spans="1:16" x14ac:dyDescent="0.3">
      <c r="A46" s="9"/>
      <c r="B46" s="56"/>
      <c r="C46" s="56"/>
      <c r="D46" s="56"/>
      <c r="E46" s="56"/>
      <c r="F46" s="56"/>
      <c r="G46" s="56"/>
      <c r="H46" s="56"/>
    </row>
    <row r="49" spans="1:8" x14ac:dyDescent="0.3">
      <c r="A49" s="9"/>
      <c r="B49" s="56"/>
      <c r="C49" s="56"/>
      <c r="D49" s="56"/>
      <c r="E49" s="56"/>
      <c r="F49" s="56"/>
      <c r="G49" s="56"/>
      <c r="H49" s="56"/>
    </row>
  </sheetData>
  <sortState xmlns:xlrd2="http://schemas.microsoft.com/office/spreadsheetml/2017/richdata2" ref="A10:J71">
    <sortCondition ref="A10:A71"/>
  </sortState>
  <pageMargins left="0.28000000000000003" right="0.16" top="0.17" bottom="0.16" header="0.17" footer="0.16"/>
  <pageSetup paperSize="9" scale="7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9"/>
  <sheetViews>
    <sheetView workbookViewId="0">
      <pane ySplit="9" topLeftCell="A10" activePane="bottomLeft" state="frozen"/>
      <selection activeCell="J2" sqref="J2"/>
      <selection pane="bottomLeft" activeCell="J2" sqref="J2"/>
    </sheetView>
  </sheetViews>
  <sheetFormatPr defaultRowHeight="12.5" x14ac:dyDescent="0.25"/>
  <cols>
    <col min="1" max="1" width="26.26953125" customWidth="1"/>
    <col min="2" max="4" width="24.36328125" customWidth="1"/>
  </cols>
  <sheetData>
    <row r="1" spans="1:4" s="1" customFormat="1" ht="11.5" x14ac:dyDescent="0.25"/>
    <row r="2" spans="1:4" s="1" customFormat="1" ht="11.5" x14ac:dyDescent="0.25"/>
    <row r="3" spans="1:4" s="1" customFormat="1" ht="11.5" x14ac:dyDescent="0.25"/>
    <row r="4" spans="1:4" s="1" customFormat="1" ht="11.5" x14ac:dyDescent="0.25"/>
    <row r="5" spans="1:4" s="1" customFormat="1" ht="11.5" x14ac:dyDescent="0.25"/>
    <row r="6" spans="1:4" s="1" customFormat="1" ht="11.5" x14ac:dyDescent="0.25"/>
    <row r="7" spans="1:4" s="1" customFormat="1" ht="25" x14ac:dyDescent="0.5">
      <c r="A7" s="2" t="s">
        <v>32</v>
      </c>
    </row>
    <row r="9" spans="1:4" s="1" customFormat="1" ht="29.25" customHeight="1" x14ac:dyDescent="0.25">
      <c r="A9" s="3" t="s">
        <v>1</v>
      </c>
      <c r="B9" s="4" t="s">
        <v>207</v>
      </c>
      <c r="C9" s="4" t="s">
        <v>208</v>
      </c>
      <c r="D9" s="4" t="s">
        <v>204</v>
      </c>
    </row>
    <row r="10" spans="1:4" x14ac:dyDescent="0.25">
      <c r="A10" t="s">
        <v>33</v>
      </c>
      <c r="B10" s="5">
        <v>61924223</v>
      </c>
      <c r="C10" s="5">
        <v>66431141.969999999</v>
      </c>
      <c r="D10" s="5">
        <v>58117510.729999997</v>
      </c>
    </row>
    <row r="11" spans="1:4" x14ac:dyDescent="0.25">
      <c r="A11" t="s">
        <v>34</v>
      </c>
      <c r="B11" s="5">
        <v>19361881</v>
      </c>
      <c r="C11" s="5">
        <v>20575519.25</v>
      </c>
      <c r="D11" s="5">
        <v>17378541.25</v>
      </c>
    </row>
    <row r="12" spans="1:4" x14ac:dyDescent="0.25">
      <c r="A12" t="s">
        <v>35</v>
      </c>
      <c r="B12" s="5">
        <v>20547314</v>
      </c>
      <c r="C12" s="5">
        <v>22427215.100000001</v>
      </c>
      <c r="D12" s="5">
        <v>19000095.359999999</v>
      </c>
    </row>
    <row r="13" spans="1:4" x14ac:dyDescent="0.25">
      <c r="A13" t="s">
        <v>36</v>
      </c>
      <c r="B13" s="5">
        <v>98653062</v>
      </c>
      <c r="C13" s="5">
        <v>111172338.77</v>
      </c>
      <c r="D13" s="5">
        <v>104669952.56999999</v>
      </c>
    </row>
    <row r="14" spans="1:4" x14ac:dyDescent="0.25">
      <c r="A14" t="s">
        <v>37</v>
      </c>
      <c r="B14" s="5">
        <v>12747104</v>
      </c>
      <c r="C14" s="5">
        <v>13351265.67</v>
      </c>
      <c r="D14" s="5">
        <v>13453068.550000001</v>
      </c>
    </row>
    <row r="15" spans="1:4" x14ac:dyDescent="0.25">
      <c r="A15" t="s">
        <v>38</v>
      </c>
      <c r="B15" s="5">
        <v>81383230</v>
      </c>
      <c r="C15" s="5">
        <v>97699672.590000004</v>
      </c>
      <c r="D15" s="5">
        <v>98391013.489999995</v>
      </c>
    </row>
    <row r="16" spans="1:4" x14ac:dyDescent="0.25">
      <c r="A16" t="s">
        <v>39</v>
      </c>
      <c r="B16" s="5">
        <v>89668795</v>
      </c>
      <c r="C16" s="5">
        <v>95458695.969999999</v>
      </c>
      <c r="D16" s="5">
        <v>85200825.189999998</v>
      </c>
    </row>
    <row r="17" spans="1:4" x14ac:dyDescent="0.25">
      <c r="A17" t="s">
        <v>40</v>
      </c>
      <c r="B17" s="5">
        <v>61841398</v>
      </c>
      <c r="C17" s="5">
        <v>67686740.939999998</v>
      </c>
      <c r="D17" s="5">
        <v>64046829.509999998</v>
      </c>
    </row>
    <row r="18" spans="1:4" x14ac:dyDescent="0.25">
      <c r="A18" t="s">
        <v>41</v>
      </c>
      <c r="B18" s="5">
        <v>79090142</v>
      </c>
      <c r="C18" s="5">
        <v>81908938.730000004</v>
      </c>
      <c r="D18" s="5">
        <v>72425433.230000004</v>
      </c>
    </row>
    <row r="19" spans="1:4" x14ac:dyDescent="0.25">
      <c r="A19" t="s">
        <v>42</v>
      </c>
      <c r="B19" s="5">
        <v>102078087</v>
      </c>
      <c r="C19" s="5">
        <v>110477847.48</v>
      </c>
      <c r="D19" s="5">
        <v>98192822.719999999</v>
      </c>
    </row>
    <row r="20" spans="1:4" x14ac:dyDescent="0.25">
      <c r="A20" t="s">
        <v>43</v>
      </c>
      <c r="B20" s="5">
        <v>45893591</v>
      </c>
      <c r="C20" s="5">
        <v>48730202.640000001</v>
      </c>
      <c r="D20" s="5">
        <v>43577658.289999999</v>
      </c>
    </row>
    <row r="21" spans="1:4" x14ac:dyDescent="0.25">
      <c r="A21" t="s">
        <v>44</v>
      </c>
      <c r="B21" s="5">
        <v>76040031</v>
      </c>
      <c r="C21" s="5">
        <v>85539408.280000001</v>
      </c>
      <c r="D21" s="5">
        <v>77421307.450000003</v>
      </c>
    </row>
    <row r="22" spans="1:4" x14ac:dyDescent="0.25">
      <c r="A22" t="s">
        <v>45</v>
      </c>
      <c r="B22" s="5">
        <v>85255921</v>
      </c>
      <c r="C22" s="5">
        <v>93125123.730000004</v>
      </c>
      <c r="D22" s="5">
        <v>82748959.150000006</v>
      </c>
    </row>
    <row r="23" spans="1:4" x14ac:dyDescent="0.25">
      <c r="A23" t="s">
        <v>46</v>
      </c>
      <c r="B23" s="5">
        <v>92597696</v>
      </c>
      <c r="C23" s="5">
        <v>95128644.480000004</v>
      </c>
      <c r="D23" s="5">
        <v>84467259.310000002</v>
      </c>
    </row>
    <row r="24" spans="1:4" x14ac:dyDescent="0.25">
      <c r="A24" t="s">
        <v>47</v>
      </c>
      <c r="B24" s="5">
        <v>59476972</v>
      </c>
      <c r="C24" s="5">
        <v>66239310.719999999</v>
      </c>
      <c r="D24" s="5">
        <v>60735137.25</v>
      </c>
    </row>
    <row r="25" spans="1:4" x14ac:dyDescent="0.25">
      <c r="A25" t="s">
        <v>48</v>
      </c>
      <c r="B25" s="5">
        <v>60443905</v>
      </c>
      <c r="C25" s="5">
        <v>63495014.439999998</v>
      </c>
      <c r="D25" s="5">
        <v>58217999.240000002</v>
      </c>
    </row>
    <row r="26" spans="1:4" x14ac:dyDescent="0.25">
      <c r="A26" t="s">
        <v>49</v>
      </c>
      <c r="B26" s="5">
        <v>61426740</v>
      </c>
      <c r="C26" s="5">
        <v>67762071.709999993</v>
      </c>
      <c r="D26" s="5">
        <v>60639465.409999996</v>
      </c>
    </row>
    <row r="27" spans="1:4" x14ac:dyDescent="0.25">
      <c r="A27" t="s">
        <v>50</v>
      </c>
      <c r="B27" s="5">
        <v>75057332</v>
      </c>
      <c r="C27" s="5">
        <v>79795255.579999998</v>
      </c>
      <c r="D27" s="5">
        <v>69491215.219999999</v>
      </c>
    </row>
    <row r="28" spans="1:4" x14ac:dyDescent="0.25">
      <c r="A28" t="s">
        <v>51</v>
      </c>
      <c r="B28" s="5">
        <v>23860574</v>
      </c>
      <c r="C28" s="5">
        <v>26812417.859999999</v>
      </c>
      <c r="D28" s="5">
        <v>24347337.170000002</v>
      </c>
    </row>
    <row r="29" spans="1:4" x14ac:dyDescent="0.25">
      <c r="A29" t="s">
        <v>52</v>
      </c>
      <c r="B29" s="5">
        <v>123731689</v>
      </c>
      <c r="C29" s="5">
        <v>135214941.72</v>
      </c>
      <c r="D29" s="5">
        <v>121110948.14</v>
      </c>
    </row>
    <row r="30" spans="1:4" x14ac:dyDescent="0.25">
      <c r="A30" t="s">
        <v>53</v>
      </c>
      <c r="B30" s="5">
        <v>78361296</v>
      </c>
      <c r="C30" s="5">
        <v>82931736.269999996</v>
      </c>
      <c r="D30" s="5">
        <v>74201061.629999995</v>
      </c>
    </row>
    <row r="31" spans="1:4" x14ac:dyDescent="0.25">
      <c r="A31" t="s">
        <v>54</v>
      </c>
      <c r="B31" s="5">
        <v>67410967</v>
      </c>
      <c r="C31" s="5">
        <v>72771514.469999999</v>
      </c>
      <c r="D31" s="5">
        <v>66984187.439999998</v>
      </c>
    </row>
    <row r="32" spans="1:4" x14ac:dyDescent="0.25">
      <c r="A32" t="s">
        <v>55</v>
      </c>
      <c r="B32" s="5">
        <v>72624848</v>
      </c>
      <c r="C32" s="5">
        <v>80496730.959999993</v>
      </c>
      <c r="D32" s="5">
        <v>74925524.260000005</v>
      </c>
    </row>
    <row r="33" spans="1:4" x14ac:dyDescent="0.25">
      <c r="A33" t="s">
        <v>56</v>
      </c>
      <c r="B33" s="5">
        <v>11542272</v>
      </c>
      <c r="C33" s="5">
        <v>11814413.880000001</v>
      </c>
      <c r="D33" s="5">
        <v>10371760.710000001</v>
      </c>
    </row>
    <row r="34" spans="1:4" x14ac:dyDescent="0.25">
      <c r="A34" t="s">
        <v>57</v>
      </c>
      <c r="B34" s="5">
        <v>34569402</v>
      </c>
      <c r="C34" s="5">
        <v>35895370.780000001</v>
      </c>
      <c r="D34" s="5">
        <v>31145528.670000002</v>
      </c>
    </row>
    <row r="35" spans="1:4" x14ac:dyDescent="0.25">
      <c r="A35" t="s">
        <v>58</v>
      </c>
      <c r="B35" s="5">
        <v>24527391</v>
      </c>
      <c r="C35" s="5">
        <v>26415200.68</v>
      </c>
      <c r="D35" s="5">
        <v>22529561.469999999</v>
      </c>
    </row>
    <row r="36" spans="1:4" x14ac:dyDescent="0.25">
      <c r="A36" t="s">
        <v>59</v>
      </c>
      <c r="B36" s="5">
        <v>56345872</v>
      </c>
      <c r="C36" s="5">
        <v>57977102.390000001</v>
      </c>
      <c r="D36" s="5">
        <v>54775148.93</v>
      </c>
    </row>
    <row r="37" spans="1:4" x14ac:dyDescent="0.25">
      <c r="A37" t="s">
        <v>60</v>
      </c>
      <c r="B37" s="5">
        <v>78260969</v>
      </c>
      <c r="C37" s="5">
        <v>84436696.510000005</v>
      </c>
      <c r="D37" s="5">
        <v>76144619.640000001</v>
      </c>
    </row>
    <row r="38" spans="1:4" x14ac:dyDescent="0.25">
      <c r="A38" t="s">
        <v>61</v>
      </c>
      <c r="B38" s="5">
        <v>55607134</v>
      </c>
      <c r="C38" s="5">
        <v>60757743.280000001</v>
      </c>
      <c r="D38" s="5">
        <v>57199692.670000002</v>
      </c>
    </row>
    <row r="39" spans="1:4" x14ac:dyDescent="0.25">
      <c r="A39" t="s">
        <v>62</v>
      </c>
      <c r="B39" s="5">
        <v>36386819</v>
      </c>
      <c r="C39" s="5">
        <v>37649552.829999998</v>
      </c>
      <c r="D39" s="5">
        <v>34064027.840000004</v>
      </c>
    </row>
    <row r="40" spans="1:4" x14ac:dyDescent="0.25">
      <c r="A40" t="s">
        <v>63</v>
      </c>
      <c r="B40" s="5">
        <v>31329464</v>
      </c>
      <c r="C40" s="5">
        <v>34363316.490000002</v>
      </c>
      <c r="D40" s="5">
        <v>31346707.75</v>
      </c>
    </row>
    <row r="41" spans="1:4" x14ac:dyDescent="0.25">
      <c r="B41" s="5"/>
      <c r="C41" s="5"/>
      <c r="D41" s="5"/>
    </row>
    <row r="42" spans="1:4" x14ac:dyDescent="0.25">
      <c r="B42" s="5"/>
      <c r="C42" s="5"/>
      <c r="D42" s="5"/>
    </row>
    <row r="43" spans="1:4" x14ac:dyDescent="0.25">
      <c r="B43" s="5"/>
      <c r="C43" s="5"/>
      <c r="D43" s="5"/>
    </row>
    <row r="44" spans="1:4" x14ac:dyDescent="0.25">
      <c r="B44" s="5"/>
      <c r="C44" s="5"/>
      <c r="D44" s="5"/>
    </row>
    <row r="45" spans="1:4" x14ac:dyDescent="0.25">
      <c r="B45" s="5"/>
      <c r="C45" s="5"/>
      <c r="D45" s="5"/>
    </row>
    <row r="46" spans="1:4" x14ac:dyDescent="0.25">
      <c r="B46" s="5"/>
      <c r="C46" s="5"/>
      <c r="D46" s="5"/>
    </row>
    <row r="47" spans="1:4" x14ac:dyDescent="0.25">
      <c r="B47" s="5"/>
      <c r="C47" s="5"/>
      <c r="D47" s="5"/>
    </row>
    <row r="48" spans="1:4" x14ac:dyDescent="0.25">
      <c r="B48" s="5"/>
      <c r="C48" s="5"/>
      <c r="D48" s="5"/>
    </row>
    <row r="49" spans="2:4" x14ac:dyDescent="0.25">
      <c r="B49" s="5"/>
      <c r="C49" s="5"/>
      <c r="D49" s="5"/>
    </row>
    <row r="50" spans="2:4" x14ac:dyDescent="0.25">
      <c r="B50" s="5"/>
      <c r="C50" s="5"/>
      <c r="D50" s="5"/>
    </row>
    <row r="51" spans="2:4" x14ac:dyDescent="0.25">
      <c r="B51" s="5"/>
      <c r="C51" s="5"/>
      <c r="D51" s="5"/>
    </row>
    <row r="52" spans="2:4" x14ac:dyDescent="0.25">
      <c r="B52" s="5"/>
      <c r="C52" s="5"/>
      <c r="D52" s="5"/>
    </row>
    <row r="53" spans="2:4" x14ac:dyDescent="0.25">
      <c r="B53" s="5"/>
      <c r="C53" s="5"/>
      <c r="D53" s="5"/>
    </row>
    <row r="54" spans="2:4" x14ac:dyDescent="0.25">
      <c r="B54" s="5"/>
      <c r="C54" s="5"/>
      <c r="D54" s="5"/>
    </row>
    <row r="55" spans="2:4" x14ac:dyDescent="0.25">
      <c r="B55" s="5"/>
      <c r="C55" s="5"/>
      <c r="D55" s="5"/>
    </row>
    <row r="56" spans="2:4" x14ac:dyDescent="0.25">
      <c r="B56" s="5"/>
      <c r="C56" s="5"/>
      <c r="D56" s="5"/>
    </row>
    <row r="57" spans="2:4" x14ac:dyDescent="0.25">
      <c r="B57" s="5"/>
      <c r="C57" s="5"/>
      <c r="D57" s="5"/>
    </row>
    <row r="58" spans="2:4" x14ac:dyDescent="0.25">
      <c r="B58" s="5"/>
      <c r="C58" s="5"/>
      <c r="D58" s="5"/>
    </row>
    <row r="59" spans="2:4" x14ac:dyDescent="0.25">
      <c r="B59" s="5"/>
      <c r="C59" s="5"/>
      <c r="D59" s="5"/>
    </row>
    <row r="60" spans="2:4" x14ac:dyDescent="0.25">
      <c r="B60" s="5"/>
      <c r="C60" s="5"/>
      <c r="D60" s="5"/>
    </row>
    <row r="61" spans="2:4" x14ac:dyDescent="0.25">
      <c r="B61" s="5"/>
      <c r="C61" s="5"/>
      <c r="D61" s="5"/>
    </row>
    <row r="62" spans="2:4" x14ac:dyDescent="0.25">
      <c r="B62" s="5"/>
      <c r="C62" s="5"/>
      <c r="D62" s="5"/>
    </row>
    <row r="63" spans="2:4" x14ac:dyDescent="0.25">
      <c r="B63" s="5"/>
      <c r="C63" s="5"/>
      <c r="D63" s="5"/>
    </row>
    <row r="64" spans="2:4" x14ac:dyDescent="0.25">
      <c r="B64" s="5"/>
      <c r="C64" s="5"/>
      <c r="D64" s="5"/>
    </row>
    <row r="65" spans="2:5" x14ac:dyDescent="0.25">
      <c r="B65" s="5"/>
      <c r="C65" s="5"/>
      <c r="D65" s="5"/>
    </row>
    <row r="66" spans="2:5" x14ac:dyDescent="0.25">
      <c r="B66" s="5"/>
      <c r="C66" s="5"/>
      <c r="D66" s="5"/>
    </row>
    <row r="68" spans="2:5" ht="13" thickBot="1" x14ac:dyDescent="0.3">
      <c r="B68" s="12">
        <f>SUM(B10:B67)</f>
        <v>1878046121</v>
      </c>
      <c r="C68" s="12">
        <f>SUM(C10:C67)</f>
        <v>2034541146.1700001</v>
      </c>
      <c r="D68" s="12">
        <f>SUM(D10:D67)-D39</f>
        <v>1813257172.4000006</v>
      </c>
      <c r="E68" s="13"/>
    </row>
    <row r="69" spans="2:5" ht="13" thickTop="1" x14ac:dyDescent="0.25"/>
  </sheetData>
  <sortState xmlns:xlrd2="http://schemas.microsoft.com/office/spreadsheetml/2017/richdata2" ref="A13:D72">
    <sortCondition ref="A13:A72"/>
  </sortState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30"/>
  <sheetViews>
    <sheetView workbookViewId="0">
      <selection activeCell="J2" sqref="J2"/>
    </sheetView>
  </sheetViews>
  <sheetFormatPr defaultRowHeight="12.5" x14ac:dyDescent="0.25"/>
  <cols>
    <col min="1" max="1" width="42" customWidth="1"/>
    <col min="2" max="9" width="16.7265625" bestFit="1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s="1" customFormat="1" ht="25" x14ac:dyDescent="0.5">
      <c r="A7" s="2" t="s">
        <v>64</v>
      </c>
    </row>
    <row r="9" spans="1:9" s="1" customFormat="1" ht="29.25" customHeight="1" x14ac:dyDescent="0.25">
      <c r="A9" s="3" t="s">
        <v>1</v>
      </c>
      <c r="B9" s="4" t="s">
        <v>209</v>
      </c>
      <c r="C9" s="4" t="s">
        <v>210</v>
      </c>
      <c r="D9" s="4" t="s">
        <v>211</v>
      </c>
      <c r="E9" s="4" t="s">
        <v>212</v>
      </c>
      <c r="F9" s="4" t="s">
        <v>213</v>
      </c>
      <c r="G9" s="4" t="s">
        <v>214</v>
      </c>
      <c r="H9" s="4" t="s">
        <v>215</v>
      </c>
      <c r="I9" s="4" t="s">
        <v>216</v>
      </c>
    </row>
    <row r="10" spans="1:9" x14ac:dyDescent="0.25">
      <c r="A10" t="s">
        <v>222</v>
      </c>
      <c r="B10" s="14">
        <v>13131557</v>
      </c>
      <c r="C10" s="14">
        <v>30647297</v>
      </c>
      <c r="D10" s="14">
        <v>34431165</v>
      </c>
      <c r="E10" s="14">
        <v>39953629</v>
      </c>
      <c r="F10" s="14">
        <v>39447301.700000003</v>
      </c>
      <c r="G10" s="14">
        <v>41970614.399999999</v>
      </c>
      <c r="H10" s="14">
        <v>49385940</v>
      </c>
      <c r="I10" s="14">
        <v>55937541.259999998</v>
      </c>
    </row>
    <row r="11" spans="1:9" x14ac:dyDescent="0.25">
      <c r="A11" t="s">
        <v>223</v>
      </c>
      <c r="B11" s="14">
        <v>2312924</v>
      </c>
      <c r="C11" s="14">
        <v>14709957</v>
      </c>
      <c r="D11" s="14">
        <v>16660063</v>
      </c>
      <c r="E11" s="14">
        <v>17731396</v>
      </c>
      <c r="F11" s="14">
        <v>17297113.280000001</v>
      </c>
      <c r="G11" s="14">
        <v>15515215.220000001</v>
      </c>
      <c r="H11" s="14">
        <v>16652723</v>
      </c>
      <c r="I11" s="14">
        <v>17893870.829999998</v>
      </c>
    </row>
    <row r="12" spans="1:9" x14ac:dyDescent="0.25">
      <c r="A12" t="s">
        <v>224</v>
      </c>
      <c r="B12" s="14">
        <v>1576219</v>
      </c>
      <c r="C12" s="14">
        <v>3839116</v>
      </c>
      <c r="D12" s="14">
        <v>9530783</v>
      </c>
      <c r="E12" s="14">
        <v>13497233</v>
      </c>
      <c r="F12" s="14">
        <v>14323490.529999999</v>
      </c>
      <c r="G12" s="14">
        <v>14483190.960000001</v>
      </c>
      <c r="H12" s="14">
        <v>16355201</v>
      </c>
      <c r="I12" s="14">
        <v>18508548.120000001</v>
      </c>
    </row>
    <row r="13" spans="1:9" x14ac:dyDescent="0.25">
      <c r="A13" t="s">
        <v>225</v>
      </c>
      <c r="B13" s="14">
        <v>8181417</v>
      </c>
      <c r="C13" s="14">
        <v>24558897</v>
      </c>
      <c r="D13" s="14">
        <v>34128302</v>
      </c>
      <c r="E13" s="14">
        <v>43236718</v>
      </c>
      <c r="F13" s="14">
        <v>51286585.850000001</v>
      </c>
      <c r="G13" s="14">
        <v>61133973.5</v>
      </c>
      <c r="H13" s="14">
        <v>75601792</v>
      </c>
      <c r="I13" s="14">
        <v>86486583.519999996</v>
      </c>
    </row>
    <row r="14" spans="1:9" x14ac:dyDescent="0.25">
      <c r="A14" t="s">
        <v>243</v>
      </c>
      <c r="B14" s="14">
        <v>0</v>
      </c>
      <c r="C14" s="14">
        <v>720005</v>
      </c>
      <c r="D14" s="14">
        <v>2285843</v>
      </c>
      <c r="E14" s="14">
        <v>4217888</v>
      </c>
      <c r="F14" s="14">
        <v>6232580.4699999997</v>
      </c>
      <c r="G14" s="14">
        <v>7455894.8200000003</v>
      </c>
      <c r="H14" s="14">
        <v>8721775</v>
      </c>
      <c r="I14" s="14">
        <v>10389987.6</v>
      </c>
    </row>
    <row r="15" spans="1:9" x14ac:dyDescent="0.25">
      <c r="A15" t="s">
        <v>226</v>
      </c>
      <c r="B15" s="14">
        <v>4999231</v>
      </c>
      <c r="C15" s="14">
        <v>20642943</v>
      </c>
      <c r="D15" s="14">
        <v>30169844</v>
      </c>
      <c r="E15" s="14">
        <v>39754518</v>
      </c>
      <c r="F15" s="14">
        <v>48826574.700000003</v>
      </c>
      <c r="G15" s="14">
        <v>60284262.200000003</v>
      </c>
      <c r="H15" s="14">
        <v>71245313</v>
      </c>
      <c r="I15" s="14">
        <v>79227439.569999993</v>
      </c>
    </row>
    <row r="16" spans="1:9" x14ac:dyDescent="0.25">
      <c r="A16" t="s">
        <v>227</v>
      </c>
      <c r="B16" s="14">
        <v>10542293</v>
      </c>
      <c r="C16" s="14">
        <v>27757232</v>
      </c>
      <c r="D16" s="14">
        <v>33838336</v>
      </c>
      <c r="E16" s="14">
        <v>45516617</v>
      </c>
      <c r="F16" s="14">
        <v>58351106.649999999</v>
      </c>
      <c r="G16" s="14">
        <v>68229914.760000005</v>
      </c>
      <c r="H16" s="14">
        <v>78625940</v>
      </c>
      <c r="I16" s="14">
        <v>84505743.349999994</v>
      </c>
    </row>
    <row r="17" spans="1:9" x14ac:dyDescent="0.25">
      <c r="A17" t="s">
        <v>228</v>
      </c>
      <c r="B17" s="14">
        <v>11643733</v>
      </c>
      <c r="C17" s="14">
        <v>23270203</v>
      </c>
      <c r="D17" s="14">
        <v>30331089</v>
      </c>
      <c r="E17" s="14">
        <v>34407771</v>
      </c>
      <c r="F17" s="14">
        <v>37406702.200000003</v>
      </c>
      <c r="G17" s="14">
        <v>41417535.700000003</v>
      </c>
      <c r="H17" s="14">
        <v>48376545</v>
      </c>
      <c r="I17" s="14">
        <v>55324841.18</v>
      </c>
    </row>
    <row r="18" spans="1:9" x14ac:dyDescent="0.25">
      <c r="A18" t="s">
        <v>229</v>
      </c>
      <c r="B18" s="14">
        <v>9170862</v>
      </c>
      <c r="C18" s="14">
        <v>22490657</v>
      </c>
      <c r="D18" s="14">
        <v>32528528</v>
      </c>
      <c r="E18" s="14">
        <v>38846260</v>
      </c>
      <c r="F18" s="14">
        <v>49239241.450000003</v>
      </c>
      <c r="G18" s="14">
        <v>60588279.759999998</v>
      </c>
      <c r="H18" s="14">
        <v>70462734</v>
      </c>
      <c r="I18" s="14">
        <v>78409748.540000007</v>
      </c>
    </row>
    <row r="19" spans="1:9" x14ac:dyDescent="0.25">
      <c r="A19" t="s">
        <v>230</v>
      </c>
      <c r="B19" s="14">
        <v>13631707</v>
      </c>
      <c r="C19" s="14">
        <v>35900348</v>
      </c>
      <c r="D19" s="14">
        <v>48128036</v>
      </c>
      <c r="E19" s="14">
        <v>61128571</v>
      </c>
      <c r="F19" s="14">
        <v>65662018.5</v>
      </c>
      <c r="G19" s="14">
        <v>76404074</v>
      </c>
      <c r="H19" s="14">
        <v>85590514</v>
      </c>
      <c r="I19" s="14">
        <v>93127587.409999996</v>
      </c>
    </row>
    <row r="20" spans="1:9" x14ac:dyDescent="0.25">
      <c r="A20" t="s">
        <v>231</v>
      </c>
      <c r="B20" s="14">
        <v>5319708</v>
      </c>
      <c r="C20" s="14">
        <v>12778842</v>
      </c>
      <c r="D20" s="14">
        <v>14035451</v>
      </c>
      <c r="E20" s="14">
        <v>19162839</v>
      </c>
      <c r="F20" s="14">
        <v>23942501.800000001</v>
      </c>
      <c r="G20" s="14">
        <v>28469244.600000001</v>
      </c>
      <c r="H20" s="14">
        <v>34983140</v>
      </c>
      <c r="I20" s="14">
        <v>40913559.799999997</v>
      </c>
    </row>
    <row r="21" spans="1:9" x14ac:dyDescent="0.25">
      <c r="A21" t="s">
        <v>232</v>
      </c>
      <c r="B21" s="14">
        <v>2125911</v>
      </c>
      <c r="C21" s="14">
        <v>9519799</v>
      </c>
      <c r="D21" s="14">
        <v>21179362</v>
      </c>
      <c r="E21" s="14">
        <v>31090524</v>
      </c>
      <c r="F21" s="14">
        <v>38649188.149999999</v>
      </c>
      <c r="G21" s="14">
        <v>47618256.490000002</v>
      </c>
      <c r="H21" s="14">
        <v>57864650</v>
      </c>
      <c r="I21" s="14">
        <v>66556065.219999999</v>
      </c>
    </row>
    <row r="22" spans="1:9" x14ac:dyDescent="0.25">
      <c r="A22" t="s">
        <v>233</v>
      </c>
      <c r="B22" s="14">
        <v>12074062</v>
      </c>
      <c r="C22" s="14">
        <v>21593348</v>
      </c>
      <c r="D22" s="14">
        <v>28488967</v>
      </c>
      <c r="E22" s="14">
        <v>38851152</v>
      </c>
      <c r="F22" s="14">
        <v>48405453.799999997</v>
      </c>
      <c r="G22" s="14">
        <v>59011018</v>
      </c>
      <c r="H22" s="14">
        <v>70086213</v>
      </c>
      <c r="I22" s="14">
        <v>79675449.129999995</v>
      </c>
    </row>
    <row r="23" spans="1:9" x14ac:dyDescent="0.25">
      <c r="A23" t="s">
        <v>234</v>
      </c>
      <c r="B23" s="14">
        <v>12369647</v>
      </c>
      <c r="C23" s="14">
        <v>36962407</v>
      </c>
      <c r="D23" s="14">
        <v>43738445</v>
      </c>
      <c r="E23" s="14">
        <v>51433420</v>
      </c>
      <c r="F23" s="14">
        <v>57027589</v>
      </c>
      <c r="G23" s="14">
        <v>65911416.380000003</v>
      </c>
      <c r="H23" s="14">
        <v>77477121</v>
      </c>
      <c r="I23" s="14">
        <v>85393825</v>
      </c>
    </row>
    <row r="24" spans="1:9" x14ac:dyDescent="0.25">
      <c r="A24" t="s">
        <v>235</v>
      </c>
      <c r="B24" s="14">
        <v>5185290</v>
      </c>
      <c r="C24" s="14">
        <v>16012026</v>
      </c>
      <c r="D24" s="14">
        <v>23977577</v>
      </c>
      <c r="E24" s="14">
        <v>28707774</v>
      </c>
      <c r="F24" s="14">
        <v>34156839.700000003</v>
      </c>
      <c r="G24" s="14">
        <v>36954309</v>
      </c>
      <c r="H24" s="14">
        <v>44528983</v>
      </c>
      <c r="I24" s="14">
        <v>51962965.25</v>
      </c>
    </row>
    <row r="25" spans="1:9" x14ac:dyDescent="0.25">
      <c r="A25" t="s">
        <v>236</v>
      </c>
      <c r="B25" s="14">
        <v>12892936</v>
      </c>
      <c r="C25" s="14">
        <v>24903196</v>
      </c>
      <c r="D25" s="14">
        <v>33133783</v>
      </c>
      <c r="E25" s="14">
        <v>38663951</v>
      </c>
      <c r="F25" s="14">
        <v>43945745.079999998</v>
      </c>
      <c r="G25" s="14">
        <v>48435952.710000001</v>
      </c>
      <c r="H25" s="14">
        <v>53254055</v>
      </c>
      <c r="I25" s="14">
        <v>56229765.969999999</v>
      </c>
    </row>
    <row r="26" spans="1:9" x14ac:dyDescent="0.25">
      <c r="A26" t="s">
        <v>237</v>
      </c>
      <c r="B26" s="14">
        <v>8882281</v>
      </c>
      <c r="C26" s="14">
        <v>18219107</v>
      </c>
      <c r="D26" s="14">
        <v>23369404</v>
      </c>
      <c r="E26" s="14">
        <v>27387967</v>
      </c>
      <c r="F26" s="14">
        <v>29972491.5</v>
      </c>
      <c r="G26" s="14">
        <v>36273354.799999997</v>
      </c>
      <c r="H26" s="14">
        <v>45184406</v>
      </c>
      <c r="I26" s="14">
        <v>52775351.340000004</v>
      </c>
    </row>
    <row r="27" spans="1:9" x14ac:dyDescent="0.25">
      <c r="A27" t="s">
        <v>238</v>
      </c>
      <c r="B27" s="14">
        <v>17521098</v>
      </c>
      <c r="C27" s="14">
        <v>44459769</v>
      </c>
      <c r="D27" s="14">
        <v>51379851</v>
      </c>
      <c r="E27" s="14">
        <v>60873049</v>
      </c>
      <c r="F27" s="14">
        <v>62011793.859999999</v>
      </c>
      <c r="G27" s="14">
        <v>61136690.539999999</v>
      </c>
      <c r="H27" s="14">
        <v>66366249</v>
      </c>
      <c r="I27" s="14">
        <v>71529017.140000001</v>
      </c>
    </row>
    <row r="28" spans="1:9" x14ac:dyDescent="0.25">
      <c r="A28" t="s">
        <v>51</v>
      </c>
      <c r="B28" s="14">
        <v>348087</v>
      </c>
      <c r="C28" s="14">
        <v>3236515</v>
      </c>
      <c r="D28" s="14">
        <v>6816113</v>
      </c>
      <c r="E28" s="14">
        <v>10792060</v>
      </c>
      <c r="F28" s="14">
        <v>13624057.199999999</v>
      </c>
      <c r="G28" s="14">
        <v>15672151.5</v>
      </c>
      <c r="H28" s="14">
        <v>19484600</v>
      </c>
      <c r="I28" s="14">
        <v>22039453.84</v>
      </c>
    </row>
    <row r="29" spans="1:9" x14ac:dyDescent="0.25">
      <c r="A29" t="s">
        <v>239</v>
      </c>
      <c r="B29" s="14">
        <v>15882691</v>
      </c>
      <c r="C29" s="14">
        <v>32206956</v>
      </c>
      <c r="D29" s="14">
        <v>40134041</v>
      </c>
      <c r="E29" s="14">
        <v>54078444</v>
      </c>
      <c r="F29" s="14">
        <v>63817631.560000002</v>
      </c>
      <c r="G29" s="14">
        <v>73234749.120000005</v>
      </c>
      <c r="H29" s="14">
        <v>97362804</v>
      </c>
      <c r="I29" s="14">
        <v>114825910.23</v>
      </c>
    </row>
    <row r="30" spans="1:9" x14ac:dyDescent="0.25">
      <c r="A30" t="s">
        <v>53</v>
      </c>
      <c r="B30" s="14">
        <v>19791070</v>
      </c>
      <c r="C30" s="14">
        <v>34477592</v>
      </c>
      <c r="D30" s="14">
        <v>35731092</v>
      </c>
      <c r="E30" s="14">
        <v>43051155</v>
      </c>
      <c r="F30" s="14">
        <v>49772358.270000003</v>
      </c>
      <c r="G30" s="14">
        <v>57710226.829999998</v>
      </c>
      <c r="H30" s="14">
        <v>67467651</v>
      </c>
      <c r="I30" s="14">
        <v>73117845.530000001</v>
      </c>
    </row>
    <row r="31" spans="1:9" x14ac:dyDescent="0.25">
      <c r="A31" t="s">
        <v>54</v>
      </c>
      <c r="B31" s="14">
        <v>11356</v>
      </c>
      <c r="C31" s="14">
        <v>8275762</v>
      </c>
      <c r="D31" s="14">
        <v>20914613</v>
      </c>
      <c r="E31" s="14">
        <v>33416371</v>
      </c>
      <c r="F31" s="14">
        <v>43579250.579999998</v>
      </c>
      <c r="G31" s="14">
        <v>48486200.759999998</v>
      </c>
      <c r="H31" s="14">
        <v>55442642</v>
      </c>
      <c r="I31" s="14">
        <v>63128708.689999998</v>
      </c>
    </row>
    <row r="32" spans="1:9" x14ac:dyDescent="0.25">
      <c r="A32" t="s">
        <v>55</v>
      </c>
      <c r="B32" s="14">
        <v>6209944</v>
      </c>
      <c r="C32" s="14">
        <v>17803849</v>
      </c>
      <c r="D32" s="14">
        <v>27191977</v>
      </c>
      <c r="E32" s="14">
        <v>36254723</v>
      </c>
      <c r="F32" s="14">
        <v>42073080.659999996</v>
      </c>
      <c r="G32" s="14">
        <v>47766869.950000003</v>
      </c>
      <c r="H32" s="14">
        <v>57560132</v>
      </c>
      <c r="I32" s="14">
        <v>65230418.909999996</v>
      </c>
    </row>
    <row r="33" spans="1:9" x14ac:dyDescent="0.25">
      <c r="A33" t="s">
        <v>56</v>
      </c>
      <c r="B33" s="14">
        <v>0</v>
      </c>
      <c r="C33" s="14">
        <v>505280</v>
      </c>
      <c r="D33" s="14">
        <v>1984587</v>
      </c>
      <c r="E33" s="14">
        <v>2488418</v>
      </c>
      <c r="F33" s="14">
        <v>3289324.92</v>
      </c>
      <c r="G33" s="14">
        <v>7435444.0999999996</v>
      </c>
      <c r="H33" s="14">
        <v>9318638</v>
      </c>
      <c r="I33" s="14">
        <v>11254335.74</v>
      </c>
    </row>
    <row r="34" spans="1:9" x14ac:dyDescent="0.25">
      <c r="A34" t="s">
        <v>57</v>
      </c>
      <c r="B34" s="14">
        <v>789096</v>
      </c>
      <c r="C34" s="14">
        <v>6259110</v>
      </c>
      <c r="D34" s="14">
        <v>10041080</v>
      </c>
      <c r="E34" s="14">
        <v>14469874</v>
      </c>
      <c r="F34" s="14">
        <v>17784621.899999999</v>
      </c>
      <c r="G34" s="14">
        <v>22189541.300000001</v>
      </c>
      <c r="H34" s="14">
        <v>27461682</v>
      </c>
      <c r="I34" s="14">
        <v>30369624.93</v>
      </c>
    </row>
    <row r="35" spans="1:9" x14ac:dyDescent="0.25">
      <c r="A35" t="s">
        <v>240</v>
      </c>
      <c r="B35" s="14">
        <v>1030845</v>
      </c>
      <c r="C35" s="14">
        <v>4233094</v>
      </c>
      <c r="D35" s="14">
        <v>8132171</v>
      </c>
      <c r="E35" s="14">
        <v>14884536</v>
      </c>
      <c r="F35" s="14">
        <v>16614107.75</v>
      </c>
      <c r="G35" s="14">
        <v>18918503.800000001</v>
      </c>
      <c r="H35" s="14">
        <v>20677806</v>
      </c>
      <c r="I35" s="14">
        <v>22588810.34</v>
      </c>
    </row>
    <row r="36" spans="1:9" x14ac:dyDescent="0.25">
      <c r="A36" t="s">
        <v>241</v>
      </c>
      <c r="B36" s="14">
        <v>8888790</v>
      </c>
      <c r="C36" s="14">
        <v>22152420</v>
      </c>
      <c r="D36" s="14">
        <v>24974921</v>
      </c>
      <c r="E36" s="14">
        <v>34408350</v>
      </c>
      <c r="F36" s="14">
        <v>42147801.899999999</v>
      </c>
      <c r="G36" s="14">
        <v>47314721.100000001</v>
      </c>
      <c r="H36" s="14">
        <v>52623629</v>
      </c>
      <c r="I36" s="14">
        <v>54151442.460000001</v>
      </c>
    </row>
    <row r="37" spans="1:9" x14ac:dyDescent="0.25">
      <c r="A37" t="s">
        <v>167</v>
      </c>
      <c r="B37" s="14">
        <v>1703209</v>
      </c>
      <c r="C37" s="14">
        <v>12857992</v>
      </c>
      <c r="D37" s="14">
        <v>23299598</v>
      </c>
      <c r="E37" s="14">
        <v>32321486</v>
      </c>
      <c r="F37" s="14">
        <v>45336643.869999997</v>
      </c>
      <c r="G37" s="14">
        <v>53923990.5</v>
      </c>
      <c r="H37" s="14">
        <v>64888765</v>
      </c>
      <c r="I37" s="14">
        <v>71557259.5</v>
      </c>
    </row>
    <row r="38" spans="1:9" x14ac:dyDescent="0.25">
      <c r="A38" t="s">
        <v>242</v>
      </c>
      <c r="B38" s="14">
        <v>1141992</v>
      </c>
      <c r="C38" s="14">
        <v>11029434</v>
      </c>
      <c r="D38" s="14">
        <v>18666187</v>
      </c>
      <c r="E38" s="14">
        <v>26975073</v>
      </c>
      <c r="F38" s="14">
        <v>32745484.600000001</v>
      </c>
      <c r="G38" s="14">
        <v>38055507.799999997</v>
      </c>
      <c r="H38" s="14">
        <v>44297089</v>
      </c>
      <c r="I38" s="14">
        <v>49192195.210000001</v>
      </c>
    </row>
    <row r="39" spans="1:9" x14ac:dyDescent="0.25">
      <c r="A39" t="s">
        <v>62</v>
      </c>
      <c r="B39" s="14">
        <v>1815792</v>
      </c>
      <c r="C39" s="14">
        <v>2714594</v>
      </c>
      <c r="D39" s="14">
        <v>5277503</v>
      </c>
      <c r="E39" s="14">
        <v>10623605</v>
      </c>
      <c r="F39" s="14">
        <v>16596508.26</v>
      </c>
      <c r="G39" s="14">
        <v>24021747.879999999</v>
      </c>
      <c r="H39" s="14">
        <v>29728048</v>
      </c>
      <c r="I39" s="14">
        <v>33125992.280000001</v>
      </c>
    </row>
    <row r="40" spans="1:9" ht="13" thickBot="1" x14ac:dyDescent="0.3">
      <c r="A40" t="s">
        <v>63</v>
      </c>
      <c r="B40" s="14">
        <v>2146003</v>
      </c>
      <c r="C40" s="14">
        <v>6693949</v>
      </c>
      <c r="D40" s="14">
        <v>11025613</v>
      </c>
      <c r="E40" s="14">
        <v>15607401</v>
      </c>
      <c r="F40" s="14">
        <v>17722819.309999999</v>
      </c>
      <c r="G40" s="14">
        <v>20685119.09</v>
      </c>
      <c r="H40" s="14">
        <v>25871438</v>
      </c>
      <c r="I40" s="14">
        <v>29161097.329999998</v>
      </c>
    </row>
    <row r="41" spans="1:9" ht="13.5" thickBot="1" x14ac:dyDescent="0.35">
      <c r="A41" s="15" t="s">
        <v>65</v>
      </c>
      <c r="B41" s="16">
        <f>SUM(B10:B40)</f>
        <v>211319751</v>
      </c>
      <c r="C41" s="16">
        <f>SUM(C10:C40)</f>
        <v>551431696</v>
      </c>
      <c r="D41" s="16">
        <f t="shared" ref="D41:H41" si="0">SUM(D10:D40)</f>
        <v>745524325</v>
      </c>
      <c r="E41" s="16">
        <f t="shared" si="0"/>
        <v>963832773</v>
      </c>
      <c r="F41" s="16">
        <f t="shared" si="0"/>
        <v>1131288009</v>
      </c>
      <c r="G41" s="16">
        <f t="shared" si="0"/>
        <v>1306707971.5699997</v>
      </c>
      <c r="H41" s="16">
        <f t="shared" si="0"/>
        <v>1542948218</v>
      </c>
      <c r="I41" s="16">
        <f>SUM(I10:I40)</f>
        <v>1724590985.22</v>
      </c>
    </row>
    <row r="43" spans="1:9" ht="13" x14ac:dyDescent="0.3">
      <c r="A43" s="9" t="s">
        <v>66</v>
      </c>
    </row>
    <row r="44" spans="1:9" x14ac:dyDescent="0.25">
      <c r="A44" t="s">
        <v>12</v>
      </c>
      <c r="B44" s="14">
        <v>11089166</v>
      </c>
      <c r="C44" s="14">
        <v>29345104</v>
      </c>
      <c r="D44" s="14">
        <v>44919644</v>
      </c>
      <c r="E44" s="14">
        <v>55860980</v>
      </c>
      <c r="F44" s="14">
        <v>65384982.450000003</v>
      </c>
      <c r="G44" s="14">
        <v>73573653.090000004</v>
      </c>
      <c r="H44" s="14">
        <v>84921326</v>
      </c>
      <c r="I44" s="14">
        <v>93485430.370000005</v>
      </c>
    </row>
    <row r="45" spans="1:9" x14ac:dyDescent="0.25">
      <c r="A45" t="s">
        <v>13</v>
      </c>
      <c r="B45" s="14">
        <v>223949</v>
      </c>
      <c r="C45" s="14">
        <v>1415931</v>
      </c>
      <c r="D45" s="14">
        <v>2437949</v>
      </c>
      <c r="E45" s="14">
        <v>3641070</v>
      </c>
      <c r="F45" s="14">
        <v>4450146.9000000004</v>
      </c>
      <c r="G45" s="14">
        <v>5097742.8</v>
      </c>
      <c r="H45" s="14">
        <v>5596655</v>
      </c>
      <c r="I45" s="14">
        <v>5710111.5300000003</v>
      </c>
    </row>
    <row r="46" spans="1:9" x14ac:dyDescent="0.25">
      <c r="A46" t="s">
        <v>67</v>
      </c>
      <c r="B46" s="14">
        <v>334467</v>
      </c>
      <c r="C46" s="14">
        <v>1544991</v>
      </c>
      <c r="D46" s="14">
        <v>3062382</v>
      </c>
      <c r="E46" s="14">
        <v>4299106</v>
      </c>
      <c r="F46" s="14">
        <v>4924730.46</v>
      </c>
      <c r="G46" s="14">
        <v>5458618.0999999996</v>
      </c>
      <c r="H46" s="14">
        <v>5450712</v>
      </c>
      <c r="I46" s="14">
        <v>5596056</v>
      </c>
    </row>
    <row r="47" spans="1:9" x14ac:dyDescent="0.25">
      <c r="A47" t="s">
        <v>68</v>
      </c>
    </row>
    <row r="48" spans="1:9" x14ac:dyDescent="0.25">
      <c r="A48" t="s">
        <v>69</v>
      </c>
    </row>
    <row r="49" spans="1:9" ht="13" thickBot="1" x14ac:dyDescent="0.3">
      <c r="A49" t="s">
        <v>70</v>
      </c>
    </row>
    <row r="50" spans="1:9" ht="13.5" thickBot="1" x14ac:dyDescent="0.35">
      <c r="A50" s="15" t="s">
        <v>71</v>
      </c>
      <c r="B50" s="16">
        <f t="shared" ref="B50:I50" si="1">SUM(B44:B49)</f>
        <v>11647582</v>
      </c>
      <c r="C50" s="16">
        <f t="shared" si="1"/>
        <v>32306026</v>
      </c>
      <c r="D50" s="16">
        <f t="shared" si="1"/>
        <v>50419975</v>
      </c>
      <c r="E50" s="16">
        <f t="shared" si="1"/>
        <v>63801156</v>
      </c>
      <c r="F50" s="16">
        <f t="shared" si="1"/>
        <v>74759859.810000002</v>
      </c>
      <c r="G50" s="16">
        <f t="shared" si="1"/>
        <v>84130013.989999995</v>
      </c>
      <c r="H50" s="16">
        <f t="shared" si="1"/>
        <v>95968693</v>
      </c>
      <c r="I50" s="16">
        <f t="shared" si="1"/>
        <v>104791597.90000001</v>
      </c>
    </row>
    <row r="52" spans="1:9" ht="13" x14ac:dyDescent="0.3">
      <c r="A52" s="9" t="s">
        <v>72</v>
      </c>
    </row>
    <row r="53" spans="1:9" x14ac:dyDescent="0.25">
      <c r="A53" t="s">
        <v>73</v>
      </c>
      <c r="B53" s="14">
        <v>8886363</v>
      </c>
      <c r="C53" s="14">
        <v>17881126</v>
      </c>
      <c r="D53" s="14">
        <v>22705265</v>
      </c>
      <c r="E53" s="14">
        <v>27178768</v>
      </c>
      <c r="F53" s="14">
        <v>30214638.739999998</v>
      </c>
      <c r="G53" s="14">
        <v>34167149.990000002</v>
      </c>
      <c r="H53" s="14">
        <v>39402060</v>
      </c>
      <c r="I53" s="14">
        <v>42666463.189999998</v>
      </c>
    </row>
    <row r="54" spans="1:9" x14ac:dyDescent="0.25">
      <c r="A54" t="s">
        <v>74</v>
      </c>
      <c r="B54" s="14">
        <v>0</v>
      </c>
      <c r="C54" s="14">
        <v>682783</v>
      </c>
      <c r="D54" s="14">
        <v>2036977</v>
      </c>
      <c r="E54" s="14">
        <v>2747042</v>
      </c>
      <c r="F54" s="14">
        <v>2601373.2000000002</v>
      </c>
      <c r="G54" s="14">
        <v>2515888.2000000002</v>
      </c>
      <c r="H54" s="14">
        <v>2758420</v>
      </c>
      <c r="I54" s="14">
        <v>2882008.41</v>
      </c>
    </row>
    <row r="55" spans="1:9" x14ac:dyDescent="0.25">
      <c r="A55" t="s">
        <v>75</v>
      </c>
      <c r="B55" s="14">
        <v>370303</v>
      </c>
      <c r="C55" s="14">
        <v>1217650</v>
      </c>
      <c r="D55" s="14">
        <v>2534041</v>
      </c>
      <c r="E55" s="14">
        <v>3979395</v>
      </c>
      <c r="F55" s="14">
        <v>6310699.9000000004</v>
      </c>
      <c r="G55" s="14">
        <v>6833425.2000000002</v>
      </c>
      <c r="H55" s="14">
        <v>7730103</v>
      </c>
      <c r="I55" s="14">
        <v>8685604.3699999992</v>
      </c>
    </row>
    <row r="56" spans="1:9" x14ac:dyDescent="0.25">
      <c r="A56" t="s">
        <v>76</v>
      </c>
    </row>
    <row r="57" spans="1:9" x14ac:dyDescent="0.25">
      <c r="A57" t="s">
        <v>31</v>
      </c>
    </row>
    <row r="58" spans="1:9" ht="13" thickBot="1" x14ac:dyDescent="0.3">
      <c r="A58" t="s">
        <v>77</v>
      </c>
    </row>
    <row r="59" spans="1:9" ht="13.5" thickBot="1" x14ac:dyDescent="0.35">
      <c r="A59" s="15" t="s">
        <v>71</v>
      </c>
      <c r="B59" s="16">
        <f t="shared" ref="B59:I59" si="2">SUM(B53:B58)</f>
        <v>9256666</v>
      </c>
      <c r="C59" s="16">
        <f t="shared" si="2"/>
        <v>19781559</v>
      </c>
      <c r="D59" s="16">
        <f t="shared" si="2"/>
        <v>27276283</v>
      </c>
      <c r="E59" s="16">
        <f t="shared" si="2"/>
        <v>33905205</v>
      </c>
      <c r="F59" s="16">
        <f t="shared" si="2"/>
        <v>39126711.839999996</v>
      </c>
      <c r="G59" s="16">
        <f t="shared" si="2"/>
        <v>43516463.390000008</v>
      </c>
      <c r="H59" s="16">
        <f t="shared" si="2"/>
        <v>49890583</v>
      </c>
      <c r="I59" s="16">
        <f t="shared" si="2"/>
        <v>54234075.969999991</v>
      </c>
    </row>
    <row r="61" spans="1:9" ht="13" x14ac:dyDescent="0.3">
      <c r="A61" s="9" t="s">
        <v>78</v>
      </c>
    </row>
    <row r="62" spans="1:9" x14ac:dyDescent="0.25">
      <c r="A62" t="s">
        <v>79</v>
      </c>
      <c r="B62" s="14">
        <v>346126</v>
      </c>
      <c r="C62" s="14">
        <v>4336505</v>
      </c>
      <c r="D62" s="14">
        <v>7933972</v>
      </c>
      <c r="E62" s="14">
        <v>12052412</v>
      </c>
      <c r="F62" s="14">
        <v>13234390.699999999</v>
      </c>
      <c r="G62" s="14">
        <v>14846673.789999999</v>
      </c>
      <c r="H62" s="14">
        <v>16035423</v>
      </c>
      <c r="I62" s="14">
        <v>19221462.010000002</v>
      </c>
    </row>
    <row r="63" spans="1:9" ht="13" thickBot="1" x14ac:dyDescent="0.3">
      <c r="A63" t="s">
        <v>80</v>
      </c>
      <c r="B63" s="14">
        <v>135107</v>
      </c>
      <c r="C63" s="14">
        <v>5823567</v>
      </c>
      <c r="D63" s="14">
        <v>7966680</v>
      </c>
      <c r="E63" s="14">
        <v>9921423</v>
      </c>
      <c r="F63" s="14">
        <v>11847080.33</v>
      </c>
      <c r="G63" s="14">
        <v>13491941.5</v>
      </c>
      <c r="H63" s="14">
        <v>15448176</v>
      </c>
      <c r="I63" s="14">
        <v>16409065.130000001</v>
      </c>
    </row>
    <row r="64" spans="1:9" ht="13.5" thickBot="1" x14ac:dyDescent="0.35">
      <c r="A64" s="15" t="s">
        <v>81</v>
      </c>
      <c r="B64" s="16">
        <f t="shared" ref="B64:I64" si="3">SUM(B62:B63)</f>
        <v>481233</v>
      </c>
      <c r="C64" s="16">
        <f t="shared" si="3"/>
        <v>10160072</v>
      </c>
      <c r="D64" s="16">
        <f t="shared" si="3"/>
        <v>15900652</v>
      </c>
      <c r="E64" s="16">
        <f t="shared" si="3"/>
        <v>21973835</v>
      </c>
      <c r="F64" s="16">
        <f t="shared" si="3"/>
        <v>25081471.030000001</v>
      </c>
      <c r="G64" s="16">
        <f t="shared" si="3"/>
        <v>28338615.289999999</v>
      </c>
      <c r="H64" s="16">
        <f t="shared" si="3"/>
        <v>31483599</v>
      </c>
      <c r="I64" s="16">
        <f t="shared" si="3"/>
        <v>35630527.140000001</v>
      </c>
    </row>
    <row r="66" spans="1:9" ht="13" x14ac:dyDescent="0.3">
      <c r="A66" s="9" t="s">
        <v>82</v>
      </c>
    </row>
    <row r="67" spans="1:9" x14ac:dyDescent="0.25">
      <c r="A67" t="s">
        <v>83</v>
      </c>
      <c r="B67" s="14">
        <v>40531</v>
      </c>
      <c r="C67" s="14">
        <v>2025135</v>
      </c>
      <c r="D67" s="14">
        <v>5253838</v>
      </c>
      <c r="E67" s="14">
        <v>7997029</v>
      </c>
      <c r="F67" s="14">
        <v>10217625.609999999</v>
      </c>
      <c r="G67" s="14">
        <v>11355365.189999999</v>
      </c>
      <c r="H67" s="14">
        <v>12394808</v>
      </c>
      <c r="I67" s="14">
        <v>13965488.880000001</v>
      </c>
    </row>
    <row r="68" spans="1:9" x14ac:dyDescent="0.25">
      <c r="A68" t="s">
        <v>84</v>
      </c>
      <c r="B68" s="14">
        <v>1404920</v>
      </c>
      <c r="C68" s="14">
        <v>1669682</v>
      </c>
      <c r="D68" s="14">
        <v>2348539</v>
      </c>
      <c r="E68" s="14">
        <v>4494027</v>
      </c>
      <c r="F68" s="14">
        <v>6080210.0999999996</v>
      </c>
      <c r="G68" s="14">
        <v>6558747.7999999998</v>
      </c>
      <c r="H68" s="14">
        <v>7592339</v>
      </c>
      <c r="I68" s="14">
        <v>8696677.9100000001</v>
      </c>
    </row>
    <row r="69" spans="1:9" x14ac:dyDescent="0.25">
      <c r="A69" t="s">
        <v>85</v>
      </c>
      <c r="B69" s="14">
        <v>8397013</v>
      </c>
      <c r="C69" s="14">
        <v>19371157</v>
      </c>
      <c r="D69" s="14">
        <v>24603781</v>
      </c>
      <c r="E69" s="14">
        <v>30257878</v>
      </c>
      <c r="F69" s="14">
        <v>31976458.5</v>
      </c>
      <c r="G69" s="14">
        <v>33992954.049999997</v>
      </c>
      <c r="H69" s="14">
        <v>37667076</v>
      </c>
      <c r="I69" s="14">
        <v>39163507.909999996</v>
      </c>
    </row>
    <row r="70" spans="1:9" ht="13" thickBot="1" x14ac:dyDescent="0.3">
      <c r="A70" t="s">
        <v>86</v>
      </c>
      <c r="B70" s="14">
        <v>0</v>
      </c>
      <c r="C70" s="14">
        <v>800076</v>
      </c>
      <c r="D70" s="14">
        <v>2606190</v>
      </c>
      <c r="E70" s="14">
        <v>3912617</v>
      </c>
      <c r="F70" s="14">
        <v>4476359.92</v>
      </c>
      <c r="G70" s="14">
        <v>5215835.16</v>
      </c>
      <c r="H70" s="14">
        <v>5540346</v>
      </c>
      <c r="I70" s="14">
        <v>5780691.6200000001</v>
      </c>
    </row>
    <row r="71" spans="1:9" ht="13.5" thickBot="1" x14ac:dyDescent="0.35">
      <c r="A71" s="15" t="s">
        <v>87</v>
      </c>
      <c r="B71" s="16">
        <f t="shared" ref="B71:I71" si="4">SUM(B67:B70)</f>
        <v>9842464</v>
      </c>
      <c r="C71" s="16">
        <f t="shared" si="4"/>
        <v>23866050</v>
      </c>
      <c r="D71" s="16">
        <f t="shared" si="4"/>
        <v>34812348</v>
      </c>
      <c r="E71" s="16">
        <f t="shared" si="4"/>
        <v>46661551</v>
      </c>
      <c r="F71" s="16">
        <f t="shared" si="4"/>
        <v>52750654.130000003</v>
      </c>
      <c r="G71" s="16">
        <f t="shared" si="4"/>
        <v>57122902.199999988</v>
      </c>
      <c r="H71" s="16">
        <f t="shared" si="4"/>
        <v>63194569</v>
      </c>
      <c r="I71" s="16">
        <f t="shared" si="4"/>
        <v>67606366.319999993</v>
      </c>
    </row>
    <row r="73" spans="1:9" ht="13" x14ac:dyDescent="0.3">
      <c r="A73" s="9" t="s">
        <v>88</v>
      </c>
    </row>
    <row r="74" spans="1:9" x14ac:dyDescent="0.25">
      <c r="A74" t="s">
        <v>89</v>
      </c>
      <c r="B74" s="14">
        <v>789071</v>
      </c>
      <c r="C74" s="14">
        <v>4399912</v>
      </c>
      <c r="D74" s="14">
        <v>8863914</v>
      </c>
      <c r="E74" s="14">
        <v>14294269</v>
      </c>
      <c r="F74" s="14">
        <v>16534814.4</v>
      </c>
      <c r="G74" s="14">
        <v>18190324.5</v>
      </c>
      <c r="H74" s="14">
        <v>21488650</v>
      </c>
      <c r="I74" s="14">
        <v>23906721.800000001</v>
      </c>
    </row>
    <row r="75" spans="1:9" x14ac:dyDescent="0.25">
      <c r="A75" t="s">
        <v>16</v>
      </c>
      <c r="B75" s="14">
        <v>714190</v>
      </c>
      <c r="C75" s="14">
        <v>1523917</v>
      </c>
      <c r="D75" s="14">
        <v>2353660</v>
      </c>
      <c r="E75" s="14">
        <v>4073805</v>
      </c>
      <c r="F75" s="14">
        <v>5123929</v>
      </c>
      <c r="G75" s="14">
        <v>5672202.9000000004</v>
      </c>
      <c r="H75" s="14">
        <v>6397897</v>
      </c>
      <c r="I75" s="14">
        <v>6492414.1299999999</v>
      </c>
    </row>
    <row r="76" spans="1:9" x14ac:dyDescent="0.25">
      <c r="A76" t="s">
        <v>90</v>
      </c>
      <c r="B76" s="14">
        <v>0</v>
      </c>
      <c r="C76" s="14">
        <v>139103</v>
      </c>
      <c r="D76" s="14">
        <v>2165631</v>
      </c>
      <c r="E76" s="14">
        <v>3766088</v>
      </c>
      <c r="F76" s="14">
        <v>4917862.7</v>
      </c>
      <c r="G76" s="14">
        <v>5692614.7000000002</v>
      </c>
      <c r="H76" s="14">
        <v>6203860</v>
      </c>
      <c r="I76" s="14">
        <v>6572170.8300000001</v>
      </c>
    </row>
    <row r="77" spans="1:9" x14ac:dyDescent="0.25">
      <c r="A77" t="s">
        <v>15</v>
      </c>
      <c r="B77" s="14">
        <v>311817</v>
      </c>
      <c r="C77" s="14">
        <v>1556619</v>
      </c>
      <c r="D77" s="14">
        <v>2579313</v>
      </c>
      <c r="E77" s="14">
        <v>4501836</v>
      </c>
      <c r="F77" s="14">
        <v>5160053.7</v>
      </c>
      <c r="G77" s="14">
        <v>6634935.1399999997</v>
      </c>
      <c r="H77" s="14">
        <v>8629813</v>
      </c>
      <c r="I77" s="14">
        <v>9849212.4100000001</v>
      </c>
    </row>
    <row r="78" spans="1:9" x14ac:dyDescent="0.25">
      <c r="A78" t="s">
        <v>75</v>
      </c>
      <c r="B78" s="14">
        <v>158057</v>
      </c>
      <c r="C78" s="14">
        <v>872292</v>
      </c>
      <c r="D78" s="14">
        <v>1770239</v>
      </c>
      <c r="E78" s="14">
        <v>2221114</v>
      </c>
      <c r="F78" s="14">
        <v>2379096.2200000002</v>
      </c>
      <c r="G78" s="14">
        <v>3377691.7</v>
      </c>
      <c r="H78" s="14">
        <v>3630022</v>
      </c>
      <c r="I78" s="14">
        <v>3692810.36</v>
      </c>
    </row>
    <row r="79" spans="1:9" x14ac:dyDescent="0.25">
      <c r="A79" t="s">
        <v>91</v>
      </c>
    </row>
    <row r="80" spans="1:9" x14ac:dyDescent="0.25">
      <c r="A80" t="s">
        <v>92</v>
      </c>
    </row>
    <row r="81" spans="1:9" ht="13" thickBot="1" x14ac:dyDescent="0.3">
      <c r="A81" t="s">
        <v>93</v>
      </c>
    </row>
    <row r="82" spans="1:9" ht="13.5" thickBot="1" x14ac:dyDescent="0.35">
      <c r="A82" s="15" t="s">
        <v>94</v>
      </c>
      <c r="B82" s="16">
        <f t="shared" ref="B82:I82" si="5">SUM(B74:B81)</f>
        <v>1973135</v>
      </c>
      <c r="C82" s="16">
        <f t="shared" si="5"/>
        <v>8491843</v>
      </c>
      <c r="D82" s="16">
        <f t="shared" si="5"/>
        <v>17732757</v>
      </c>
      <c r="E82" s="16">
        <f t="shared" si="5"/>
        <v>28857112</v>
      </c>
      <c r="F82" s="16">
        <f t="shared" si="5"/>
        <v>34115756.019999996</v>
      </c>
      <c r="G82" s="16">
        <f t="shared" si="5"/>
        <v>39567768.939999998</v>
      </c>
      <c r="H82" s="16">
        <f t="shared" si="5"/>
        <v>46350242</v>
      </c>
      <c r="I82" s="16">
        <f t="shared" si="5"/>
        <v>50513329.530000001</v>
      </c>
    </row>
    <row r="84" spans="1:9" ht="13" x14ac:dyDescent="0.3">
      <c r="A84" s="9" t="s">
        <v>95</v>
      </c>
    </row>
    <row r="85" spans="1:9" x14ac:dyDescent="0.25">
      <c r="A85" t="s">
        <v>96</v>
      </c>
      <c r="B85" s="14">
        <v>858190</v>
      </c>
      <c r="C85" s="14">
        <v>7284515</v>
      </c>
      <c r="D85" s="14">
        <v>16636960</v>
      </c>
      <c r="E85" s="14">
        <v>22706159</v>
      </c>
      <c r="F85" s="14">
        <v>25133540.949999999</v>
      </c>
      <c r="G85" s="14">
        <v>27566036.920000002</v>
      </c>
      <c r="H85" s="14">
        <v>31693292</v>
      </c>
      <c r="I85" s="14">
        <v>34737252.409999996</v>
      </c>
    </row>
    <row r="86" spans="1:9" x14ac:dyDescent="0.25">
      <c r="A86" t="s">
        <v>97</v>
      </c>
      <c r="B86" s="14">
        <v>0</v>
      </c>
      <c r="C86" s="14">
        <v>0</v>
      </c>
      <c r="D86" s="14">
        <v>143441</v>
      </c>
      <c r="E86" s="14">
        <v>3015819</v>
      </c>
      <c r="F86" s="14">
        <v>4397000.0999999996</v>
      </c>
      <c r="G86" s="14">
        <v>5223104.5</v>
      </c>
      <c r="H86" s="14">
        <v>6255680</v>
      </c>
      <c r="I86" s="14">
        <v>6654834.3799999999</v>
      </c>
    </row>
    <row r="87" spans="1:9" x14ac:dyDescent="0.25">
      <c r="A87" t="s">
        <v>75</v>
      </c>
      <c r="B87" s="14">
        <v>0</v>
      </c>
      <c r="C87" s="14">
        <v>1070027</v>
      </c>
      <c r="D87" s="14">
        <v>2726100</v>
      </c>
      <c r="E87" s="14">
        <v>4397911</v>
      </c>
      <c r="F87" s="14">
        <v>5497085</v>
      </c>
      <c r="G87" s="14">
        <v>6820810.0999999996</v>
      </c>
      <c r="H87" s="14">
        <v>7671304</v>
      </c>
      <c r="I87" s="14">
        <v>8542496.3200000003</v>
      </c>
    </row>
    <row r="88" spans="1:9" x14ac:dyDescent="0.25">
      <c r="A88" t="s">
        <v>14</v>
      </c>
    </row>
    <row r="89" spans="1:9" x14ac:dyDescent="0.25">
      <c r="A89" t="s">
        <v>98</v>
      </c>
    </row>
    <row r="90" spans="1:9" ht="13" thickBot="1" x14ac:dyDescent="0.3">
      <c r="A90" t="s">
        <v>99</v>
      </c>
    </row>
    <row r="91" spans="1:9" ht="13.5" thickBot="1" x14ac:dyDescent="0.35">
      <c r="A91" s="15" t="s">
        <v>71</v>
      </c>
      <c r="B91" s="16">
        <f t="shared" ref="B91:I91" si="6">SUM(B85:B90)</f>
        <v>858190</v>
      </c>
      <c r="C91" s="16">
        <f t="shared" si="6"/>
        <v>8354542</v>
      </c>
      <c r="D91" s="16">
        <f t="shared" si="6"/>
        <v>19506501</v>
      </c>
      <c r="E91" s="16">
        <f t="shared" si="6"/>
        <v>30119889</v>
      </c>
      <c r="F91" s="16">
        <f t="shared" si="6"/>
        <v>35027626.049999997</v>
      </c>
      <c r="G91" s="16">
        <f t="shared" si="6"/>
        <v>39609951.520000003</v>
      </c>
      <c r="H91" s="16">
        <f t="shared" si="6"/>
        <v>45620276</v>
      </c>
      <c r="I91" s="16">
        <f t="shared" si="6"/>
        <v>49934583.109999999</v>
      </c>
    </row>
    <row r="93" spans="1:9" ht="13" x14ac:dyDescent="0.3">
      <c r="A93" s="9" t="s">
        <v>100</v>
      </c>
    </row>
    <row r="94" spans="1:9" x14ac:dyDescent="0.25">
      <c r="A94" t="s">
        <v>101</v>
      </c>
      <c r="B94" s="14">
        <v>3531354</v>
      </c>
      <c r="C94" s="14">
        <v>7147614</v>
      </c>
      <c r="D94" s="14">
        <v>10093229</v>
      </c>
      <c r="E94" s="14">
        <v>13032312</v>
      </c>
      <c r="F94" s="14">
        <v>14411796.699999999</v>
      </c>
      <c r="G94" s="14">
        <v>15365177.65</v>
      </c>
      <c r="H94" s="14">
        <v>16998177</v>
      </c>
      <c r="I94" s="14">
        <v>18172687.800000001</v>
      </c>
    </row>
    <row r="95" spans="1:9" x14ac:dyDescent="0.25">
      <c r="A95" t="s">
        <v>102</v>
      </c>
      <c r="B95" s="14">
        <v>0</v>
      </c>
      <c r="C95" s="14">
        <v>105975</v>
      </c>
      <c r="D95" s="14">
        <v>705043</v>
      </c>
      <c r="E95" s="14">
        <v>2334823</v>
      </c>
      <c r="F95" s="14">
        <v>3638766.3</v>
      </c>
      <c r="G95" s="14">
        <v>4607544.2</v>
      </c>
      <c r="H95" s="14">
        <v>5681853</v>
      </c>
      <c r="I95" s="14">
        <v>5689197.6299999999</v>
      </c>
    </row>
    <row r="96" spans="1:9" x14ac:dyDescent="0.25">
      <c r="A96" t="s">
        <v>75</v>
      </c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</row>
    <row r="97" spans="1:9" x14ac:dyDescent="0.25">
      <c r="A97" t="s">
        <v>103</v>
      </c>
    </row>
    <row r="98" spans="1:9" ht="13" thickBot="1" x14ac:dyDescent="0.3">
      <c r="A98" t="s">
        <v>104</v>
      </c>
    </row>
    <row r="99" spans="1:9" ht="13.5" thickBot="1" x14ac:dyDescent="0.35">
      <c r="A99" s="15" t="s">
        <v>87</v>
      </c>
      <c r="B99" s="16">
        <f t="shared" ref="B99:I99" si="7">SUM(B94:B98)</f>
        <v>3531354</v>
      </c>
      <c r="C99" s="16">
        <f t="shared" si="7"/>
        <v>7253589</v>
      </c>
      <c r="D99" s="16">
        <f t="shared" si="7"/>
        <v>10798272</v>
      </c>
      <c r="E99" s="16">
        <f t="shared" si="7"/>
        <v>15367135</v>
      </c>
      <c r="F99" s="16">
        <f t="shared" si="7"/>
        <v>18050563</v>
      </c>
      <c r="G99" s="16">
        <f t="shared" si="7"/>
        <v>19972721.850000001</v>
      </c>
      <c r="H99" s="16">
        <f t="shared" si="7"/>
        <v>22680030</v>
      </c>
      <c r="I99" s="16">
        <f t="shared" si="7"/>
        <v>23861885.43</v>
      </c>
    </row>
    <row r="101" spans="1:9" ht="13" x14ac:dyDescent="0.3">
      <c r="A101" s="9" t="s">
        <v>105</v>
      </c>
    </row>
    <row r="102" spans="1:9" x14ac:dyDescent="0.25">
      <c r="A102" t="s">
        <v>106</v>
      </c>
      <c r="B102" s="14">
        <v>1361675</v>
      </c>
      <c r="C102" s="14">
        <v>2866627</v>
      </c>
      <c r="D102" s="14">
        <v>3731422</v>
      </c>
      <c r="E102" s="14">
        <v>4545664</v>
      </c>
      <c r="F102" s="14">
        <v>5316697.8</v>
      </c>
      <c r="G102" s="14">
        <v>6461393.2000000002</v>
      </c>
      <c r="H102" s="14">
        <v>7203286</v>
      </c>
      <c r="I102" s="14">
        <v>7915569.0099999998</v>
      </c>
    </row>
    <row r="103" spans="1:9" x14ac:dyDescent="0.25">
      <c r="A103" t="s">
        <v>107</v>
      </c>
      <c r="B103" s="14">
        <v>399929</v>
      </c>
      <c r="C103" s="14">
        <v>1936063</v>
      </c>
      <c r="D103" s="14">
        <v>3606360</v>
      </c>
      <c r="E103" s="14">
        <v>5301653</v>
      </c>
      <c r="F103" s="14">
        <v>6132302.4000000004</v>
      </c>
      <c r="G103" s="14">
        <v>6626262.7800000003</v>
      </c>
      <c r="H103" s="14">
        <v>7536171</v>
      </c>
      <c r="I103" s="14">
        <v>7740672.5599999996</v>
      </c>
    </row>
    <row r="104" spans="1:9" x14ac:dyDescent="0.25">
      <c r="A104" t="s">
        <v>75</v>
      </c>
      <c r="B104" s="14">
        <v>94580</v>
      </c>
      <c r="C104" s="14">
        <v>572123</v>
      </c>
      <c r="D104" s="14">
        <v>1330321</v>
      </c>
      <c r="E104" s="14">
        <v>2410045</v>
      </c>
      <c r="F104" s="14">
        <v>2900015.4</v>
      </c>
      <c r="G104" s="14">
        <v>3142049.16</v>
      </c>
      <c r="H104" s="14">
        <v>3621446</v>
      </c>
      <c r="I104" s="14">
        <v>3641503.2</v>
      </c>
    </row>
    <row r="105" spans="1:9" x14ac:dyDescent="0.25">
      <c r="A105" t="s">
        <v>108</v>
      </c>
    </row>
    <row r="106" spans="1:9" x14ac:dyDescent="0.25">
      <c r="A106" t="s">
        <v>109</v>
      </c>
    </row>
    <row r="107" spans="1:9" ht="13" thickBot="1" x14ac:dyDescent="0.3">
      <c r="A107" t="s">
        <v>110</v>
      </c>
    </row>
    <row r="108" spans="1:9" ht="13.5" thickBot="1" x14ac:dyDescent="0.35">
      <c r="A108" s="15" t="s">
        <v>71</v>
      </c>
      <c r="B108" s="16">
        <f t="shared" ref="B108:I108" si="8">SUM(B102:B107)</f>
        <v>1856184</v>
      </c>
      <c r="C108" s="16">
        <f t="shared" si="8"/>
        <v>5374813</v>
      </c>
      <c r="D108" s="16">
        <f t="shared" si="8"/>
        <v>8668103</v>
      </c>
      <c r="E108" s="16">
        <f t="shared" si="8"/>
        <v>12257362</v>
      </c>
      <c r="F108" s="16">
        <f t="shared" si="8"/>
        <v>14349015.6</v>
      </c>
      <c r="G108" s="16">
        <f t="shared" si="8"/>
        <v>16229705.140000001</v>
      </c>
      <c r="H108" s="16">
        <f t="shared" si="8"/>
        <v>18360903</v>
      </c>
      <c r="I108" s="16">
        <f t="shared" si="8"/>
        <v>19297744.77</v>
      </c>
    </row>
    <row r="110" spans="1:9" ht="13" x14ac:dyDescent="0.3">
      <c r="A110" s="9" t="s">
        <v>111</v>
      </c>
    </row>
    <row r="111" spans="1:9" x14ac:dyDescent="0.25">
      <c r="A111" t="s">
        <v>112</v>
      </c>
      <c r="B111" s="14">
        <v>1687834</v>
      </c>
      <c r="C111" s="14">
        <v>6906207</v>
      </c>
      <c r="D111" s="14">
        <v>9267329</v>
      </c>
      <c r="E111" s="14">
        <v>10763454</v>
      </c>
      <c r="F111" s="14">
        <v>11752870.6</v>
      </c>
      <c r="G111" s="14">
        <v>12599709.800000001</v>
      </c>
      <c r="H111" s="14">
        <v>13944520</v>
      </c>
      <c r="I111" s="14">
        <v>15219343.060000001</v>
      </c>
    </row>
    <row r="112" spans="1:9" x14ac:dyDescent="0.25">
      <c r="A112" t="s">
        <v>113</v>
      </c>
      <c r="B112" s="14">
        <v>1636455</v>
      </c>
      <c r="C112" s="14">
        <v>2808603</v>
      </c>
      <c r="D112" s="14">
        <v>3808710</v>
      </c>
      <c r="E112" s="14">
        <v>4373483</v>
      </c>
      <c r="F112" s="14">
        <v>4664051.66</v>
      </c>
      <c r="G112" s="14">
        <v>5190369.75</v>
      </c>
      <c r="H112" s="14">
        <v>5595423</v>
      </c>
      <c r="I112" s="14">
        <v>5828978.9199999999</v>
      </c>
    </row>
    <row r="113" spans="1:9" x14ac:dyDescent="0.25">
      <c r="A113" t="s">
        <v>114</v>
      </c>
      <c r="B113" s="14">
        <v>323263</v>
      </c>
      <c r="C113" s="14">
        <v>2682778</v>
      </c>
      <c r="D113" s="14">
        <v>4421086</v>
      </c>
      <c r="E113" s="14">
        <v>5904753</v>
      </c>
      <c r="F113" s="14">
        <v>5989971.25</v>
      </c>
      <c r="G113" s="14">
        <v>6466701.7999999998</v>
      </c>
      <c r="H113" s="14">
        <v>6954578</v>
      </c>
      <c r="I113" s="14">
        <v>7122137.6200000001</v>
      </c>
    </row>
    <row r="114" spans="1:9" x14ac:dyDescent="0.25">
      <c r="A114" t="s">
        <v>115</v>
      </c>
    </row>
    <row r="115" spans="1:9" x14ac:dyDescent="0.25">
      <c r="A115" t="s">
        <v>116</v>
      </c>
    </row>
    <row r="116" spans="1:9" ht="13" thickBot="1" x14ac:dyDescent="0.3">
      <c r="A116" t="s">
        <v>117</v>
      </c>
    </row>
    <row r="117" spans="1:9" ht="13.5" thickBot="1" x14ac:dyDescent="0.35">
      <c r="A117" s="15" t="s">
        <v>71</v>
      </c>
      <c r="B117" s="16">
        <f t="shared" ref="B117:I117" si="9">SUM(B111:B116)</f>
        <v>3647552</v>
      </c>
      <c r="C117" s="16">
        <f t="shared" si="9"/>
        <v>12397588</v>
      </c>
      <c r="D117" s="16">
        <f t="shared" si="9"/>
        <v>17497125</v>
      </c>
      <c r="E117" s="16">
        <f t="shared" si="9"/>
        <v>21041690</v>
      </c>
      <c r="F117" s="16">
        <f t="shared" si="9"/>
        <v>22406893.509999998</v>
      </c>
      <c r="G117" s="16">
        <f t="shared" si="9"/>
        <v>24256781.350000001</v>
      </c>
      <c r="H117" s="16">
        <f t="shared" si="9"/>
        <v>26494521</v>
      </c>
      <c r="I117" s="16">
        <f t="shared" si="9"/>
        <v>28170459.600000001</v>
      </c>
    </row>
    <row r="119" spans="1:9" ht="13" x14ac:dyDescent="0.3">
      <c r="A119" s="9" t="s">
        <v>118</v>
      </c>
    </row>
    <row r="120" spans="1:9" x14ac:dyDescent="0.25">
      <c r="A120" t="s">
        <v>119</v>
      </c>
      <c r="B120" s="14">
        <v>214775</v>
      </c>
      <c r="C120" s="14">
        <v>3181683</v>
      </c>
      <c r="D120" s="14">
        <v>4724656</v>
      </c>
      <c r="E120" s="14">
        <v>5420990</v>
      </c>
      <c r="F120" s="14">
        <v>5759492.7000000002</v>
      </c>
      <c r="G120" s="14">
        <v>6223670.2999999998</v>
      </c>
      <c r="H120" s="14">
        <v>7024545</v>
      </c>
      <c r="I120" s="14">
        <v>7477201.8700000001</v>
      </c>
    </row>
    <row r="121" spans="1:9" x14ac:dyDescent="0.25">
      <c r="A121" t="s">
        <v>11</v>
      </c>
      <c r="B121" s="14">
        <v>0</v>
      </c>
      <c r="C121" s="14"/>
      <c r="D121" s="14">
        <v>290870</v>
      </c>
      <c r="E121" s="14">
        <v>2127124</v>
      </c>
      <c r="F121" s="14">
        <v>3767051.7</v>
      </c>
      <c r="G121" s="14">
        <v>3956957.2</v>
      </c>
      <c r="H121" s="14">
        <v>4255036</v>
      </c>
      <c r="I121" s="14">
        <v>4473237.6399999997</v>
      </c>
    </row>
    <row r="122" spans="1:9" x14ac:dyDescent="0.25">
      <c r="A122" t="s">
        <v>114</v>
      </c>
      <c r="B122" s="14">
        <v>0</v>
      </c>
      <c r="C122" s="14">
        <v>0</v>
      </c>
      <c r="D122" s="14">
        <v>0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</row>
    <row r="123" spans="1:9" x14ac:dyDescent="0.25">
      <c r="A123" t="s">
        <v>120</v>
      </c>
    </row>
    <row r="124" spans="1:9" x14ac:dyDescent="0.25">
      <c r="A124" t="s">
        <v>121</v>
      </c>
    </row>
    <row r="125" spans="1:9" ht="13" thickBot="1" x14ac:dyDescent="0.3">
      <c r="A125" t="s">
        <v>122</v>
      </c>
    </row>
    <row r="126" spans="1:9" ht="13.5" thickBot="1" x14ac:dyDescent="0.35">
      <c r="A126" s="15" t="s">
        <v>71</v>
      </c>
      <c r="B126" s="16">
        <f t="shared" ref="B126:I126" si="10">SUM(B120:B125)</f>
        <v>214775</v>
      </c>
      <c r="C126" s="16">
        <f t="shared" si="10"/>
        <v>3181683</v>
      </c>
      <c r="D126" s="16">
        <f t="shared" si="10"/>
        <v>5015526</v>
      </c>
      <c r="E126" s="16">
        <f t="shared" si="10"/>
        <v>7548114</v>
      </c>
      <c r="F126" s="16">
        <f t="shared" si="10"/>
        <v>9526544.4000000004</v>
      </c>
      <c r="G126" s="16">
        <f t="shared" si="10"/>
        <v>10180627.5</v>
      </c>
      <c r="H126" s="16">
        <f t="shared" si="10"/>
        <v>11279581</v>
      </c>
      <c r="I126" s="16">
        <f t="shared" si="10"/>
        <v>11950439.51</v>
      </c>
    </row>
    <row r="127" spans="1:9" ht="13" thickBot="1" x14ac:dyDescent="0.3"/>
    <row r="128" spans="1:9" ht="13.5" thickBot="1" x14ac:dyDescent="0.35">
      <c r="A128" s="15" t="s">
        <v>123</v>
      </c>
      <c r="B128" s="16">
        <f t="shared" ref="B128:I128" si="11">B126+B117+B108+B99+B91+B82+B71+B64+B59+B50</f>
        <v>43309135</v>
      </c>
      <c r="C128" s="16">
        <f t="shared" si="11"/>
        <v>131167765</v>
      </c>
      <c r="D128" s="16">
        <f t="shared" si="11"/>
        <v>207627542</v>
      </c>
      <c r="E128" s="16">
        <f t="shared" si="11"/>
        <v>281533049</v>
      </c>
      <c r="F128" s="16">
        <f t="shared" si="11"/>
        <v>325195095.38999999</v>
      </c>
      <c r="G128" s="16">
        <f t="shared" si="11"/>
        <v>362925551.17000002</v>
      </c>
      <c r="H128" s="16">
        <f t="shared" si="11"/>
        <v>411322997</v>
      </c>
      <c r="I128" s="16">
        <f t="shared" si="11"/>
        <v>445991009.27999997</v>
      </c>
    </row>
    <row r="129" spans="1:9" ht="13" thickBot="1" x14ac:dyDescent="0.3"/>
    <row r="130" spans="1:9" ht="13.5" thickBot="1" x14ac:dyDescent="0.35">
      <c r="A130" s="15" t="s">
        <v>124</v>
      </c>
      <c r="B130" s="16">
        <f t="shared" ref="B130:I130" si="12">B128+B119+B110+B101+B93+B84+B73+B66+B61+B52+B41</f>
        <v>254628886</v>
      </c>
      <c r="C130" s="16">
        <f t="shared" si="12"/>
        <v>682599461</v>
      </c>
      <c r="D130" s="16">
        <f t="shared" si="12"/>
        <v>953151867</v>
      </c>
      <c r="E130" s="16">
        <f t="shared" si="12"/>
        <v>1245365822</v>
      </c>
      <c r="F130" s="16">
        <f t="shared" si="12"/>
        <v>1456483104.3899999</v>
      </c>
      <c r="G130" s="16">
        <f t="shared" si="12"/>
        <v>1669633522.7399998</v>
      </c>
      <c r="H130" s="16">
        <f t="shared" si="12"/>
        <v>1954271215</v>
      </c>
      <c r="I130" s="16">
        <f t="shared" si="12"/>
        <v>2170581994.5</v>
      </c>
    </row>
  </sheetData>
  <sortState xmlns:xlrd2="http://schemas.microsoft.com/office/spreadsheetml/2017/richdata2" ref="A10:I40">
    <sortCondition ref="A10:A40"/>
  </sortState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K73"/>
  <sheetViews>
    <sheetView zoomScale="75" zoomScaleNormal="7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51" sqref="A51:XFD51"/>
    </sheetView>
  </sheetViews>
  <sheetFormatPr defaultColWidth="9.08984375" defaultRowHeight="13" x14ac:dyDescent="0.25"/>
  <cols>
    <col min="1" max="1" width="3.7265625" style="35" customWidth="1"/>
    <col min="2" max="2" width="14" style="45" customWidth="1"/>
    <col min="3" max="10" width="10" style="37" customWidth="1"/>
    <col min="11" max="17" width="10.36328125" style="37" customWidth="1"/>
    <col min="18" max="20" width="10.36328125" style="38" customWidth="1"/>
    <col min="21" max="31" width="10.36328125" style="37" customWidth="1"/>
    <col min="32" max="32" width="10.453125" style="37" customWidth="1"/>
    <col min="33" max="36" width="10.453125" style="39" customWidth="1"/>
    <col min="37" max="16384" width="9.08984375" style="39"/>
  </cols>
  <sheetData>
    <row r="1" spans="1:37" ht="18.5" x14ac:dyDescent="0.25">
      <c r="B1" s="36" t="s">
        <v>217</v>
      </c>
    </row>
    <row r="3" spans="1:37" ht="15.5" x14ac:dyDescent="0.25">
      <c r="C3" s="85" t="s">
        <v>248</v>
      </c>
      <c r="D3" s="85"/>
      <c r="E3" s="85"/>
      <c r="J3"/>
      <c r="K3"/>
      <c r="L3"/>
      <c r="M3"/>
      <c r="N3"/>
      <c r="O3"/>
      <c r="P3"/>
      <c r="Q3"/>
      <c r="R3"/>
      <c r="S3"/>
      <c r="T3"/>
      <c r="U3"/>
    </row>
    <row r="4" spans="1:37" x14ac:dyDescent="0.25">
      <c r="B4" s="40" t="s">
        <v>1</v>
      </c>
      <c r="C4" s="41" t="s">
        <v>209</v>
      </c>
      <c r="D4" s="41" t="s">
        <v>210</v>
      </c>
      <c r="E4" s="41" t="s">
        <v>211</v>
      </c>
      <c r="F4" s="41" t="s">
        <v>212</v>
      </c>
      <c r="G4" s="41" t="s">
        <v>213</v>
      </c>
      <c r="H4" s="41" t="s">
        <v>214</v>
      </c>
      <c r="I4" s="41" t="s">
        <v>215</v>
      </c>
      <c r="J4" s="41" t="s">
        <v>216</v>
      </c>
      <c r="K4" s="41" t="s">
        <v>207</v>
      </c>
      <c r="L4" s="41" t="s">
        <v>208</v>
      </c>
      <c r="M4" s="41" t="s">
        <v>204</v>
      </c>
      <c r="N4" s="41" t="s">
        <v>203</v>
      </c>
      <c r="O4" s="41" t="s">
        <v>202</v>
      </c>
      <c r="P4" s="41" t="s">
        <v>201</v>
      </c>
      <c r="Q4" s="41" t="s">
        <v>200</v>
      </c>
      <c r="R4" s="41" t="s">
        <v>199</v>
      </c>
      <c r="S4" s="41" t="s">
        <v>198</v>
      </c>
      <c r="T4" s="41" t="s">
        <v>197</v>
      </c>
      <c r="U4" s="41" t="s">
        <v>160</v>
      </c>
      <c r="V4" s="41" t="s">
        <v>161</v>
      </c>
      <c r="W4" s="41" t="s">
        <v>162</v>
      </c>
      <c r="X4" s="41" t="s">
        <v>163</v>
      </c>
      <c r="Y4" s="41" t="s">
        <v>164</v>
      </c>
      <c r="Z4" s="41" t="s">
        <v>165</v>
      </c>
      <c r="AA4" s="41" t="s">
        <v>166</v>
      </c>
      <c r="AB4" s="41" t="s">
        <v>159</v>
      </c>
      <c r="AC4" s="99" t="s">
        <v>258</v>
      </c>
      <c r="AD4" s="113" t="s">
        <v>257</v>
      </c>
      <c r="AE4" s="104" t="s">
        <v>259</v>
      </c>
      <c r="AF4" s="104" t="s">
        <v>260</v>
      </c>
      <c r="AG4" s="41" t="s">
        <v>265</v>
      </c>
      <c r="AH4" s="99" t="s">
        <v>266</v>
      </c>
      <c r="AI4" s="104" t="s">
        <v>267</v>
      </c>
      <c r="AJ4" s="104"/>
      <c r="AK4" s="104"/>
    </row>
    <row r="5" spans="1:37" x14ac:dyDescent="0.25">
      <c r="A5" s="42">
        <v>1</v>
      </c>
      <c r="B5" s="38" t="s">
        <v>174</v>
      </c>
      <c r="C5" s="43">
        <v>13131557</v>
      </c>
      <c r="D5" s="43">
        <v>30647297</v>
      </c>
      <c r="E5" s="43">
        <v>34431165</v>
      </c>
      <c r="F5" s="43">
        <v>39953629</v>
      </c>
      <c r="G5" s="43">
        <v>39447301.700000003</v>
      </c>
      <c r="H5" s="43">
        <v>41970614.399999999</v>
      </c>
      <c r="I5" s="43">
        <v>49385940</v>
      </c>
      <c r="J5" s="43">
        <v>55937541.259999998</v>
      </c>
      <c r="K5" s="43">
        <v>61924223</v>
      </c>
      <c r="L5" s="43">
        <v>66431141.969999999</v>
      </c>
      <c r="M5" s="43">
        <v>58117510.730000004</v>
      </c>
      <c r="N5" s="43">
        <v>55081538.690000013</v>
      </c>
      <c r="O5" s="43">
        <v>57387665.809999987</v>
      </c>
      <c r="P5" s="43">
        <v>59939116.160000004</v>
      </c>
      <c r="Q5" s="43">
        <v>60403499.060000002</v>
      </c>
      <c r="R5" s="43">
        <v>60421999.760000005</v>
      </c>
      <c r="S5" s="43">
        <v>63037273.530000001</v>
      </c>
      <c r="T5" s="43">
        <v>59644350.219999999</v>
      </c>
      <c r="U5" s="43">
        <v>58356211.419999994</v>
      </c>
      <c r="V5" s="43">
        <v>57804745.479999997</v>
      </c>
      <c r="W5" s="43">
        <v>55261443.420000002</v>
      </c>
      <c r="X5" s="43">
        <v>55019402.309999995</v>
      </c>
      <c r="Y5" s="43">
        <v>54512648.719999999</v>
      </c>
      <c r="Z5" s="43">
        <v>55979946.780000009</v>
      </c>
      <c r="AA5" s="43">
        <v>55820854.07</v>
      </c>
      <c r="AB5" s="43">
        <v>58536906.890000001</v>
      </c>
      <c r="AC5" s="43">
        <v>57758108.75</v>
      </c>
      <c r="AD5" s="86">
        <v>42485587.540000007</v>
      </c>
      <c r="AE5" s="43">
        <v>30820598.419999994</v>
      </c>
      <c r="AF5" s="43">
        <v>39933307</v>
      </c>
      <c r="AG5" s="43">
        <v>57169938.57</v>
      </c>
      <c r="AH5" s="39">
        <v>58630345.090000004</v>
      </c>
    </row>
    <row r="6" spans="1:37" x14ac:dyDescent="0.25">
      <c r="A6" s="42">
        <v>2</v>
      </c>
      <c r="B6" s="38" t="s">
        <v>191</v>
      </c>
      <c r="C6" s="43">
        <v>2312924</v>
      </c>
      <c r="D6" s="43">
        <v>14709957</v>
      </c>
      <c r="E6" s="43">
        <v>16660063</v>
      </c>
      <c r="F6" s="43">
        <v>17731396</v>
      </c>
      <c r="G6" s="43">
        <v>17297113.280000001</v>
      </c>
      <c r="H6" s="43">
        <v>15515215.220000001</v>
      </c>
      <c r="I6" s="43">
        <v>16652723</v>
      </c>
      <c r="J6" s="43">
        <v>17893870.829999998</v>
      </c>
      <c r="K6" s="43">
        <v>19361881</v>
      </c>
      <c r="L6" s="43">
        <v>20575519.25</v>
      </c>
      <c r="M6" s="43">
        <v>17378541.25</v>
      </c>
      <c r="N6" s="43">
        <v>16034011.639999999</v>
      </c>
      <c r="O6" s="43">
        <v>15311987.070000002</v>
      </c>
      <c r="P6" s="43">
        <v>16306489.770000001</v>
      </c>
      <c r="Q6" s="43">
        <v>16924467.559999999</v>
      </c>
      <c r="R6" s="43">
        <v>18503606.449999999</v>
      </c>
      <c r="S6" s="43">
        <v>19428862.329999998</v>
      </c>
      <c r="T6" s="43">
        <v>17709005.829999998</v>
      </c>
      <c r="U6" s="43">
        <v>18161762.82</v>
      </c>
      <c r="V6" s="43">
        <v>18137210.890000001</v>
      </c>
      <c r="W6" s="43">
        <v>15823311.670000002</v>
      </c>
      <c r="X6" s="43">
        <v>15788451.25</v>
      </c>
      <c r="Y6" s="43">
        <v>15813241.530000001</v>
      </c>
      <c r="Z6" s="43">
        <v>13615020.660000004</v>
      </c>
      <c r="AA6" s="43">
        <v>14710079.109999999</v>
      </c>
      <c r="AB6" s="43">
        <v>15378669.220000001</v>
      </c>
      <c r="AC6" s="43">
        <v>13807869.640000001</v>
      </c>
      <c r="AD6" s="86">
        <v>10227125.75</v>
      </c>
      <c r="AE6" s="43">
        <v>7420858.2000000002</v>
      </c>
      <c r="AF6" s="43">
        <v>10161035</v>
      </c>
      <c r="AG6" s="43">
        <v>13886353.15</v>
      </c>
      <c r="AH6" s="39">
        <v>12380460.23</v>
      </c>
    </row>
    <row r="7" spans="1:37" x14ac:dyDescent="0.25">
      <c r="A7" s="42">
        <v>3</v>
      </c>
      <c r="B7" s="38" t="s">
        <v>171</v>
      </c>
      <c r="C7" s="43">
        <v>1576219</v>
      </c>
      <c r="D7" s="43">
        <v>3839116</v>
      </c>
      <c r="E7" s="43">
        <v>9530783</v>
      </c>
      <c r="F7" s="43">
        <v>13497233</v>
      </c>
      <c r="G7" s="43">
        <v>14323490.529999999</v>
      </c>
      <c r="H7" s="43">
        <v>14483190.960000001</v>
      </c>
      <c r="I7" s="43">
        <v>16355201</v>
      </c>
      <c r="J7" s="43">
        <v>18508548.120000001</v>
      </c>
      <c r="K7" s="43">
        <v>20547314</v>
      </c>
      <c r="L7" s="43">
        <v>22427215.100000001</v>
      </c>
      <c r="M7" s="43">
        <v>19000095.359999999</v>
      </c>
      <c r="N7" s="43">
        <v>17438200.300000001</v>
      </c>
      <c r="O7" s="43">
        <v>18412867.219999999</v>
      </c>
      <c r="P7" s="43">
        <v>18801217.300000001</v>
      </c>
      <c r="Q7" s="43">
        <v>19109279.25</v>
      </c>
      <c r="R7" s="43">
        <v>18946106.969999999</v>
      </c>
      <c r="S7" s="43">
        <v>19561087.069999997</v>
      </c>
      <c r="T7" s="43">
        <v>19047289.219999999</v>
      </c>
      <c r="U7" s="43">
        <v>20272378.779999997</v>
      </c>
      <c r="V7" s="43">
        <v>20182384.370000001</v>
      </c>
      <c r="W7" s="43">
        <v>19132153.5</v>
      </c>
      <c r="X7" s="43">
        <v>19414918.539999999</v>
      </c>
      <c r="Y7" s="43">
        <v>20957038.260000002</v>
      </c>
      <c r="Z7" s="43">
        <v>19997261.390000004</v>
      </c>
      <c r="AA7" s="43">
        <v>19330775.500000004</v>
      </c>
      <c r="AB7" s="43">
        <v>20325757.289999999</v>
      </c>
      <c r="AC7" s="43">
        <v>20450974.239999998</v>
      </c>
      <c r="AD7" s="86">
        <v>13839655.640000001</v>
      </c>
      <c r="AE7" s="43">
        <v>9345847.2799999993</v>
      </c>
      <c r="AF7" s="43">
        <v>13129435</v>
      </c>
      <c r="AG7" s="43">
        <v>18797009.460000001</v>
      </c>
      <c r="AH7" s="39">
        <v>18805362.940000001</v>
      </c>
    </row>
    <row r="8" spans="1:37" x14ac:dyDescent="0.25">
      <c r="A8" s="42">
        <v>4</v>
      </c>
      <c r="B8" s="38" t="s">
        <v>184</v>
      </c>
      <c r="C8" s="43">
        <v>8181417</v>
      </c>
      <c r="D8" s="43">
        <v>24558897</v>
      </c>
      <c r="E8" s="43">
        <v>34128302</v>
      </c>
      <c r="F8" s="43">
        <v>43236718</v>
      </c>
      <c r="G8" s="43">
        <v>51286585.850000001</v>
      </c>
      <c r="H8" s="43">
        <v>61133973.5</v>
      </c>
      <c r="I8" s="43">
        <v>75601792</v>
      </c>
      <c r="J8" s="43">
        <v>86486583.519999996</v>
      </c>
      <c r="K8" s="43">
        <v>98653062</v>
      </c>
      <c r="L8" s="43">
        <v>111172338.77</v>
      </c>
      <c r="M8" s="43">
        <v>104669952.57000001</v>
      </c>
      <c r="N8" s="43">
        <v>104419134.16</v>
      </c>
      <c r="O8" s="43">
        <v>110253988.32000002</v>
      </c>
      <c r="P8" s="43">
        <v>115621938.30000001</v>
      </c>
      <c r="Q8" s="43">
        <v>120814146.26000001</v>
      </c>
      <c r="R8" s="43">
        <v>127884361.60999998</v>
      </c>
      <c r="S8" s="43">
        <v>136447656.70000002</v>
      </c>
      <c r="T8" s="43">
        <v>134961751.90000001</v>
      </c>
      <c r="U8" s="43">
        <v>139385098.31999999</v>
      </c>
      <c r="V8" s="43">
        <v>145619089.80000001</v>
      </c>
      <c r="W8" s="43">
        <v>137637439.13</v>
      </c>
      <c r="X8" s="43">
        <v>138542665.59</v>
      </c>
      <c r="Y8" s="43">
        <v>141609226.77000001</v>
      </c>
      <c r="Z8" s="43">
        <v>143045743.47999999</v>
      </c>
      <c r="AA8" s="43">
        <v>134141671.84999999</v>
      </c>
      <c r="AB8" s="43">
        <v>139507225.15000001</v>
      </c>
      <c r="AC8" s="43">
        <v>142904247.84</v>
      </c>
      <c r="AD8" s="86">
        <v>101974223.75999999</v>
      </c>
      <c r="AE8" s="43">
        <v>92071306.400000021</v>
      </c>
      <c r="AF8" s="43">
        <v>128396440.00000001</v>
      </c>
      <c r="AG8" s="43">
        <v>172895893.56999999</v>
      </c>
      <c r="AH8" s="39">
        <v>171667782.49000001</v>
      </c>
    </row>
    <row r="9" spans="1:37" x14ac:dyDescent="0.25">
      <c r="A9" s="42">
        <v>5</v>
      </c>
      <c r="B9" s="38" t="s">
        <v>193</v>
      </c>
      <c r="C9" s="43">
        <v>0</v>
      </c>
      <c r="D9" s="43">
        <v>720005</v>
      </c>
      <c r="E9" s="43">
        <v>2285843</v>
      </c>
      <c r="F9" s="43">
        <v>4217888</v>
      </c>
      <c r="G9" s="43">
        <v>6232580.4699999997</v>
      </c>
      <c r="H9" s="43">
        <v>7455894.8200000003</v>
      </c>
      <c r="I9" s="43">
        <v>8721775</v>
      </c>
      <c r="J9" s="43">
        <v>10389987.6</v>
      </c>
      <c r="K9" s="43">
        <v>12747104</v>
      </c>
      <c r="L9" s="43">
        <v>13351265.67</v>
      </c>
      <c r="M9" s="43">
        <v>13453068.549999999</v>
      </c>
      <c r="N9" s="43">
        <v>13882782.379999999</v>
      </c>
      <c r="O9" s="43">
        <v>15255355.390000001</v>
      </c>
      <c r="P9" s="43">
        <v>16827452.099999998</v>
      </c>
      <c r="Q9" s="43">
        <v>16958489.580000002</v>
      </c>
      <c r="R9" s="43">
        <v>17490941.620000001</v>
      </c>
      <c r="S9" s="43">
        <v>18578403.550000001</v>
      </c>
      <c r="T9" s="43">
        <v>19414136.550000001</v>
      </c>
      <c r="U9" s="43">
        <v>20768966.52</v>
      </c>
      <c r="V9" s="43">
        <v>21875156.159999996</v>
      </c>
      <c r="W9" s="43">
        <v>20595653.84</v>
      </c>
      <c r="X9" s="43">
        <v>21217863.099999998</v>
      </c>
      <c r="Y9" s="43">
        <v>23259238.899999999</v>
      </c>
      <c r="Z9" s="43">
        <v>25041008.449999996</v>
      </c>
      <c r="AA9" s="43">
        <v>27045323.57</v>
      </c>
      <c r="AB9" s="43">
        <v>29046899.530000001</v>
      </c>
      <c r="AC9" s="43">
        <v>28545146.739999995</v>
      </c>
      <c r="AD9" s="86">
        <v>21286227.939999998</v>
      </c>
      <c r="AE9" s="43">
        <v>16533978.519999998</v>
      </c>
      <c r="AF9" s="43">
        <v>24313334</v>
      </c>
      <c r="AG9" s="43">
        <v>35041656.68</v>
      </c>
      <c r="AH9" s="39">
        <v>36831475.25</v>
      </c>
    </row>
    <row r="10" spans="1:37" x14ac:dyDescent="0.25">
      <c r="A10" s="42">
        <v>6</v>
      </c>
      <c r="B10" s="38" t="s">
        <v>182</v>
      </c>
      <c r="C10" s="43">
        <v>4999231</v>
      </c>
      <c r="D10" s="43">
        <v>20642943</v>
      </c>
      <c r="E10" s="43">
        <v>30169844</v>
      </c>
      <c r="F10" s="43">
        <v>39754518</v>
      </c>
      <c r="G10" s="43">
        <v>48826574.700000003</v>
      </c>
      <c r="H10" s="43">
        <v>60284262.200000003</v>
      </c>
      <c r="I10" s="43">
        <v>71245313</v>
      </c>
      <c r="J10" s="43">
        <v>79227439.569999993</v>
      </c>
      <c r="K10" s="43">
        <v>81383230</v>
      </c>
      <c r="L10" s="43">
        <v>97699672.590000004</v>
      </c>
      <c r="M10" s="43">
        <v>98391013.49000001</v>
      </c>
      <c r="N10" s="43">
        <v>99048972.949999988</v>
      </c>
      <c r="O10" s="43">
        <v>103872925.95999999</v>
      </c>
      <c r="P10" s="43">
        <v>107279528.12</v>
      </c>
      <c r="Q10" s="43">
        <v>111015117.72</v>
      </c>
      <c r="R10" s="43">
        <v>117281155.68000001</v>
      </c>
      <c r="S10" s="43">
        <v>123318634.84999999</v>
      </c>
      <c r="T10" s="43">
        <v>119231646.81999999</v>
      </c>
      <c r="U10" s="43">
        <v>124027120.08</v>
      </c>
      <c r="V10" s="43">
        <v>125835347.02000001</v>
      </c>
      <c r="W10" s="43">
        <v>114485606.97</v>
      </c>
      <c r="X10" s="43">
        <v>113243208.09999999</v>
      </c>
      <c r="Y10" s="43">
        <v>119384478.72</v>
      </c>
      <c r="Z10" s="43">
        <v>124817967.32999998</v>
      </c>
      <c r="AA10" s="43">
        <v>127093891.89</v>
      </c>
      <c r="AB10" s="43">
        <v>131514174.63999999</v>
      </c>
      <c r="AC10" s="43">
        <v>132360621.96000001</v>
      </c>
      <c r="AD10" s="86">
        <v>98000778.709999993</v>
      </c>
      <c r="AE10" s="43">
        <v>80234395.170000002</v>
      </c>
      <c r="AF10" s="43">
        <v>114664060</v>
      </c>
      <c r="AG10" s="43">
        <v>159240363.25</v>
      </c>
      <c r="AH10" s="39">
        <v>158435289.13</v>
      </c>
    </row>
    <row r="11" spans="1:37" x14ac:dyDescent="0.25">
      <c r="A11" s="42">
        <v>7</v>
      </c>
      <c r="B11" s="38" t="s">
        <v>170</v>
      </c>
      <c r="C11" s="43">
        <v>10542293</v>
      </c>
      <c r="D11" s="43">
        <v>27757232</v>
      </c>
      <c r="E11" s="43">
        <v>33838336</v>
      </c>
      <c r="F11" s="43">
        <v>45516617</v>
      </c>
      <c r="G11" s="43">
        <v>58351106.649999999</v>
      </c>
      <c r="H11" s="43">
        <v>68229914.760000005</v>
      </c>
      <c r="I11" s="43">
        <v>78625940</v>
      </c>
      <c r="J11" s="43">
        <v>84505743.349999994</v>
      </c>
      <c r="K11" s="43">
        <v>89668795</v>
      </c>
      <c r="L11" s="43">
        <v>95458695.969999999</v>
      </c>
      <c r="M11" s="43">
        <v>85200825.190000013</v>
      </c>
      <c r="N11" s="43">
        <v>83013875.269999981</v>
      </c>
      <c r="O11" s="43">
        <v>87091622.760000005</v>
      </c>
      <c r="P11" s="43">
        <v>89569723.88000004</v>
      </c>
      <c r="Q11" s="43">
        <v>89415047.660000011</v>
      </c>
      <c r="R11" s="43">
        <v>88921321.190000013</v>
      </c>
      <c r="S11" s="43">
        <v>93040648.900000006</v>
      </c>
      <c r="T11" s="43">
        <v>87395139.829999983</v>
      </c>
      <c r="U11" s="43">
        <v>89028981.750000015</v>
      </c>
      <c r="V11" s="43">
        <v>89265723.150000006</v>
      </c>
      <c r="W11" s="43">
        <v>82386001.170000002</v>
      </c>
      <c r="X11" s="43">
        <v>82359807.150000006</v>
      </c>
      <c r="Y11" s="43">
        <v>83857397.070000008</v>
      </c>
      <c r="Z11" s="43">
        <v>84324281.520000011</v>
      </c>
      <c r="AA11" s="43">
        <v>81112259.789999992</v>
      </c>
      <c r="AB11" s="43">
        <v>82129607.700000003</v>
      </c>
      <c r="AC11" s="43">
        <v>81576110.090000004</v>
      </c>
      <c r="AD11" s="86">
        <v>56942296.109999999</v>
      </c>
      <c r="AE11" s="43">
        <v>46800933.560000002</v>
      </c>
      <c r="AF11" s="43">
        <v>63516201</v>
      </c>
      <c r="AG11" s="43">
        <v>85837107.129999995</v>
      </c>
      <c r="AH11" s="39">
        <v>84552235.280000001</v>
      </c>
    </row>
    <row r="12" spans="1:37" x14ac:dyDescent="0.25">
      <c r="A12" s="42">
        <v>8</v>
      </c>
      <c r="B12" s="38" t="s">
        <v>181</v>
      </c>
      <c r="C12" s="43">
        <v>11643733</v>
      </c>
      <c r="D12" s="43">
        <v>23270203</v>
      </c>
      <c r="E12" s="43">
        <v>30331089</v>
      </c>
      <c r="F12" s="43">
        <v>34407771</v>
      </c>
      <c r="G12" s="43">
        <v>37406702.200000003</v>
      </c>
      <c r="H12" s="43">
        <v>41417535.700000003</v>
      </c>
      <c r="I12" s="43">
        <v>48376545</v>
      </c>
      <c r="J12" s="43">
        <v>55324841.18</v>
      </c>
      <c r="K12" s="43">
        <v>61841398</v>
      </c>
      <c r="L12" s="43">
        <v>67686740.939999998</v>
      </c>
      <c r="M12" s="43">
        <v>64046829.509999998</v>
      </c>
      <c r="N12" s="43">
        <v>61084756.990000002</v>
      </c>
      <c r="O12" s="43">
        <v>62804156.199999996</v>
      </c>
      <c r="P12" s="43">
        <v>64248910.220000006</v>
      </c>
      <c r="Q12" s="43">
        <v>68438186.669999987</v>
      </c>
      <c r="R12" s="43">
        <v>71434982.289999992</v>
      </c>
      <c r="S12" s="43">
        <v>73857640.290000007</v>
      </c>
      <c r="T12" s="43">
        <v>68927253.440000013</v>
      </c>
      <c r="U12" s="43">
        <v>69950584.459999993</v>
      </c>
      <c r="V12" s="43">
        <v>71286100.349999994</v>
      </c>
      <c r="W12" s="43">
        <v>62225277.189999998</v>
      </c>
      <c r="X12" s="43">
        <v>60249332.640000001</v>
      </c>
      <c r="Y12" s="43">
        <v>62065687.290000007</v>
      </c>
      <c r="Z12" s="43">
        <v>62900685.339999996</v>
      </c>
      <c r="AA12" s="43">
        <v>62408098.640000008</v>
      </c>
      <c r="AB12" s="43">
        <v>64622291.400000006</v>
      </c>
      <c r="AC12" s="43">
        <v>62253454.899999991</v>
      </c>
      <c r="AD12" s="86">
        <v>46303077.789999999</v>
      </c>
      <c r="AE12" s="43">
        <v>35642677.390000001</v>
      </c>
      <c r="AF12" s="43">
        <v>49706087</v>
      </c>
      <c r="AG12" s="43">
        <v>67668174.450000003</v>
      </c>
      <c r="AH12" s="39">
        <v>65795232.350000009</v>
      </c>
    </row>
    <row r="13" spans="1:37" x14ac:dyDescent="0.25">
      <c r="A13" s="42">
        <v>9</v>
      </c>
      <c r="B13" s="38" t="s">
        <v>190</v>
      </c>
      <c r="C13" s="43">
        <v>9170862</v>
      </c>
      <c r="D13" s="43">
        <v>22490657</v>
      </c>
      <c r="E13" s="43">
        <v>32528528</v>
      </c>
      <c r="F13" s="43">
        <v>38846260</v>
      </c>
      <c r="G13" s="43">
        <v>49239241.450000003</v>
      </c>
      <c r="H13" s="43">
        <v>60588279.759999998</v>
      </c>
      <c r="I13" s="43">
        <v>70462734</v>
      </c>
      <c r="J13" s="43">
        <v>78409748.540000007</v>
      </c>
      <c r="K13" s="43">
        <v>79090142</v>
      </c>
      <c r="L13" s="43">
        <v>81908938.730000004</v>
      </c>
      <c r="M13" s="43">
        <v>72425433.230000004</v>
      </c>
      <c r="N13" s="43">
        <v>68154986.609999999</v>
      </c>
      <c r="O13" s="43">
        <v>69309847.700000003</v>
      </c>
      <c r="P13" s="43">
        <v>71019898.640000001</v>
      </c>
      <c r="Q13" s="43">
        <v>72604999.929999992</v>
      </c>
      <c r="R13" s="43">
        <v>76981235.420000002</v>
      </c>
      <c r="S13" s="43">
        <v>77655963.100000009</v>
      </c>
      <c r="T13" s="43">
        <v>75278883.129999995</v>
      </c>
      <c r="U13" s="43">
        <v>75772778.800000012</v>
      </c>
      <c r="V13" s="43">
        <v>74342426.780000001</v>
      </c>
      <c r="W13" s="43">
        <v>71085293.039999992</v>
      </c>
      <c r="X13" s="43">
        <v>72059137.189999998</v>
      </c>
      <c r="Y13" s="43">
        <v>73555920.900000006</v>
      </c>
      <c r="Z13" s="43">
        <v>76214352.310000002</v>
      </c>
      <c r="AA13" s="43">
        <v>76259820.189999998</v>
      </c>
      <c r="AB13" s="43">
        <v>77171466.400000006</v>
      </c>
      <c r="AC13" s="43">
        <v>74244676.719999999</v>
      </c>
      <c r="AD13" s="86">
        <v>54025303.760000005</v>
      </c>
      <c r="AE13" s="43">
        <v>39194938.600000001</v>
      </c>
      <c r="AF13" s="43">
        <v>51391553</v>
      </c>
      <c r="AG13" s="43">
        <v>70499276.129999995</v>
      </c>
      <c r="AH13" s="39">
        <v>71755193.090000004</v>
      </c>
    </row>
    <row r="14" spans="1:37" x14ac:dyDescent="0.25">
      <c r="A14" s="42">
        <v>10</v>
      </c>
      <c r="B14" s="38" t="s">
        <v>180</v>
      </c>
      <c r="C14" s="43">
        <v>13631707</v>
      </c>
      <c r="D14" s="43">
        <v>35900348</v>
      </c>
      <c r="E14" s="43">
        <v>48128036</v>
      </c>
      <c r="F14" s="43">
        <v>61128571</v>
      </c>
      <c r="G14" s="43">
        <v>65662018.5</v>
      </c>
      <c r="H14" s="43">
        <v>76404074</v>
      </c>
      <c r="I14" s="43">
        <v>85590514</v>
      </c>
      <c r="J14" s="43">
        <v>93127587.409999996</v>
      </c>
      <c r="K14" s="43">
        <v>102078087</v>
      </c>
      <c r="L14" s="43">
        <v>110477847.48</v>
      </c>
      <c r="M14" s="43">
        <v>98192822.720000014</v>
      </c>
      <c r="N14" s="43">
        <v>96545264.359999999</v>
      </c>
      <c r="O14" s="43">
        <v>103151432.19</v>
      </c>
      <c r="P14" s="43">
        <v>105913506.12</v>
      </c>
      <c r="Q14" s="43">
        <v>110041820.95</v>
      </c>
      <c r="R14" s="43">
        <v>116067556.67</v>
      </c>
      <c r="S14" s="43">
        <v>121121650.63</v>
      </c>
      <c r="T14" s="43">
        <v>114904955.60000001</v>
      </c>
      <c r="U14" s="43">
        <v>117262476.71999998</v>
      </c>
      <c r="V14" s="43">
        <v>117556980.97999999</v>
      </c>
      <c r="W14" s="43">
        <v>109299013.48</v>
      </c>
      <c r="X14" s="43">
        <v>110134642.60999998</v>
      </c>
      <c r="Y14" s="43">
        <v>117004770.07000001</v>
      </c>
      <c r="Z14" s="43">
        <v>118836649.17999999</v>
      </c>
      <c r="AA14" s="43">
        <v>118190093.03</v>
      </c>
      <c r="AB14" s="43">
        <v>121420072.78</v>
      </c>
      <c r="AC14" s="43">
        <v>119311877.92999999</v>
      </c>
      <c r="AD14" s="86">
        <v>87430092.379999995</v>
      </c>
      <c r="AE14" s="43">
        <v>72841673.060000017</v>
      </c>
      <c r="AF14" s="43">
        <v>102478692</v>
      </c>
      <c r="AG14" s="43">
        <v>137397858.69</v>
      </c>
      <c r="AH14" s="39">
        <v>137923170.53</v>
      </c>
    </row>
    <row r="15" spans="1:37" x14ac:dyDescent="0.25">
      <c r="A15" s="42">
        <v>11</v>
      </c>
      <c r="B15" s="38" t="s">
        <v>185</v>
      </c>
      <c r="C15" s="43">
        <v>5319708</v>
      </c>
      <c r="D15" s="43">
        <v>12778842</v>
      </c>
      <c r="E15" s="43">
        <v>14035451</v>
      </c>
      <c r="F15" s="43">
        <v>19162839</v>
      </c>
      <c r="G15" s="43">
        <v>23942501.800000001</v>
      </c>
      <c r="H15" s="43">
        <v>28469244.600000001</v>
      </c>
      <c r="I15" s="43">
        <v>34983140</v>
      </c>
      <c r="J15" s="43">
        <v>40913559.799999997</v>
      </c>
      <c r="K15" s="43">
        <v>45893591</v>
      </c>
      <c r="L15" s="43">
        <v>48730202.640000001</v>
      </c>
      <c r="M15" s="43">
        <v>43577658.289999999</v>
      </c>
      <c r="N15" s="43">
        <v>43055517.870000005</v>
      </c>
      <c r="O15" s="43">
        <v>44925263.060000002</v>
      </c>
      <c r="P15" s="43">
        <v>47972306.659999996</v>
      </c>
      <c r="Q15" s="43">
        <v>49439403.600000001</v>
      </c>
      <c r="R15" s="43">
        <v>51310795.770000003</v>
      </c>
      <c r="S15" s="43">
        <v>54156138.189999998</v>
      </c>
      <c r="T15" s="43">
        <v>49836821.549999997</v>
      </c>
      <c r="U15" s="43">
        <v>51364711.590000004</v>
      </c>
      <c r="V15" s="43">
        <v>52632388.380000003</v>
      </c>
      <c r="W15" s="43">
        <v>47861113.630000003</v>
      </c>
      <c r="X15" s="43">
        <v>47196551.189999998</v>
      </c>
      <c r="Y15" s="43">
        <v>46430981.960000001</v>
      </c>
      <c r="Z15" s="43">
        <v>46829609.25</v>
      </c>
      <c r="AA15" s="43">
        <v>46908518.850000001</v>
      </c>
      <c r="AB15" s="43">
        <v>47437370.429999992</v>
      </c>
      <c r="AC15" s="43">
        <v>47042973.650000006</v>
      </c>
      <c r="AD15" s="86">
        <v>34611658.770000003</v>
      </c>
      <c r="AE15" s="43">
        <v>25889811.18</v>
      </c>
      <c r="AF15" s="43">
        <v>34829850</v>
      </c>
      <c r="AG15" s="43">
        <v>47950388.969999999</v>
      </c>
      <c r="AH15" s="39">
        <v>46936040.490000002</v>
      </c>
    </row>
    <row r="16" spans="1:37" x14ac:dyDescent="0.25">
      <c r="A16" s="42">
        <v>12</v>
      </c>
      <c r="B16" s="38" t="s">
        <v>183</v>
      </c>
      <c r="C16" s="43">
        <v>2125911</v>
      </c>
      <c r="D16" s="43">
        <v>9519799</v>
      </c>
      <c r="E16" s="43">
        <v>21179362</v>
      </c>
      <c r="F16" s="43">
        <v>31090524</v>
      </c>
      <c r="G16" s="43">
        <v>38649188.149999999</v>
      </c>
      <c r="H16" s="43">
        <v>47618256.490000002</v>
      </c>
      <c r="I16" s="43">
        <v>57864650</v>
      </c>
      <c r="J16" s="43">
        <v>66556065.219999999</v>
      </c>
      <c r="K16" s="43">
        <v>76040031</v>
      </c>
      <c r="L16" s="43">
        <v>85539408.280000001</v>
      </c>
      <c r="M16" s="43">
        <v>77421307.450000003</v>
      </c>
      <c r="N16" s="43">
        <v>77269209.409999996</v>
      </c>
      <c r="O16" s="43">
        <v>86954461.930000007</v>
      </c>
      <c r="P16" s="43">
        <v>94613700.519999996</v>
      </c>
      <c r="Q16" s="43">
        <v>98102742.560000002</v>
      </c>
      <c r="R16" s="43">
        <v>101608645.29000001</v>
      </c>
      <c r="S16" s="43">
        <v>104732267.92000002</v>
      </c>
      <c r="T16" s="43">
        <v>101275032.08999999</v>
      </c>
      <c r="U16" s="43">
        <v>102718846.47999999</v>
      </c>
      <c r="V16" s="43">
        <v>103993534.42999998</v>
      </c>
      <c r="W16" s="43">
        <v>98760072.209999993</v>
      </c>
      <c r="X16" s="43">
        <v>101822277.67999999</v>
      </c>
      <c r="Y16" s="43">
        <v>104943985.94999999</v>
      </c>
      <c r="Z16" s="43">
        <v>106043755.03</v>
      </c>
      <c r="AA16" s="43">
        <v>105766409.57000001</v>
      </c>
      <c r="AB16" s="43">
        <v>109623804.77000001</v>
      </c>
      <c r="AC16" s="43">
        <v>111695894.07999998</v>
      </c>
      <c r="AD16" s="86">
        <v>85935114.720000029</v>
      </c>
      <c r="AE16" s="43">
        <v>72199630.770000011</v>
      </c>
      <c r="AF16" s="43">
        <v>104550447</v>
      </c>
      <c r="AG16" s="43">
        <v>139030851.81</v>
      </c>
      <c r="AH16" s="39">
        <v>138016294.80000001</v>
      </c>
    </row>
    <row r="17" spans="1:34" x14ac:dyDescent="0.25">
      <c r="A17" s="42">
        <v>13</v>
      </c>
      <c r="B17" s="38" t="s">
        <v>179</v>
      </c>
      <c r="C17" s="43">
        <v>12074062</v>
      </c>
      <c r="D17" s="43">
        <v>21593348</v>
      </c>
      <c r="E17" s="43">
        <v>28488967</v>
      </c>
      <c r="F17" s="43">
        <v>38851152</v>
      </c>
      <c r="G17" s="43">
        <v>48405453.799999997</v>
      </c>
      <c r="H17" s="43">
        <v>59011018</v>
      </c>
      <c r="I17" s="43">
        <v>70086213</v>
      </c>
      <c r="J17" s="43">
        <v>79675449.129999995</v>
      </c>
      <c r="K17" s="43">
        <v>85255921</v>
      </c>
      <c r="L17" s="43">
        <v>93125123.730000004</v>
      </c>
      <c r="M17" s="43">
        <v>82748959.150000006</v>
      </c>
      <c r="N17" s="43">
        <v>79668164.069999993</v>
      </c>
      <c r="O17" s="43">
        <v>82962644.540000007</v>
      </c>
      <c r="P17" s="43">
        <v>85330441.859999999</v>
      </c>
      <c r="Q17" s="43">
        <v>87433964.289999992</v>
      </c>
      <c r="R17" s="43">
        <v>88413997.010000005</v>
      </c>
      <c r="S17" s="43">
        <v>90075901.039999992</v>
      </c>
      <c r="T17" s="43">
        <v>85807487.519999996</v>
      </c>
      <c r="U17" s="43">
        <v>86304046.999999985</v>
      </c>
      <c r="V17" s="43">
        <v>86504008.269999996</v>
      </c>
      <c r="W17" s="43">
        <v>78986274.549999997</v>
      </c>
      <c r="X17" s="43">
        <v>79825384.390000001</v>
      </c>
      <c r="Y17" s="43">
        <v>81509892.750000015</v>
      </c>
      <c r="Z17" s="43">
        <v>83473105.910000011</v>
      </c>
      <c r="AA17" s="43">
        <v>83016928.479999989</v>
      </c>
      <c r="AB17" s="43">
        <v>86280868.829999998</v>
      </c>
      <c r="AC17" s="43">
        <v>85701350.430000007</v>
      </c>
      <c r="AD17" s="86">
        <v>62080320.770000003</v>
      </c>
      <c r="AE17" s="43">
        <v>44194025.609999999</v>
      </c>
      <c r="AF17" s="43">
        <v>62540619</v>
      </c>
      <c r="AG17" s="43">
        <v>86005189.189999998</v>
      </c>
      <c r="AH17" s="39">
        <v>86299825.290000007</v>
      </c>
    </row>
    <row r="18" spans="1:34" x14ac:dyDescent="0.25">
      <c r="A18" s="42">
        <v>14</v>
      </c>
      <c r="B18" s="38" t="s">
        <v>176</v>
      </c>
      <c r="C18" s="43">
        <v>12369647</v>
      </c>
      <c r="D18" s="43">
        <v>36962407</v>
      </c>
      <c r="E18" s="43">
        <v>43738445</v>
      </c>
      <c r="F18" s="43">
        <v>51433420</v>
      </c>
      <c r="G18" s="43">
        <v>57027589</v>
      </c>
      <c r="H18" s="43">
        <v>65911416.380000003</v>
      </c>
      <c r="I18" s="43">
        <v>77477121</v>
      </c>
      <c r="J18" s="43">
        <v>85393825</v>
      </c>
      <c r="K18" s="43">
        <v>92597696</v>
      </c>
      <c r="L18" s="43">
        <v>95128644.480000004</v>
      </c>
      <c r="M18" s="43">
        <v>84467259.310000002</v>
      </c>
      <c r="N18" s="43">
        <v>79908411.680000007</v>
      </c>
      <c r="O18" s="43">
        <v>83720316.159999996</v>
      </c>
      <c r="P18" s="43">
        <v>87180103.829999998</v>
      </c>
      <c r="Q18" s="43">
        <v>86393070.109999999</v>
      </c>
      <c r="R18" s="43">
        <v>87506812.959999993</v>
      </c>
      <c r="S18" s="43">
        <v>89194002.010000005</v>
      </c>
      <c r="T18" s="43">
        <v>83282383.700000003</v>
      </c>
      <c r="U18" s="43">
        <v>84037698.459999993</v>
      </c>
      <c r="V18" s="43">
        <v>85588265.069999993</v>
      </c>
      <c r="W18" s="43">
        <v>74895446.680000007</v>
      </c>
      <c r="X18" s="43">
        <v>74200233.900000006</v>
      </c>
      <c r="Y18" s="43">
        <v>73362492.120000005</v>
      </c>
      <c r="Z18" s="43">
        <v>73822339.930000007</v>
      </c>
      <c r="AA18" s="43">
        <v>75061924.489999995</v>
      </c>
      <c r="AB18" s="43">
        <v>75860234.519999996</v>
      </c>
      <c r="AC18" s="43">
        <v>73890071.239999995</v>
      </c>
      <c r="AD18" s="86">
        <v>53495581.379999995</v>
      </c>
      <c r="AE18" s="43">
        <v>40314103.480000004</v>
      </c>
      <c r="AF18" s="43">
        <v>56216978</v>
      </c>
      <c r="AG18" s="43">
        <v>78302496.930000007</v>
      </c>
      <c r="AH18" s="39">
        <v>76623268.159999996</v>
      </c>
    </row>
    <row r="19" spans="1:34" x14ac:dyDescent="0.25">
      <c r="A19" s="42">
        <v>15</v>
      </c>
      <c r="B19" s="38" t="s">
        <v>173</v>
      </c>
      <c r="C19" s="43">
        <v>5185290</v>
      </c>
      <c r="D19" s="43">
        <v>16012026</v>
      </c>
      <c r="E19" s="43">
        <v>23977577</v>
      </c>
      <c r="F19" s="43">
        <v>28707774</v>
      </c>
      <c r="G19" s="43">
        <v>34156839.700000003</v>
      </c>
      <c r="H19" s="43">
        <v>36954309</v>
      </c>
      <c r="I19" s="43">
        <v>44528983</v>
      </c>
      <c r="J19" s="43">
        <v>51962965.25</v>
      </c>
      <c r="K19" s="43">
        <v>59476972</v>
      </c>
      <c r="L19" s="43">
        <v>66239310.719999999</v>
      </c>
      <c r="M19" s="43">
        <v>60735137.25</v>
      </c>
      <c r="N19" s="43">
        <v>60411692.890000008</v>
      </c>
      <c r="O19" s="43">
        <v>60271475.539999999</v>
      </c>
      <c r="P19" s="43">
        <v>61637907.040000007</v>
      </c>
      <c r="Q19" s="43">
        <v>64227212.990000002</v>
      </c>
      <c r="R19" s="43">
        <v>65247591.939999983</v>
      </c>
      <c r="S19" s="43">
        <v>67188553.179999992</v>
      </c>
      <c r="T19" s="43">
        <v>64835228.330000006</v>
      </c>
      <c r="U19" s="43">
        <v>65263769.540000007</v>
      </c>
      <c r="V19" s="43">
        <v>65318584.659999996</v>
      </c>
      <c r="W19" s="43">
        <v>58313226.929999992</v>
      </c>
      <c r="X19" s="43">
        <v>55677479.580000006</v>
      </c>
      <c r="Y19" s="43">
        <v>56406754.759999998</v>
      </c>
      <c r="Z19" s="43">
        <v>56271032.239999995</v>
      </c>
      <c r="AA19" s="43">
        <v>54170062.460000001</v>
      </c>
      <c r="AB19" s="43">
        <v>58387460.550000004</v>
      </c>
      <c r="AC19" s="43">
        <v>56358630.18999999</v>
      </c>
      <c r="AD19" s="86">
        <v>40882396.549999997</v>
      </c>
      <c r="AE19" s="43">
        <v>30479034.110000003</v>
      </c>
      <c r="AF19" s="43">
        <v>44169837</v>
      </c>
      <c r="AG19" s="43">
        <v>60358350.799999997</v>
      </c>
      <c r="AH19" s="39">
        <v>58047020.799999997</v>
      </c>
    </row>
    <row r="20" spans="1:34" x14ac:dyDescent="0.25">
      <c r="A20" s="42">
        <v>16</v>
      </c>
      <c r="B20" s="38" t="s">
        <v>188</v>
      </c>
      <c r="C20" s="43">
        <v>12892936</v>
      </c>
      <c r="D20" s="43">
        <v>24903196</v>
      </c>
      <c r="E20" s="43">
        <v>33133783</v>
      </c>
      <c r="F20" s="43">
        <v>38663951</v>
      </c>
      <c r="G20" s="43">
        <v>43945745.079999998</v>
      </c>
      <c r="H20" s="43">
        <v>48435952.710000001</v>
      </c>
      <c r="I20" s="43">
        <v>53254055</v>
      </c>
      <c r="J20" s="43">
        <v>56229765.969999999</v>
      </c>
      <c r="K20" s="43">
        <v>60443905</v>
      </c>
      <c r="L20" s="43">
        <v>63495014.439999998</v>
      </c>
      <c r="M20" s="43">
        <v>58217999.240000002</v>
      </c>
      <c r="N20" s="43">
        <v>56555305.20000001</v>
      </c>
      <c r="O20" s="43">
        <v>58320305.589999996</v>
      </c>
      <c r="P20" s="43">
        <v>58005668.82</v>
      </c>
      <c r="Q20" s="43">
        <v>59468569.54999999</v>
      </c>
      <c r="R20" s="43">
        <v>58100445.75999999</v>
      </c>
      <c r="S20" s="43">
        <v>58794745.230000004</v>
      </c>
      <c r="T20" s="43">
        <v>56179153.680000007</v>
      </c>
      <c r="U20" s="43">
        <v>56630431.919999987</v>
      </c>
      <c r="V20" s="43">
        <v>56099418.109999992</v>
      </c>
      <c r="W20" s="43">
        <v>52788996.000000007</v>
      </c>
      <c r="X20" s="43">
        <v>52905865.710000001</v>
      </c>
      <c r="Y20" s="43">
        <v>52994016.090000004</v>
      </c>
      <c r="Z20" s="43">
        <v>53735025.139999993</v>
      </c>
      <c r="AA20" s="43">
        <v>54068510.530000009</v>
      </c>
      <c r="AB20" s="43">
        <v>54924962.829999998</v>
      </c>
      <c r="AC20" s="43">
        <v>57257924.75</v>
      </c>
      <c r="AD20" s="86">
        <v>42243207.829999991</v>
      </c>
      <c r="AE20" s="43">
        <v>35704081.490000002</v>
      </c>
      <c r="AF20" s="43">
        <v>50134080</v>
      </c>
      <c r="AG20" s="43">
        <v>66119496.539999999</v>
      </c>
      <c r="AH20" s="39">
        <v>66253194.45000001</v>
      </c>
    </row>
    <row r="21" spans="1:34" x14ac:dyDescent="0.25">
      <c r="A21" s="42">
        <v>17</v>
      </c>
      <c r="B21" s="38" t="s">
        <v>175</v>
      </c>
      <c r="C21" s="43">
        <v>8882281</v>
      </c>
      <c r="D21" s="43">
        <v>18219107</v>
      </c>
      <c r="E21" s="43">
        <v>23369404</v>
      </c>
      <c r="F21" s="43">
        <v>27387967</v>
      </c>
      <c r="G21" s="43">
        <v>29972491.5</v>
      </c>
      <c r="H21" s="43">
        <v>36273354.799999997</v>
      </c>
      <c r="I21" s="43">
        <v>45184406</v>
      </c>
      <c r="J21" s="43">
        <v>52775351.340000004</v>
      </c>
      <c r="K21" s="43">
        <v>61426740</v>
      </c>
      <c r="L21" s="43">
        <v>67762071.709999993</v>
      </c>
      <c r="M21" s="43">
        <v>60639465.409999996</v>
      </c>
      <c r="N21" s="43">
        <v>59765106.470000006</v>
      </c>
      <c r="O21" s="43">
        <v>61601373.939999998</v>
      </c>
      <c r="P21" s="43">
        <v>59718732.340000004</v>
      </c>
      <c r="Q21" s="43">
        <v>62885693.379999995</v>
      </c>
      <c r="R21" s="43">
        <v>67186595.699999988</v>
      </c>
      <c r="S21" s="43">
        <v>68474847.930000007</v>
      </c>
      <c r="T21" s="43">
        <v>67290864.25999999</v>
      </c>
      <c r="U21" s="43">
        <v>68684420.189999983</v>
      </c>
      <c r="V21" s="43">
        <v>66782903.160000004</v>
      </c>
      <c r="W21" s="43">
        <v>62415124.119999997</v>
      </c>
      <c r="X21" s="43">
        <v>62294867.290000007</v>
      </c>
      <c r="Y21" s="43">
        <v>61694366.5</v>
      </c>
      <c r="Z21" s="43">
        <v>65184083.079999998</v>
      </c>
      <c r="AA21" s="43">
        <v>65114897.859999992</v>
      </c>
      <c r="AB21" s="43">
        <v>65326363.450000003</v>
      </c>
      <c r="AC21" s="43">
        <v>62861488.650000006</v>
      </c>
      <c r="AD21" s="86">
        <v>45231944.010000005</v>
      </c>
      <c r="AE21" s="43">
        <v>33757179.789999999</v>
      </c>
      <c r="AF21" s="43">
        <v>45922627</v>
      </c>
      <c r="AG21" s="43">
        <v>62283768.149999999</v>
      </c>
      <c r="AH21" s="39">
        <v>63968642.399999999</v>
      </c>
    </row>
    <row r="22" spans="1:34" x14ac:dyDescent="0.25">
      <c r="A22" s="42">
        <v>18</v>
      </c>
      <c r="B22" s="44" t="s">
        <v>168</v>
      </c>
      <c r="C22" s="43">
        <v>17521098</v>
      </c>
      <c r="D22" s="43">
        <v>44459769</v>
      </c>
      <c r="E22" s="43">
        <v>51379851</v>
      </c>
      <c r="F22" s="43">
        <v>60873049</v>
      </c>
      <c r="G22" s="43">
        <v>62011793.859999999</v>
      </c>
      <c r="H22" s="43">
        <v>61136690.539999999</v>
      </c>
      <c r="I22" s="43">
        <v>66366249</v>
      </c>
      <c r="J22" s="43">
        <v>71529017.140000001</v>
      </c>
      <c r="K22" s="43">
        <v>75057332</v>
      </c>
      <c r="L22" s="43">
        <v>79795255.579999998</v>
      </c>
      <c r="M22" s="43">
        <v>69491215.219999999</v>
      </c>
      <c r="N22" s="43">
        <v>66090193.810000002</v>
      </c>
      <c r="O22" s="43">
        <v>68061478.059999987</v>
      </c>
      <c r="P22" s="43">
        <v>70795183.450000018</v>
      </c>
      <c r="Q22" s="43">
        <v>72139779.529999986</v>
      </c>
      <c r="R22" s="43">
        <v>71865694.149999991</v>
      </c>
      <c r="S22" s="43">
        <v>69217106.409999996</v>
      </c>
      <c r="T22" s="43">
        <v>65574982.670000002</v>
      </c>
      <c r="U22" s="43">
        <v>66493684.620000005</v>
      </c>
      <c r="V22" s="43">
        <v>70308561.850000009</v>
      </c>
      <c r="W22" s="43">
        <v>70739983.129999995</v>
      </c>
      <c r="X22" s="43">
        <v>72707033.109999999</v>
      </c>
      <c r="Y22" s="43">
        <v>75868075.109999999</v>
      </c>
      <c r="Z22" s="43">
        <v>79770052.63000001</v>
      </c>
      <c r="AA22" s="43">
        <v>80349220.840000004</v>
      </c>
      <c r="AB22" s="43">
        <v>83992700.399999991</v>
      </c>
      <c r="AC22" s="43">
        <v>84505931.590000004</v>
      </c>
      <c r="AD22" s="86">
        <v>60550927.449999996</v>
      </c>
      <c r="AE22" s="43">
        <v>41502500.310000002</v>
      </c>
      <c r="AF22" s="43">
        <v>61112470</v>
      </c>
      <c r="AG22" s="43">
        <v>86325377.170000002</v>
      </c>
      <c r="AH22" s="39">
        <v>95137726.950000003</v>
      </c>
    </row>
    <row r="23" spans="1:34" x14ac:dyDescent="0.25">
      <c r="A23" s="42">
        <v>19</v>
      </c>
      <c r="B23" s="38" t="s">
        <v>195</v>
      </c>
      <c r="C23" s="43">
        <v>348087</v>
      </c>
      <c r="D23" s="43">
        <v>3236515</v>
      </c>
      <c r="E23" s="43">
        <v>6816113</v>
      </c>
      <c r="F23" s="43">
        <v>10792060</v>
      </c>
      <c r="G23" s="43">
        <v>13624057.199999999</v>
      </c>
      <c r="H23" s="43">
        <v>15672151.5</v>
      </c>
      <c r="I23" s="43">
        <v>19484600</v>
      </c>
      <c r="J23" s="43">
        <v>22039453.84</v>
      </c>
      <c r="K23" s="43">
        <v>23860574</v>
      </c>
      <c r="L23" s="43">
        <v>26812417.859999999</v>
      </c>
      <c r="M23" s="43">
        <v>24347337.170000002</v>
      </c>
      <c r="N23" s="43">
        <v>24981234.989999998</v>
      </c>
      <c r="O23" s="43">
        <v>28059253.25</v>
      </c>
      <c r="P23" s="43">
        <v>31691045.379999999</v>
      </c>
      <c r="Q23" s="43">
        <v>36061563.539999999</v>
      </c>
      <c r="R23" s="43">
        <v>38437844.769999996</v>
      </c>
      <c r="S23" s="43">
        <v>42579265.079999998</v>
      </c>
      <c r="T23" s="43">
        <v>44658490.249999993</v>
      </c>
      <c r="U23" s="43">
        <v>49346853.599999994</v>
      </c>
      <c r="V23" s="43">
        <v>56522260.260000005</v>
      </c>
      <c r="W23" s="43">
        <v>53565855.910000011</v>
      </c>
      <c r="X23" s="43">
        <v>54211051.129999988</v>
      </c>
      <c r="Y23" s="43">
        <v>57349284.439999998</v>
      </c>
      <c r="Z23" s="43">
        <v>60035038.009999998</v>
      </c>
      <c r="AA23" s="43">
        <v>61157311.670000009</v>
      </c>
      <c r="AB23" s="43">
        <v>66052977.769999996</v>
      </c>
      <c r="AC23" s="43">
        <v>67781774.819999993</v>
      </c>
      <c r="AD23" s="86">
        <v>51592384.789999999</v>
      </c>
      <c r="AE23" s="43">
        <v>42096239.840000004</v>
      </c>
      <c r="AF23" s="43">
        <v>61122752</v>
      </c>
      <c r="AG23" s="43">
        <v>86742697.920000002</v>
      </c>
      <c r="AH23" s="39">
        <v>90271752.75</v>
      </c>
    </row>
    <row r="24" spans="1:34" x14ac:dyDescent="0.25">
      <c r="A24" s="42">
        <v>20</v>
      </c>
      <c r="B24" s="38" t="s">
        <v>177</v>
      </c>
      <c r="C24" s="43">
        <v>15882691</v>
      </c>
      <c r="D24" s="43">
        <v>32206956</v>
      </c>
      <c r="E24" s="43">
        <v>40134041</v>
      </c>
      <c r="F24" s="43">
        <v>54078444</v>
      </c>
      <c r="G24" s="43">
        <v>63817631.560000002</v>
      </c>
      <c r="H24" s="43">
        <v>73234749.120000005</v>
      </c>
      <c r="I24" s="43">
        <v>97362804</v>
      </c>
      <c r="J24" s="43">
        <v>114825910.23</v>
      </c>
      <c r="K24" s="43">
        <v>123731689</v>
      </c>
      <c r="L24" s="43">
        <v>135214941.72</v>
      </c>
      <c r="M24" s="43">
        <v>121110948.14</v>
      </c>
      <c r="N24" s="43">
        <v>116141093.94</v>
      </c>
      <c r="O24" s="43">
        <v>119402401.14000002</v>
      </c>
      <c r="P24" s="43">
        <v>126167612.43999997</v>
      </c>
      <c r="Q24" s="43">
        <v>128681581.14000002</v>
      </c>
      <c r="R24" s="43">
        <v>125714693.95000002</v>
      </c>
      <c r="S24" s="43">
        <v>123940166.42999999</v>
      </c>
      <c r="T24" s="43">
        <v>121199336.55999999</v>
      </c>
      <c r="U24" s="43">
        <v>122053303.67</v>
      </c>
      <c r="V24" s="43">
        <v>122352426.15000002</v>
      </c>
      <c r="W24" s="43">
        <v>112663385.34999999</v>
      </c>
      <c r="X24" s="43">
        <v>109202526.58</v>
      </c>
      <c r="Y24" s="43">
        <v>114356289.27</v>
      </c>
      <c r="Z24" s="43">
        <v>111391123.95</v>
      </c>
      <c r="AA24" s="43">
        <v>109200787.09999999</v>
      </c>
      <c r="AB24" s="43">
        <v>111942285.37</v>
      </c>
      <c r="AC24" s="43">
        <v>110209894.94</v>
      </c>
      <c r="AD24" s="86">
        <v>80541622.779999986</v>
      </c>
      <c r="AE24" s="43">
        <v>62312856.440000005</v>
      </c>
      <c r="AF24" s="43">
        <v>84931442</v>
      </c>
      <c r="AG24" s="43">
        <v>122500822.52</v>
      </c>
      <c r="AH24" s="39">
        <v>121417688.02</v>
      </c>
    </row>
    <row r="25" spans="1:34" x14ac:dyDescent="0.25">
      <c r="A25" s="42">
        <v>21</v>
      </c>
      <c r="B25" s="38" t="s">
        <v>192</v>
      </c>
      <c r="C25" s="43">
        <v>19791070</v>
      </c>
      <c r="D25" s="43">
        <v>34477592</v>
      </c>
      <c r="E25" s="43">
        <v>35731092</v>
      </c>
      <c r="F25" s="43">
        <v>43051155</v>
      </c>
      <c r="G25" s="43">
        <v>49772358.270000003</v>
      </c>
      <c r="H25" s="43">
        <v>57710226.829999998</v>
      </c>
      <c r="I25" s="43">
        <v>67467651</v>
      </c>
      <c r="J25" s="43">
        <v>73117845.530000001</v>
      </c>
      <c r="K25" s="43">
        <v>78361296</v>
      </c>
      <c r="L25" s="43">
        <v>82931736.269999996</v>
      </c>
      <c r="M25" s="43">
        <v>74201061.629999995</v>
      </c>
      <c r="N25" s="43">
        <v>72805996.620000005</v>
      </c>
      <c r="O25" s="43">
        <v>73585863.199999988</v>
      </c>
      <c r="P25" s="43">
        <v>75751869.340000018</v>
      </c>
      <c r="Q25" s="43">
        <v>76856071.760000005</v>
      </c>
      <c r="R25" s="43">
        <v>76213310.410000011</v>
      </c>
      <c r="S25" s="43">
        <v>79133168.159999996</v>
      </c>
      <c r="T25" s="43">
        <v>75473013.359999999</v>
      </c>
      <c r="U25" s="43">
        <v>77097074.930000022</v>
      </c>
      <c r="V25" s="43">
        <v>77910935.199999988</v>
      </c>
      <c r="W25" s="43">
        <v>71499311.560000002</v>
      </c>
      <c r="X25" s="43">
        <v>72123897.079999998</v>
      </c>
      <c r="Y25" s="43">
        <v>74747047.290000021</v>
      </c>
      <c r="Z25" s="43">
        <v>75401077.510000005</v>
      </c>
      <c r="AA25" s="43">
        <v>75679083.210000008</v>
      </c>
      <c r="AB25" s="43">
        <v>78589175.420000002</v>
      </c>
      <c r="AC25" s="43">
        <v>77650758.560000002</v>
      </c>
      <c r="AD25" s="86">
        <v>57497773.729999997</v>
      </c>
      <c r="AE25" s="43">
        <v>43672024.93</v>
      </c>
      <c r="AF25" s="43">
        <v>62465545</v>
      </c>
      <c r="AG25" s="43">
        <v>85197625.769999996</v>
      </c>
      <c r="AH25" s="39">
        <v>85434267.049999997</v>
      </c>
    </row>
    <row r="26" spans="1:34" x14ac:dyDescent="0.25">
      <c r="A26" s="42">
        <v>22</v>
      </c>
      <c r="B26" s="38" t="s">
        <v>169</v>
      </c>
      <c r="C26" s="43">
        <v>11356</v>
      </c>
      <c r="D26" s="43">
        <v>8275762</v>
      </c>
      <c r="E26" s="43">
        <v>20914613</v>
      </c>
      <c r="F26" s="43">
        <v>33416371</v>
      </c>
      <c r="G26" s="43">
        <v>43579250.579999998</v>
      </c>
      <c r="H26" s="43">
        <v>48486200.759999998</v>
      </c>
      <c r="I26" s="43">
        <v>55442642</v>
      </c>
      <c r="J26" s="43">
        <v>63128708.689999998</v>
      </c>
      <c r="K26" s="43">
        <v>67410967</v>
      </c>
      <c r="L26" s="43">
        <v>72771514.469999999</v>
      </c>
      <c r="M26" s="43">
        <v>66984187.440000005</v>
      </c>
      <c r="N26" s="43">
        <v>66016237.569999993</v>
      </c>
      <c r="O26" s="43">
        <v>69678663.660000011</v>
      </c>
      <c r="P26" s="43">
        <v>71182320.910000011</v>
      </c>
      <c r="Q26" s="43">
        <v>71842967.569999993</v>
      </c>
      <c r="R26" s="43">
        <v>72193600.810000002</v>
      </c>
      <c r="S26" s="43">
        <v>73372846.900000006</v>
      </c>
      <c r="T26" s="43">
        <v>69372240.879999995</v>
      </c>
      <c r="U26" s="43">
        <v>69419769.949999988</v>
      </c>
      <c r="V26" s="43">
        <v>69605532.519999996</v>
      </c>
      <c r="W26" s="43">
        <v>63669829.729999997</v>
      </c>
      <c r="X26" s="43">
        <v>63642789.100000001</v>
      </c>
      <c r="Y26" s="43">
        <v>63521371.649999999</v>
      </c>
      <c r="Z26" s="43">
        <v>63531110.680000007</v>
      </c>
      <c r="AA26" s="43">
        <v>61627685.480000004</v>
      </c>
      <c r="AB26" s="43">
        <v>64168977.159999982</v>
      </c>
      <c r="AC26" s="43">
        <v>63600000</v>
      </c>
      <c r="AD26" s="86">
        <v>45240802.689999998</v>
      </c>
      <c r="AE26" s="43">
        <v>34684437.160000004</v>
      </c>
      <c r="AF26" s="43">
        <v>46210632</v>
      </c>
      <c r="AG26" s="43">
        <v>62063452.719999999</v>
      </c>
      <c r="AH26" s="39">
        <v>61438680.969999999</v>
      </c>
    </row>
    <row r="27" spans="1:34" x14ac:dyDescent="0.25">
      <c r="A27" s="42">
        <v>23</v>
      </c>
      <c r="B27" s="38" t="s">
        <v>196</v>
      </c>
      <c r="C27" s="43">
        <v>6209944</v>
      </c>
      <c r="D27" s="43">
        <v>17803849</v>
      </c>
      <c r="E27" s="43">
        <v>27191977</v>
      </c>
      <c r="F27" s="43">
        <v>36254723</v>
      </c>
      <c r="G27" s="43">
        <v>42073080.659999996</v>
      </c>
      <c r="H27" s="43">
        <v>47766869.950000003</v>
      </c>
      <c r="I27" s="43">
        <v>57560132</v>
      </c>
      <c r="J27" s="43">
        <v>65230418.909999996</v>
      </c>
      <c r="K27" s="43">
        <v>72624848</v>
      </c>
      <c r="L27" s="43">
        <v>80496730.959999993</v>
      </c>
      <c r="M27" s="43">
        <v>74925524.25999999</v>
      </c>
      <c r="N27" s="43">
        <v>75346498.469999999</v>
      </c>
      <c r="O27" s="43">
        <v>78116777.969999984</v>
      </c>
      <c r="P27" s="43">
        <v>79197566.609999999</v>
      </c>
      <c r="Q27" s="43">
        <v>80841170.920000002</v>
      </c>
      <c r="R27" s="43">
        <v>84645644.609999999</v>
      </c>
      <c r="S27" s="43">
        <v>86604558.099999994</v>
      </c>
      <c r="T27" s="43">
        <v>80949275.24000001</v>
      </c>
      <c r="U27" s="43">
        <v>83220508.820000008</v>
      </c>
      <c r="V27" s="43">
        <v>83581310.210000008</v>
      </c>
      <c r="W27" s="43">
        <v>78899226.329999998</v>
      </c>
      <c r="X27" s="43">
        <v>79046839.169999987</v>
      </c>
      <c r="Y27" s="43">
        <v>79400240.340000004</v>
      </c>
      <c r="Z27" s="43">
        <v>82381143.150000021</v>
      </c>
      <c r="AA27" s="43">
        <v>82563313.290000007</v>
      </c>
      <c r="AB27" s="43">
        <v>83996241.790000007</v>
      </c>
      <c r="AC27" s="43">
        <v>83357567.149999976</v>
      </c>
      <c r="AD27" s="86">
        <v>63053341.439999998</v>
      </c>
      <c r="AE27" s="43">
        <v>49342514.790000007</v>
      </c>
      <c r="AF27" s="43">
        <v>67412974</v>
      </c>
      <c r="AG27" s="43">
        <v>90344068.260000005</v>
      </c>
      <c r="AH27" s="39">
        <v>87818238.920000002</v>
      </c>
    </row>
    <row r="28" spans="1:34" x14ac:dyDescent="0.25">
      <c r="A28" s="42">
        <v>24</v>
      </c>
      <c r="B28" s="38" t="s">
        <v>205</v>
      </c>
      <c r="C28" s="43">
        <v>0</v>
      </c>
      <c r="D28" s="43">
        <v>505280</v>
      </c>
      <c r="E28" s="43">
        <v>1984587</v>
      </c>
      <c r="F28" s="43">
        <v>2488418</v>
      </c>
      <c r="G28" s="43">
        <v>3289324.92</v>
      </c>
      <c r="H28" s="43">
        <v>7435444.0999999996</v>
      </c>
      <c r="I28" s="43">
        <v>9318638</v>
      </c>
      <c r="J28" s="43">
        <v>11254335.74</v>
      </c>
      <c r="K28" s="43">
        <v>11542272</v>
      </c>
      <c r="L28" s="43">
        <v>11814413.880000001</v>
      </c>
      <c r="M28" s="43">
        <v>10371760.710000001</v>
      </c>
      <c r="N28" s="43">
        <v>9627072.660000002</v>
      </c>
      <c r="O28" s="43">
        <v>10133385.539999999</v>
      </c>
      <c r="P28" s="43">
        <v>10312411.08</v>
      </c>
      <c r="Q28" s="43">
        <v>10784377.969999999</v>
      </c>
      <c r="R28" s="43">
        <v>10670820.52</v>
      </c>
      <c r="S28" s="43">
        <v>10884191.609999999</v>
      </c>
      <c r="T28" s="43">
        <v>9953208.6699999981</v>
      </c>
      <c r="U28" s="43">
        <v>9749712.8900000006</v>
      </c>
      <c r="V28" s="43">
        <v>9303211.7100000009</v>
      </c>
      <c r="W28" s="43">
        <v>7761178.5499999998</v>
      </c>
      <c r="X28" s="43">
        <v>7281530.4699999997</v>
      </c>
      <c r="Y28" s="43">
        <v>7514346.4399999995</v>
      </c>
      <c r="Z28" s="43">
        <v>8252420.6899999995</v>
      </c>
      <c r="AA28" s="43">
        <v>8298522.6100000013</v>
      </c>
      <c r="AB28" s="43">
        <v>8997960.4100000001</v>
      </c>
      <c r="AC28" s="43">
        <v>9850088.2300000004</v>
      </c>
      <c r="AD28" s="86">
        <v>7336414.6099999994</v>
      </c>
      <c r="AE28" s="43">
        <v>4886130.3499999996</v>
      </c>
      <c r="AF28" s="43">
        <v>7180438</v>
      </c>
      <c r="AG28" s="43">
        <v>9600842.3300000001</v>
      </c>
      <c r="AH28" s="39">
        <v>9368870</v>
      </c>
    </row>
    <row r="29" spans="1:34" x14ac:dyDescent="0.25">
      <c r="A29" s="42">
        <v>25</v>
      </c>
      <c r="B29" s="44" t="s">
        <v>178</v>
      </c>
      <c r="C29" s="43">
        <v>789096</v>
      </c>
      <c r="D29" s="43">
        <v>6259110</v>
      </c>
      <c r="E29" s="43">
        <v>10041080</v>
      </c>
      <c r="F29" s="43">
        <v>14469874</v>
      </c>
      <c r="G29" s="43">
        <v>17784621.899999999</v>
      </c>
      <c r="H29" s="43">
        <v>22189541.300000001</v>
      </c>
      <c r="I29" s="43">
        <v>27461682</v>
      </c>
      <c r="J29" s="43">
        <v>30369624.93</v>
      </c>
      <c r="K29" s="43">
        <v>34569402</v>
      </c>
      <c r="L29" s="43">
        <v>35895370.780000001</v>
      </c>
      <c r="M29" s="43">
        <v>31145528.669999998</v>
      </c>
      <c r="N29" s="43">
        <v>29821820.640000004</v>
      </c>
      <c r="O29" s="43">
        <v>30918183.82</v>
      </c>
      <c r="P29" s="43">
        <v>30995436.000000004</v>
      </c>
      <c r="Q29" s="43">
        <v>31125947.700000003</v>
      </c>
      <c r="R29" s="43">
        <v>30013661.620000001</v>
      </c>
      <c r="S29" s="43">
        <v>29947302.640000001</v>
      </c>
      <c r="T29" s="43">
        <v>28196036.07</v>
      </c>
      <c r="U29" s="43">
        <v>28553964.600000001</v>
      </c>
      <c r="V29" s="43">
        <v>27583235.030000001</v>
      </c>
      <c r="W29" s="43">
        <v>24788263.899999999</v>
      </c>
      <c r="X29" s="43">
        <v>26153986.770000003</v>
      </c>
      <c r="Y29" s="43">
        <v>28842530.389999997</v>
      </c>
      <c r="Z29" s="43">
        <v>28095943.280000001</v>
      </c>
      <c r="AA29" s="43">
        <v>27466983.75</v>
      </c>
      <c r="AB29" s="43">
        <v>27496648.160000004</v>
      </c>
      <c r="AC29" s="43">
        <v>28426650.629999999</v>
      </c>
      <c r="AD29" s="86">
        <v>21478127.170000002</v>
      </c>
      <c r="AE29" s="43">
        <v>16253249.020000001</v>
      </c>
      <c r="AF29" s="43">
        <v>20898871</v>
      </c>
      <c r="AG29" s="43">
        <v>28494636.09</v>
      </c>
      <c r="AH29" s="39">
        <v>29442783.23</v>
      </c>
    </row>
    <row r="30" spans="1:34" x14ac:dyDescent="0.25">
      <c r="A30" s="42">
        <v>26</v>
      </c>
      <c r="B30" s="38" t="s">
        <v>189</v>
      </c>
      <c r="C30" s="43">
        <v>1030845</v>
      </c>
      <c r="D30" s="43">
        <v>4233094</v>
      </c>
      <c r="E30" s="43">
        <v>8132171</v>
      </c>
      <c r="F30" s="43">
        <v>14884536</v>
      </c>
      <c r="G30" s="43">
        <v>16614107.75</v>
      </c>
      <c r="H30" s="43">
        <v>18918503.800000001</v>
      </c>
      <c r="I30" s="43">
        <v>20677806</v>
      </c>
      <c r="J30" s="43">
        <v>22588810.34</v>
      </c>
      <c r="K30" s="43">
        <v>24527391</v>
      </c>
      <c r="L30" s="43">
        <v>26415200.68</v>
      </c>
      <c r="M30" s="43">
        <v>22529561.469999999</v>
      </c>
      <c r="N30" s="43">
        <v>21079372.050000004</v>
      </c>
      <c r="O30" s="43">
        <v>21963898.539999999</v>
      </c>
      <c r="P30" s="43">
        <v>22749351.990000002</v>
      </c>
      <c r="Q30" s="43">
        <v>23082623.609999996</v>
      </c>
      <c r="R30" s="43">
        <v>23733444.169999998</v>
      </c>
      <c r="S30" s="43">
        <v>23483897.169999998</v>
      </c>
      <c r="T30" s="43">
        <v>22341508.770000003</v>
      </c>
      <c r="U30" s="43">
        <v>22317740.949999999</v>
      </c>
      <c r="V30" s="43">
        <v>23511315.729999997</v>
      </c>
      <c r="W30" s="43">
        <v>21423048.699999999</v>
      </c>
      <c r="X30" s="43">
        <v>21575746.540000003</v>
      </c>
      <c r="Y30" s="43">
        <v>23019972.590000004</v>
      </c>
      <c r="Z30" s="43">
        <v>23443276.629999999</v>
      </c>
      <c r="AA30" s="43">
        <v>23032562.789999999</v>
      </c>
      <c r="AB30" s="43">
        <v>20852827.550000001</v>
      </c>
      <c r="AC30" s="43">
        <v>19862345.299999997</v>
      </c>
      <c r="AD30" s="86">
        <v>14118284.770000001</v>
      </c>
      <c r="AE30" s="43">
        <v>11185349.52</v>
      </c>
      <c r="AF30" s="43">
        <v>15247318</v>
      </c>
      <c r="AG30" s="43">
        <v>20327117.510000002</v>
      </c>
      <c r="AH30" s="39">
        <v>19809877.190000001</v>
      </c>
    </row>
    <row r="31" spans="1:34" x14ac:dyDescent="0.25">
      <c r="A31" s="42">
        <v>27</v>
      </c>
      <c r="B31" s="38" t="s">
        <v>172</v>
      </c>
      <c r="C31" s="43">
        <v>8888790</v>
      </c>
      <c r="D31" s="43">
        <v>22152420</v>
      </c>
      <c r="E31" s="43">
        <v>24974921</v>
      </c>
      <c r="F31" s="43">
        <v>34408350</v>
      </c>
      <c r="G31" s="43">
        <v>42147801.899999999</v>
      </c>
      <c r="H31" s="43">
        <v>47314721.100000001</v>
      </c>
      <c r="I31" s="43">
        <v>52623629</v>
      </c>
      <c r="J31" s="43">
        <v>54151442.460000001</v>
      </c>
      <c r="K31" s="43">
        <v>56345872</v>
      </c>
      <c r="L31" s="43">
        <v>57977102.390000001</v>
      </c>
      <c r="M31" s="43">
        <v>54775148.929999992</v>
      </c>
      <c r="N31" s="43">
        <v>54101102.040000007</v>
      </c>
      <c r="O31" s="43">
        <v>56297627.899999999</v>
      </c>
      <c r="P31" s="43">
        <v>58110955.689999998</v>
      </c>
      <c r="Q31" s="43">
        <v>58659456.439999998</v>
      </c>
      <c r="R31" s="43">
        <v>58629142.629999988</v>
      </c>
      <c r="S31" s="43">
        <v>58709215.800000004</v>
      </c>
      <c r="T31" s="43">
        <v>56107009.560000002</v>
      </c>
      <c r="U31" s="43">
        <v>55868897.509999998</v>
      </c>
      <c r="V31" s="43">
        <v>55013142.670000009</v>
      </c>
      <c r="W31" s="43">
        <v>50781660.090000004</v>
      </c>
      <c r="X31" s="43">
        <v>51944253.640000001</v>
      </c>
      <c r="Y31" s="43">
        <v>51581759.5</v>
      </c>
      <c r="Z31" s="43">
        <v>53182056.729999997</v>
      </c>
      <c r="AA31" s="43">
        <v>52884289.659999996</v>
      </c>
      <c r="AB31" s="43">
        <v>53601233.780000001</v>
      </c>
      <c r="AC31" s="43">
        <v>52795623.890000001</v>
      </c>
      <c r="AD31" s="86">
        <v>37533801.119999997</v>
      </c>
      <c r="AE31" s="43">
        <v>28744018.469999999</v>
      </c>
      <c r="AF31" s="43">
        <v>39610149</v>
      </c>
      <c r="AG31" s="43">
        <v>56114551.280000001</v>
      </c>
      <c r="AH31" s="39">
        <v>59662331.369999997</v>
      </c>
    </row>
    <row r="32" spans="1:34" x14ac:dyDescent="0.25">
      <c r="A32" s="42">
        <v>28</v>
      </c>
      <c r="B32" s="38" t="s">
        <v>206</v>
      </c>
      <c r="C32" s="43">
        <v>1703209</v>
      </c>
      <c r="D32" s="43">
        <v>12857992</v>
      </c>
      <c r="E32" s="43">
        <v>23299598</v>
      </c>
      <c r="F32" s="43">
        <v>32321486</v>
      </c>
      <c r="G32" s="43">
        <v>45336643.869999997</v>
      </c>
      <c r="H32" s="43">
        <v>53923990.5</v>
      </c>
      <c r="I32" s="43">
        <v>64888765</v>
      </c>
      <c r="J32" s="43">
        <v>71557259.5</v>
      </c>
      <c r="K32" s="43">
        <v>78260969</v>
      </c>
      <c r="L32" s="43">
        <v>84436696.510000005</v>
      </c>
      <c r="M32" s="43">
        <v>76144619.639999986</v>
      </c>
      <c r="N32" s="43">
        <v>75377775.890000001</v>
      </c>
      <c r="O32" s="43">
        <v>79362126.609999999</v>
      </c>
      <c r="P32" s="43">
        <v>81940218.519999981</v>
      </c>
      <c r="Q32" s="43">
        <v>84033308.760000005</v>
      </c>
      <c r="R32" s="43">
        <v>87459035.650000006</v>
      </c>
      <c r="S32" s="43">
        <v>94931183.269999996</v>
      </c>
      <c r="T32" s="43">
        <v>94451837.61999999</v>
      </c>
      <c r="U32" s="43">
        <v>109542887.94</v>
      </c>
      <c r="V32" s="43">
        <v>111583555.14</v>
      </c>
      <c r="W32" s="43">
        <v>101000103.43000001</v>
      </c>
      <c r="X32" s="43">
        <v>103500568.12</v>
      </c>
      <c r="Y32" s="43">
        <v>109161212.02</v>
      </c>
      <c r="Z32" s="43">
        <v>111651602.38999999</v>
      </c>
      <c r="AA32" s="43">
        <v>115293165.35999998</v>
      </c>
      <c r="AB32" s="43">
        <v>109477625.86000001</v>
      </c>
      <c r="AC32" s="43">
        <v>110856167.75999999</v>
      </c>
      <c r="AD32" s="86">
        <v>83730104.340000004</v>
      </c>
      <c r="AE32" s="43">
        <v>67242759.219999999</v>
      </c>
      <c r="AF32" s="43">
        <v>97729563</v>
      </c>
      <c r="AG32" s="43">
        <v>137846028.25</v>
      </c>
      <c r="AH32" s="39">
        <v>139026831.81999999</v>
      </c>
    </row>
    <row r="33" spans="1:36" x14ac:dyDescent="0.25">
      <c r="A33" s="42">
        <v>29</v>
      </c>
      <c r="B33" s="38" t="s">
        <v>186</v>
      </c>
      <c r="C33" s="43">
        <v>1141992</v>
      </c>
      <c r="D33" s="43">
        <v>11029434</v>
      </c>
      <c r="E33" s="43">
        <v>18666187</v>
      </c>
      <c r="F33" s="43">
        <v>26975073</v>
      </c>
      <c r="G33" s="43">
        <v>32745484.600000001</v>
      </c>
      <c r="H33" s="43">
        <v>38055507.799999997</v>
      </c>
      <c r="I33" s="43">
        <v>44297089</v>
      </c>
      <c r="J33" s="43">
        <v>49192195.210000001</v>
      </c>
      <c r="K33" s="43">
        <v>55607134</v>
      </c>
      <c r="L33" s="43">
        <v>60757743.280000001</v>
      </c>
      <c r="M33" s="43">
        <v>57199692.670000002</v>
      </c>
      <c r="N33" s="43">
        <v>59977617.629999995</v>
      </c>
      <c r="O33" s="43">
        <v>63256369.760000005</v>
      </c>
      <c r="P33" s="43">
        <v>67233711.299999997</v>
      </c>
      <c r="Q33" s="43">
        <v>70236333.689999998</v>
      </c>
      <c r="R33" s="43">
        <v>74836813.909999996</v>
      </c>
      <c r="S33" s="43">
        <v>79020729.420000002</v>
      </c>
      <c r="T33" s="43">
        <v>81735012.550000012</v>
      </c>
      <c r="U33" s="43">
        <v>85988380.86999999</v>
      </c>
      <c r="V33" s="43">
        <v>88533566.150000006</v>
      </c>
      <c r="W33" s="43">
        <v>87822812.060000002</v>
      </c>
      <c r="X33" s="43">
        <v>90342545.319999993</v>
      </c>
      <c r="Y33" s="43">
        <v>93116687.859999999</v>
      </c>
      <c r="Z33" s="43">
        <v>97384531.849999994</v>
      </c>
      <c r="AA33" s="43">
        <v>97761233.600000009</v>
      </c>
      <c r="AB33" s="43">
        <v>105458372.16000001</v>
      </c>
      <c r="AC33" s="43">
        <v>106057102.17999999</v>
      </c>
      <c r="AD33" s="86">
        <v>75755561.989999995</v>
      </c>
      <c r="AE33" s="43">
        <v>61629448.790000007</v>
      </c>
      <c r="AF33" s="43">
        <v>87520356</v>
      </c>
      <c r="AG33" s="43">
        <v>124903632.06</v>
      </c>
      <c r="AH33" s="39">
        <v>125213060.91</v>
      </c>
    </row>
    <row r="34" spans="1:36" x14ac:dyDescent="0.25">
      <c r="A34" s="42">
        <v>30</v>
      </c>
      <c r="B34" s="38" t="s">
        <v>187</v>
      </c>
      <c r="C34" s="43">
        <v>1815792</v>
      </c>
      <c r="D34" s="43">
        <v>2714594</v>
      </c>
      <c r="E34" s="43">
        <v>5277503</v>
      </c>
      <c r="F34" s="43">
        <v>10623605</v>
      </c>
      <c r="G34" s="43">
        <v>16596508.26</v>
      </c>
      <c r="H34" s="43">
        <v>24021747.879999999</v>
      </c>
      <c r="I34" s="43">
        <v>29728048</v>
      </c>
      <c r="J34" s="43">
        <v>33125992.280000001</v>
      </c>
      <c r="K34" s="43">
        <v>36386819</v>
      </c>
      <c r="L34" s="43">
        <v>37649552.829999998</v>
      </c>
      <c r="M34" s="43">
        <v>34064027.840000004</v>
      </c>
      <c r="N34" s="43">
        <v>31892973.650000002</v>
      </c>
      <c r="O34" s="43">
        <v>31018282.320000004</v>
      </c>
      <c r="P34" s="43">
        <v>30883989.129999999</v>
      </c>
      <c r="Q34" s="43">
        <v>31709830.040000003</v>
      </c>
      <c r="R34" s="43">
        <v>32052901.41</v>
      </c>
      <c r="S34" s="43">
        <v>33297272.350000005</v>
      </c>
      <c r="T34" s="43">
        <v>31567283.370000001</v>
      </c>
      <c r="U34" s="43">
        <v>31854316.710000001</v>
      </c>
      <c r="V34" s="43">
        <v>31424190.889999993</v>
      </c>
      <c r="W34" s="43">
        <v>29671353.130000003</v>
      </c>
      <c r="X34" s="43">
        <v>30077711.860000003</v>
      </c>
      <c r="Y34" s="43">
        <v>31084714.550000001</v>
      </c>
      <c r="Z34" s="43">
        <v>32992353.389999997</v>
      </c>
      <c r="AA34" s="43">
        <v>30801195.800000008</v>
      </c>
      <c r="AB34" s="43">
        <v>31076310.57</v>
      </c>
      <c r="AC34" s="43">
        <v>30265707.479999997</v>
      </c>
      <c r="AD34" s="86">
        <v>22747249.320000004</v>
      </c>
      <c r="AE34" s="43">
        <v>17170351.84</v>
      </c>
      <c r="AF34" s="43">
        <v>23037271</v>
      </c>
      <c r="AG34" s="43">
        <v>30411152.370000001</v>
      </c>
      <c r="AH34" s="39">
        <v>29842339.199999999</v>
      </c>
    </row>
    <row r="35" spans="1:36" x14ac:dyDescent="0.25">
      <c r="A35" s="42">
        <v>31</v>
      </c>
      <c r="B35" s="38" t="s">
        <v>194</v>
      </c>
      <c r="C35" s="43">
        <v>2146003</v>
      </c>
      <c r="D35" s="43">
        <v>6693949</v>
      </c>
      <c r="E35" s="43">
        <v>11025613</v>
      </c>
      <c r="F35" s="43">
        <v>15607401</v>
      </c>
      <c r="G35" s="43">
        <v>17722819.309999999</v>
      </c>
      <c r="H35" s="43">
        <v>20685119.09</v>
      </c>
      <c r="I35" s="43">
        <v>25871438</v>
      </c>
      <c r="J35" s="43">
        <v>29161097.329999998</v>
      </c>
      <c r="K35" s="43">
        <v>31329464</v>
      </c>
      <c r="L35" s="43">
        <v>34363316.490000002</v>
      </c>
      <c r="M35" s="43">
        <v>31346707.750000004</v>
      </c>
      <c r="N35" s="43">
        <v>29760849.640000001</v>
      </c>
      <c r="O35" s="43">
        <v>30952517.290000007</v>
      </c>
      <c r="P35" s="43">
        <v>32118731.880000003</v>
      </c>
      <c r="Q35" s="43">
        <v>33374783.080000002</v>
      </c>
      <c r="R35" s="43">
        <v>33870407.93</v>
      </c>
      <c r="S35" s="43">
        <v>34765902</v>
      </c>
      <c r="T35" s="43">
        <v>33368938.350000001</v>
      </c>
      <c r="U35" s="43">
        <v>31325668.059999999</v>
      </c>
      <c r="V35" s="43">
        <v>30695265.340000004</v>
      </c>
      <c r="W35" s="43">
        <v>26013535.349999998</v>
      </c>
      <c r="X35" s="43">
        <v>26635127.98</v>
      </c>
      <c r="Y35" s="43">
        <v>28786766.799999997</v>
      </c>
      <c r="Z35" s="43">
        <v>28793677.629999999</v>
      </c>
      <c r="AA35" s="43">
        <v>28850082.090000004</v>
      </c>
      <c r="AB35" s="43">
        <v>29300516.120000001</v>
      </c>
      <c r="AC35" s="43">
        <v>29226804.269999996</v>
      </c>
      <c r="AD35" s="86">
        <v>21194989.290000003</v>
      </c>
      <c r="AE35" s="43">
        <v>15836711.73</v>
      </c>
      <c r="AF35" s="43">
        <v>21873008</v>
      </c>
      <c r="AG35" s="43">
        <v>30291015.59</v>
      </c>
      <c r="AH35" s="39">
        <v>30596818.289999999</v>
      </c>
    </row>
    <row r="36" spans="1:36" x14ac:dyDescent="0.25">
      <c r="A36" s="42">
        <v>32</v>
      </c>
      <c r="B36" s="44" t="s">
        <v>219</v>
      </c>
      <c r="C36" s="49">
        <v>211319751</v>
      </c>
      <c r="D36" s="49">
        <v>551431696</v>
      </c>
      <c r="E36" s="49">
        <v>745524325</v>
      </c>
      <c r="F36" s="49">
        <v>963832773</v>
      </c>
      <c r="G36" s="49">
        <v>1131288009</v>
      </c>
      <c r="H36" s="49">
        <v>1306707971.5699997</v>
      </c>
      <c r="I36" s="49">
        <v>1542948218</v>
      </c>
      <c r="J36" s="49">
        <v>1724590985.22</v>
      </c>
      <c r="K36" s="49">
        <v>1878046121</v>
      </c>
      <c r="L36" s="49">
        <v>2034541146.1700001</v>
      </c>
      <c r="M36" s="49">
        <v>1847321200.2400005</v>
      </c>
      <c r="N36" s="49">
        <v>1804356770.5400007</v>
      </c>
      <c r="O36" s="49">
        <v>1882414518.4399998</v>
      </c>
      <c r="P36" s="49">
        <v>1949117045.4000003</v>
      </c>
      <c r="Q36" s="49">
        <v>2003105506.8699999</v>
      </c>
      <c r="R36" s="49">
        <v>2053645168.6300001</v>
      </c>
      <c r="S36" s="49">
        <v>2118551081.7900002</v>
      </c>
      <c r="T36" s="49">
        <v>2039969557.5899994</v>
      </c>
      <c r="U36" s="49">
        <v>2090823049.9700003</v>
      </c>
      <c r="V36" s="49">
        <v>2116752775.9100003</v>
      </c>
      <c r="W36" s="49">
        <v>1962250994.7499998</v>
      </c>
      <c r="X36" s="49">
        <v>1970397695.0899992</v>
      </c>
      <c r="Y36" s="49">
        <v>2027712436.6099999</v>
      </c>
      <c r="Z36" s="49">
        <v>2066437275.5400007</v>
      </c>
      <c r="AA36" s="49">
        <v>2055185557.1299994</v>
      </c>
      <c r="AB36" s="49">
        <v>2112497988.9000001</v>
      </c>
      <c r="AC36" s="49">
        <f>SUM(AC5:AC35)</f>
        <v>2102467838.6000004</v>
      </c>
      <c r="AD36" s="114">
        <f>SUM(AD5:AD35)</f>
        <v>1539365978.8999999</v>
      </c>
      <c r="AE36" s="49">
        <v>1210003665.4399998</v>
      </c>
      <c r="AF36" s="49">
        <f>SUM(AF5:AF35)</f>
        <v>1692407371</v>
      </c>
      <c r="AG36" s="49">
        <f>SUM(AG5:AG35)</f>
        <v>2329647193.3099999</v>
      </c>
      <c r="AH36" s="49">
        <f>SUM(AH5:AH35)</f>
        <v>2337402099.4400001</v>
      </c>
    </row>
    <row r="37" spans="1:36" x14ac:dyDescent="0.25">
      <c r="A37" s="42">
        <v>33</v>
      </c>
      <c r="B37" s="44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4"/>
      <c r="S37" s="44"/>
      <c r="T37" s="44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</row>
    <row r="38" spans="1:36" s="46" customFormat="1" ht="9.5" x14ac:dyDescent="0.25">
      <c r="A38" s="42">
        <v>34</v>
      </c>
      <c r="B38" s="46" t="s">
        <v>218</v>
      </c>
      <c r="C38" s="47">
        <v>62.2</v>
      </c>
      <c r="D38" s="48">
        <v>63.3</v>
      </c>
      <c r="E38" s="48">
        <v>65.599999999999994</v>
      </c>
      <c r="F38" s="48">
        <v>67.3</v>
      </c>
      <c r="G38" s="48">
        <v>67.7</v>
      </c>
      <c r="H38" s="48">
        <v>68</v>
      </c>
      <c r="I38" s="48">
        <v>68.599999999999994</v>
      </c>
      <c r="J38" s="48">
        <v>70.900000000000006</v>
      </c>
      <c r="K38" s="48">
        <v>75.099999999999994</v>
      </c>
      <c r="L38" s="48">
        <v>77.3</v>
      </c>
      <c r="M38" s="48">
        <v>79.599999999999994</v>
      </c>
      <c r="N38" s="48">
        <v>81.3</v>
      </c>
      <c r="O38" s="48">
        <v>83</v>
      </c>
      <c r="P38" s="48">
        <v>86.2</v>
      </c>
      <c r="Q38" s="48">
        <v>87.9</v>
      </c>
      <c r="R38" s="48">
        <v>91.8</v>
      </c>
      <c r="S38" s="47">
        <v>92.9</v>
      </c>
      <c r="T38" s="47">
        <v>95.8</v>
      </c>
      <c r="U38" s="47">
        <v>99.2</v>
      </c>
      <c r="V38" s="48">
        <v>100.4</v>
      </c>
      <c r="W38" s="48">
        <v>102.6</v>
      </c>
      <c r="X38" s="48">
        <v>105.9</v>
      </c>
      <c r="Y38" s="48">
        <v>107.1</v>
      </c>
      <c r="Z38" s="48">
        <v>108.6</v>
      </c>
      <c r="AA38" s="48">
        <v>111</v>
      </c>
      <c r="AB38" s="48">
        <v>113.8</v>
      </c>
      <c r="AC38" s="48">
        <v>115.3</v>
      </c>
      <c r="AD38" s="48">
        <v>118.4</v>
      </c>
      <c r="AE38" s="48">
        <v>119.1</v>
      </c>
      <c r="AF38" s="48">
        <v>126.4</v>
      </c>
      <c r="AG38" s="48">
        <v>133.5</v>
      </c>
      <c r="AH38" s="48">
        <v>138.91399999999999</v>
      </c>
    </row>
    <row r="39" spans="1:36" x14ac:dyDescent="0.25">
      <c r="A39" s="42">
        <v>35</v>
      </c>
      <c r="B39" s="38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</row>
    <row r="40" spans="1:36" ht="15.5" x14ac:dyDescent="0.25">
      <c r="A40" s="42">
        <v>36</v>
      </c>
      <c r="B40" s="38"/>
      <c r="C40" s="85" t="s">
        <v>249</v>
      </c>
      <c r="D40" s="85"/>
      <c r="E40" s="85"/>
      <c r="F40" s="86"/>
      <c r="G40" s="86"/>
      <c r="H40" s="43"/>
      <c r="I40" s="43"/>
      <c r="J40" s="43"/>
      <c r="K40" s="43"/>
      <c r="L40" s="43"/>
      <c r="M40" s="43"/>
      <c r="N40" s="43"/>
      <c r="O40" s="43"/>
      <c r="P40" s="43"/>
      <c r="Q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</row>
    <row r="41" spans="1:36" x14ac:dyDescent="0.25">
      <c r="A41" s="42">
        <v>37</v>
      </c>
      <c r="B41" s="40" t="s">
        <v>1</v>
      </c>
      <c r="C41" s="41" t="s">
        <v>209</v>
      </c>
      <c r="D41" s="41" t="s">
        <v>210</v>
      </c>
      <c r="E41" s="41" t="s">
        <v>211</v>
      </c>
      <c r="F41" s="41" t="s">
        <v>212</v>
      </c>
      <c r="G41" s="41" t="s">
        <v>213</v>
      </c>
      <c r="H41" s="41" t="s">
        <v>214</v>
      </c>
      <c r="I41" s="41" t="s">
        <v>215</v>
      </c>
      <c r="J41" s="41" t="s">
        <v>216</v>
      </c>
      <c r="K41" s="41" t="s">
        <v>207</v>
      </c>
      <c r="L41" s="41" t="s">
        <v>208</v>
      </c>
      <c r="M41" s="41" t="s">
        <v>204</v>
      </c>
      <c r="N41" s="41" t="s">
        <v>203</v>
      </c>
      <c r="O41" s="41" t="s">
        <v>202</v>
      </c>
      <c r="P41" s="41" t="s">
        <v>201</v>
      </c>
      <c r="Q41" s="41" t="s">
        <v>200</v>
      </c>
      <c r="R41" s="41" t="s">
        <v>199</v>
      </c>
      <c r="S41" s="41" t="s">
        <v>198</v>
      </c>
      <c r="T41" s="41" t="s">
        <v>197</v>
      </c>
      <c r="U41" s="41" t="s">
        <v>160</v>
      </c>
      <c r="V41" s="41" t="s">
        <v>161</v>
      </c>
      <c r="W41" s="41" t="s">
        <v>162</v>
      </c>
      <c r="X41" s="41" t="s">
        <v>163</v>
      </c>
      <c r="Y41" s="41" t="s">
        <v>164</v>
      </c>
      <c r="Z41" s="41" t="s">
        <v>165</v>
      </c>
      <c r="AA41" s="41" t="s">
        <v>166</v>
      </c>
      <c r="AB41" s="41" t="s">
        <v>159</v>
      </c>
      <c r="AC41" s="99" t="s">
        <v>258</v>
      </c>
      <c r="AD41" s="104" t="s">
        <v>257</v>
      </c>
      <c r="AE41" s="104" t="s">
        <v>259</v>
      </c>
      <c r="AF41" s="104" t="s">
        <v>260</v>
      </c>
      <c r="AG41" s="41" t="s">
        <v>265</v>
      </c>
      <c r="AH41" s="99" t="s">
        <v>266</v>
      </c>
      <c r="AI41" s="104" t="s">
        <v>267</v>
      </c>
      <c r="AJ41" s="39" t="s">
        <v>250</v>
      </c>
    </row>
    <row r="42" spans="1:36" x14ac:dyDescent="0.25">
      <c r="A42" s="42">
        <v>38</v>
      </c>
      <c r="B42" s="38" t="s">
        <v>174</v>
      </c>
      <c r="C42" s="43">
        <f>C5*$AH$38/C$38</f>
        <v>29327284.712186489</v>
      </c>
      <c r="D42" s="43">
        <f>D5*$AH$38/D$38</f>
        <v>67256534.209447071</v>
      </c>
      <c r="E42" s="43">
        <f t="shared" ref="D42:AH50" si="0">E5*$AH$38/E$38</f>
        <v>72911141.07942073</v>
      </c>
      <c r="F42" s="43">
        <f t="shared" si="0"/>
        <v>82468327.175423473</v>
      </c>
      <c r="G42" s="43">
        <f t="shared" si="0"/>
        <v>80942133.949096009</v>
      </c>
      <c r="H42" s="43">
        <f t="shared" si="0"/>
        <v>85739793.070023522</v>
      </c>
      <c r="I42" s="43">
        <f t="shared" si="0"/>
        <v>100005808.5883382</v>
      </c>
      <c r="J42" s="43">
        <f t="shared" si="0"/>
        <v>109598132.67407106</v>
      </c>
      <c r="K42" s="43">
        <f t="shared" si="0"/>
        <v>114542496.85515311</v>
      </c>
      <c r="L42" s="43">
        <f t="shared" si="0"/>
        <v>119381832.54360387</v>
      </c>
      <c r="M42" s="43">
        <f t="shared" si="0"/>
        <v>101423817.6576284</v>
      </c>
      <c r="N42" s="43">
        <f t="shared" si="0"/>
        <v>94115582.60249275</v>
      </c>
      <c r="O42" s="43">
        <f t="shared" si="0"/>
        <v>96047592.871449843</v>
      </c>
      <c r="P42" s="43">
        <f t="shared" si="0"/>
        <v>96593763.135153592</v>
      </c>
      <c r="Q42" s="43">
        <f t="shared" si="0"/>
        <v>95459518.412068695</v>
      </c>
      <c r="R42" s="43">
        <f t="shared" si="0"/>
        <v>91432044.386281475</v>
      </c>
      <c r="S42" s="43">
        <f t="shared" si="0"/>
        <v>94260062.595763385</v>
      </c>
      <c r="T42" s="43">
        <f t="shared" si="0"/>
        <v>86486798.188529015</v>
      </c>
      <c r="U42" s="43">
        <f t="shared" si="0"/>
        <v>81718697.108849585</v>
      </c>
      <c r="V42" s="43">
        <f t="shared" si="0"/>
        <v>79978968.263035044</v>
      </c>
      <c r="W42" s="43">
        <f t="shared" si="0"/>
        <v>74820547.283098236</v>
      </c>
      <c r="X42" s="43">
        <f t="shared" si="0"/>
        <v>72171532.129285529</v>
      </c>
      <c r="Y42" s="43">
        <f t="shared" si="0"/>
        <v>70705603.027918577</v>
      </c>
      <c r="Z42" s="43">
        <f t="shared" si="0"/>
        <v>71605877.78081879</v>
      </c>
      <c r="AA42" s="43">
        <f t="shared" si="0"/>
        <v>69858541.64216198</v>
      </c>
      <c r="AB42" s="43">
        <f t="shared" si="0"/>
        <v>71455148.363070831</v>
      </c>
      <c r="AC42" s="43">
        <f t="shared" si="0"/>
        <v>69587249.947072849</v>
      </c>
      <c r="AD42" s="43">
        <f t="shared" si="0"/>
        <v>49846646.178476013</v>
      </c>
      <c r="AE42" s="43">
        <f t="shared" si="0"/>
        <v>35948048.773433074</v>
      </c>
      <c r="AF42" s="43">
        <f t="shared" si="0"/>
        <v>43886830.764224678</v>
      </c>
      <c r="AG42" s="43">
        <f t="shared" si="0"/>
        <v>59488425.816576622</v>
      </c>
      <c r="AH42" s="43">
        <f>AH5*$AH$38/AH$38</f>
        <v>58630345.090000004</v>
      </c>
      <c r="AJ42" s="43">
        <f>SUM(C42:AH42)</f>
        <v>2527695126.8741527</v>
      </c>
    </row>
    <row r="43" spans="1:36" x14ac:dyDescent="0.25">
      <c r="A43" s="42">
        <v>39</v>
      </c>
      <c r="B43" s="38" t="s">
        <v>191</v>
      </c>
      <c r="C43" s="43">
        <f t="shared" ref="C43:R73" si="1">C6*$AH$38/C$38</f>
        <v>5165555.0568488734</v>
      </c>
      <c r="D43" s="43">
        <f t="shared" si="1"/>
        <v>32281500.263791468</v>
      </c>
      <c r="E43" s="43">
        <f t="shared" si="1"/>
        <v>35279207.188749999</v>
      </c>
      <c r="F43" s="43">
        <f t="shared" si="1"/>
        <v>36599392.926359579</v>
      </c>
      <c r="G43" s="43">
        <f t="shared" si="1"/>
        <v>35492041.272938251</v>
      </c>
      <c r="H43" s="43">
        <f t="shared" si="1"/>
        <v>31695303.045162939</v>
      </c>
      <c r="I43" s="43">
        <f t="shared" si="1"/>
        <v>33721521.323935859</v>
      </c>
      <c r="J43" s="43">
        <f t="shared" si="1"/>
        <v>35059367.735946678</v>
      </c>
      <c r="K43" s="43">
        <f t="shared" si="1"/>
        <v>35814065.742130488</v>
      </c>
      <c r="L43" s="43">
        <f t="shared" si="1"/>
        <v>36975778.539385505</v>
      </c>
      <c r="M43" s="43">
        <f t="shared" si="1"/>
        <v>30328174.361840453</v>
      </c>
      <c r="N43" s="43">
        <f t="shared" si="1"/>
        <v>27396662.890024103</v>
      </c>
      <c r="O43" s="43">
        <f t="shared" si="1"/>
        <v>25627100.865566026</v>
      </c>
      <c r="P43" s="43">
        <f t="shared" si="1"/>
        <v>26278419.024475407</v>
      </c>
      <c r="Q43" s="43">
        <f t="shared" si="1"/>
        <v>26746820.098177921</v>
      </c>
      <c r="R43" s="43">
        <f t="shared" si="1"/>
        <v>28000108.784262523</v>
      </c>
      <c r="S43" s="43">
        <f t="shared" si="0"/>
        <v>29052109.598596547</v>
      </c>
      <c r="T43" s="43">
        <f t="shared" si="0"/>
        <v>25678797.869192269</v>
      </c>
      <c r="U43" s="43">
        <f t="shared" si="0"/>
        <v>25432692.745740727</v>
      </c>
      <c r="V43" s="43">
        <f t="shared" si="0"/>
        <v>25094746.151130073</v>
      </c>
      <c r="W43" s="43">
        <f t="shared" si="0"/>
        <v>21423776.971992012</v>
      </c>
      <c r="X43" s="43">
        <f t="shared" si="0"/>
        <v>20710452.473489136</v>
      </c>
      <c r="Y43" s="43">
        <f t="shared" si="0"/>
        <v>20510556.805774231</v>
      </c>
      <c r="Z43" s="43">
        <f t="shared" si="0"/>
        <v>17415441.80444973</v>
      </c>
      <c r="AA43" s="43">
        <f t="shared" si="0"/>
        <v>18409332.698076937</v>
      </c>
      <c r="AB43" s="43">
        <f t="shared" si="0"/>
        <v>18772517.188287169</v>
      </c>
      <c r="AC43" s="43">
        <f t="shared" si="0"/>
        <v>16635788.405645793</v>
      </c>
      <c r="AD43" s="43">
        <f t="shared" si="0"/>
        <v>11999078.939489018</v>
      </c>
      <c r="AE43" s="43">
        <f t="shared" si="0"/>
        <v>8655424.8194357678</v>
      </c>
      <c r="AF43" s="43">
        <f t="shared" si="0"/>
        <v>11167009.620174048</v>
      </c>
      <c r="AG43" s="43">
        <f t="shared" si="0"/>
        <v>14449504.580367791</v>
      </c>
      <c r="AH43" s="43">
        <f t="shared" si="0"/>
        <v>12380460.23</v>
      </c>
      <c r="AJ43" s="43">
        <f t="shared" ref="AJ43:AJ73" si="2">SUM(C43:AH43)</f>
        <v>780248710.02143741</v>
      </c>
    </row>
    <row r="44" spans="1:36" x14ac:dyDescent="0.25">
      <c r="A44" s="42">
        <v>40</v>
      </c>
      <c r="B44" s="38" t="s">
        <v>171</v>
      </c>
      <c r="C44" s="43">
        <f t="shared" si="1"/>
        <v>3520239.3274276522</v>
      </c>
      <c r="D44" s="43">
        <f t="shared" si="0"/>
        <v>8425070.458515007</v>
      </c>
      <c r="E44" s="43">
        <f t="shared" si="0"/>
        <v>20182304.720457319</v>
      </c>
      <c r="F44" s="43">
        <f t="shared" si="0"/>
        <v>27859652.674026746</v>
      </c>
      <c r="G44" s="43">
        <f t="shared" si="0"/>
        <v>29390448.500508416</v>
      </c>
      <c r="H44" s="43">
        <f t="shared" si="0"/>
        <v>29587029.250256468</v>
      </c>
      <c r="I44" s="43">
        <f t="shared" si="0"/>
        <v>33119043.610991254</v>
      </c>
      <c r="J44" s="43">
        <f t="shared" si="0"/>
        <v>36263701.742477849</v>
      </c>
      <c r="K44" s="43">
        <f t="shared" si="0"/>
        <v>38006785.312862851</v>
      </c>
      <c r="L44" s="43">
        <f t="shared" si="0"/>
        <v>40303417.314377755</v>
      </c>
      <c r="M44" s="43">
        <f t="shared" si="0"/>
        <v>33158030.739183918</v>
      </c>
      <c r="N44" s="43">
        <f t="shared" si="0"/>
        <v>29795942.8840615</v>
      </c>
      <c r="O44" s="43">
        <f t="shared" si="0"/>
        <v>30816928.156615417</v>
      </c>
      <c r="P44" s="43">
        <f t="shared" si="0"/>
        <v>30298750.580187932</v>
      </c>
      <c r="Q44" s="43">
        <f t="shared" si="0"/>
        <v>30199617.949197948</v>
      </c>
      <c r="R44" s="43">
        <f t="shared" si="0"/>
        <v>28669711.368524831</v>
      </c>
      <c r="S44" s="43">
        <f t="shared" si="0"/>
        <v>29249826.148998696</v>
      </c>
      <c r="T44" s="43">
        <f t="shared" si="0"/>
        <v>27619364.662913147</v>
      </c>
      <c r="U44" s="43">
        <f t="shared" si="0"/>
        <v>28388278.486339912</v>
      </c>
      <c r="V44" s="43">
        <f t="shared" si="0"/>
        <v>27924459.585400198</v>
      </c>
      <c r="W44" s="43">
        <f t="shared" si="0"/>
        <v>25903742.410321638</v>
      </c>
      <c r="X44" s="43">
        <f t="shared" si="0"/>
        <v>25467459.811761659</v>
      </c>
      <c r="Y44" s="43">
        <f t="shared" si="0"/>
        <v>27182315.712881792</v>
      </c>
      <c r="Z44" s="43">
        <f t="shared" si="0"/>
        <v>25579185.715750095</v>
      </c>
      <c r="AA44" s="43">
        <f t="shared" si="0"/>
        <v>24192030.160423424</v>
      </c>
      <c r="AB44" s="43">
        <f t="shared" si="0"/>
        <v>24811355.432188574</v>
      </c>
      <c r="AC44" s="43">
        <f t="shared" si="0"/>
        <v>24639433.09258768</v>
      </c>
      <c r="AD44" s="43">
        <f t="shared" si="0"/>
        <v>16237516.246410135</v>
      </c>
      <c r="AE44" s="43">
        <f t="shared" si="0"/>
        <v>10900663.552090008</v>
      </c>
      <c r="AF44" s="43">
        <f t="shared" si="0"/>
        <v>14429290.613844935</v>
      </c>
      <c r="AG44" s="43">
        <f t="shared" si="0"/>
        <v>19559309.154505167</v>
      </c>
      <c r="AH44" s="43">
        <f t="shared" si="0"/>
        <v>18805362.940000001</v>
      </c>
      <c r="AJ44" s="43">
        <f t="shared" si="2"/>
        <v>820486268.31608999</v>
      </c>
    </row>
    <row r="45" spans="1:36" x14ac:dyDescent="0.25">
      <c r="A45" s="42">
        <v>41</v>
      </c>
      <c r="B45" s="38" t="s">
        <v>184</v>
      </c>
      <c r="C45" s="43">
        <f t="shared" si="1"/>
        <v>18271918.989356913</v>
      </c>
      <c r="D45" s="43">
        <f t="shared" si="0"/>
        <v>53895333.615450233</v>
      </c>
      <c r="E45" s="43">
        <f t="shared" si="0"/>
        <v>72269800.976036593</v>
      </c>
      <c r="F45" s="43">
        <f t="shared" si="0"/>
        <v>89244954.595126301</v>
      </c>
      <c r="G45" s="43">
        <f t="shared" si="0"/>
        <v>105235225.80157901</v>
      </c>
      <c r="H45" s="43">
        <f t="shared" si="0"/>
        <v>124887717.5702794</v>
      </c>
      <c r="I45" s="43">
        <f t="shared" si="0"/>
        <v>153092526.73306122</v>
      </c>
      <c r="J45" s="43">
        <f t="shared" si="0"/>
        <v>169452711.75031421</v>
      </c>
      <c r="K45" s="43">
        <f t="shared" si="0"/>
        <v>182480578.62407458</v>
      </c>
      <c r="L45" s="43">
        <f t="shared" si="0"/>
        <v>199785178.10990658</v>
      </c>
      <c r="M45" s="43">
        <f t="shared" si="0"/>
        <v>182664846.62448469</v>
      </c>
      <c r="N45" s="43">
        <f t="shared" si="0"/>
        <v>178416723.28047034</v>
      </c>
      <c r="O45" s="43">
        <f t="shared" si="0"/>
        <v>184527982.33113834</v>
      </c>
      <c r="P45" s="43">
        <f t="shared" si="0"/>
        <v>186328375.13928306</v>
      </c>
      <c r="Q45" s="43">
        <f t="shared" si="0"/>
        <v>190930333.48761818</v>
      </c>
      <c r="R45" s="43">
        <f t="shared" si="0"/>
        <v>193517736.47812131</v>
      </c>
      <c r="S45" s="43">
        <f t="shared" si="0"/>
        <v>204031106.38131106</v>
      </c>
      <c r="T45" s="43">
        <f t="shared" si="0"/>
        <v>195700175.40121713</v>
      </c>
      <c r="U45" s="43">
        <f t="shared" si="0"/>
        <v>195186910.76637578</v>
      </c>
      <c r="V45" s="43">
        <f t="shared" si="0"/>
        <v>201479384.86531073</v>
      </c>
      <c r="W45" s="43">
        <f t="shared" si="0"/>
        <v>186352507.0107682</v>
      </c>
      <c r="X45" s="43">
        <f t="shared" si="0"/>
        <v>181732916.40953031</v>
      </c>
      <c r="Y45" s="43">
        <f t="shared" si="0"/>
        <v>183674174.86020336</v>
      </c>
      <c r="Z45" s="43">
        <f t="shared" si="0"/>
        <v>182974736.7383123</v>
      </c>
      <c r="AA45" s="43">
        <f t="shared" si="0"/>
        <v>167875281.11144954</v>
      </c>
      <c r="AB45" s="43">
        <f t="shared" si="0"/>
        <v>170294434.74944726</v>
      </c>
      <c r="AC45" s="43">
        <f t="shared" si="0"/>
        <v>172171731.86856687</v>
      </c>
      <c r="AD45" s="43">
        <f t="shared" si="0"/>
        <v>119642291.54895808</v>
      </c>
      <c r="AE45" s="43">
        <f t="shared" si="0"/>
        <v>107388694.01552983</v>
      </c>
      <c r="AF45" s="43">
        <f t="shared" si="0"/>
        <v>141108093.87784809</v>
      </c>
      <c r="AG45" s="43">
        <f t="shared" si="0"/>
        <v>179907566.73695114</v>
      </c>
      <c r="AH45" s="43">
        <f t="shared" si="0"/>
        <v>171667782.49000001</v>
      </c>
      <c r="AJ45" s="43">
        <f t="shared" si="2"/>
        <v>5046189732.9380789</v>
      </c>
    </row>
    <row r="46" spans="1:36" x14ac:dyDescent="0.25">
      <c r="A46" s="42">
        <v>42</v>
      </c>
      <c r="B46" s="38" t="s">
        <v>193</v>
      </c>
      <c r="C46" s="43">
        <f t="shared" si="1"/>
        <v>0</v>
      </c>
      <c r="D46" s="43">
        <f t="shared" si="0"/>
        <v>1580075.4276461294</v>
      </c>
      <c r="E46" s="43">
        <f t="shared" si="0"/>
        <v>4840481.6235060971</v>
      </c>
      <c r="F46" s="43">
        <f t="shared" si="0"/>
        <v>8706147.007904904</v>
      </c>
      <c r="G46" s="43">
        <f t="shared" si="0"/>
        <v>12788665.929240471</v>
      </c>
      <c r="H46" s="43">
        <f t="shared" si="0"/>
        <v>15231296.66213941</v>
      </c>
      <c r="I46" s="43">
        <f t="shared" si="0"/>
        <v>17661467.235422742</v>
      </c>
      <c r="J46" s="43">
        <f t="shared" si="0"/>
        <v>20357048.483306061</v>
      </c>
      <c r="K46" s="43">
        <f t="shared" si="0"/>
        <v>23578577.963462047</v>
      </c>
      <c r="L46" s="43">
        <f t="shared" si="0"/>
        <v>23993243.457728073</v>
      </c>
      <c r="M46" s="43">
        <f t="shared" si="0"/>
        <v>23477632.720536429</v>
      </c>
      <c r="N46" s="43">
        <f t="shared" si="0"/>
        <v>23720945.037334803</v>
      </c>
      <c r="O46" s="43">
        <f t="shared" si="0"/>
        <v>25532318.537909154</v>
      </c>
      <c r="P46" s="43">
        <f t="shared" si="0"/>
        <v>27117966.137116004</v>
      </c>
      <c r="Q46" s="43">
        <f t="shared" si="0"/>
        <v>26800587.275496244</v>
      </c>
      <c r="R46" s="43">
        <f t="shared" si="0"/>
        <v>26467719.653602175</v>
      </c>
      <c r="S46" s="43">
        <f t="shared" si="0"/>
        <v>27780412.817488696</v>
      </c>
      <c r="T46" s="43">
        <f t="shared" si="0"/>
        <v>28151308.608629435</v>
      </c>
      <c r="U46" s="43">
        <f t="shared" si="0"/>
        <v>29083671.523783062</v>
      </c>
      <c r="V46" s="43">
        <f t="shared" si="0"/>
        <v>30266588.075799193</v>
      </c>
      <c r="W46" s="43">
        <f t="shared" si="0"/>
        <v>27885230.580212086</v>
      </c>
      <c r="X46" s="43">
        <f t="shared" si="0"/>
        <v>27832466.805225678</v>
      </c>
      <c r="Y46" s="43">
        <f t="shared" si="0"/>
        <v>30168383.870724551</v>
      </c>
      <c r="Z46" s="43">
        <f t="shared" si="0"/>
        <v>32030816.278299253</v>
      </c>
      <c r="AA46" s="43">
        <f t="shared" si="0"/>
        <v>33846613.318945765</v>
      </c>
      <c r="AB46" s="43">
        <f t="shared" si="0"/>
        <v>35457126.5493007</v>
      </c>
      <c r="AC46" s="43">
        <f t="shared" si="0"/>
        <v>34391331.433134079</v>
      </c>
      <c r="AD46" s="43">
        <f t="shared" si="0"/>
        <v>24974282.669401683</v>
      </c>
      <c r="AE46" s="43">
        <f t="shared" si="0"/>
        <v>19284643.930539709</v>
      </c>
      <c r="AF46" s="43">
        <f t="shared" si="0"/>
        <v>26720431.006930374</v>
      </c>
      <c r="AG46" s="43">
        <f t="shared" si="0"/>
        <v>36462746.786857828</v>
      </c>
      <c r="AH46" s="43">
        <f t="shared" si="0"/>
        <v>36831475.25</v>
      </c>
      <c r="AJ46" s="43">
        <f t="shared" si="2"/>
        <v>763021702.65762269</v>
      </c>
    </row>
    <row r="47" spans="1:36" x14ac:dyDescent="0.25">
      <c r="A47" s="42">
        <v>43</v>
      </c>
      <c r="B47" s="38" t="s">
        <v>182</v>
      </c>
      <c r="C47" s="43">
        <f t="shared" si="1"/>
        <v>11165002.815659162</v>
      </c>
      <c r="D47" s="43">
        <f t="shared" si="0"/>
        <v>45301639.556113742</v>
      </c>
      <c r="E47" s="43">
        <f t="shared" si="0"/>
        <v>63887404.106951214</v>
      </c>
      <c r="F47" s="43">
        <f t="shared" si="0"/>
        <v>82057341.953224361</v>
      </c>
      <c r="G47" s="43">
        <f t="shared" si="0"/>
        <v>100187515.47822452</v>
      </c>
      <c r="H47" s="43">
        <f t="shared" si="0"/>
        <v>123151882.34192352</v>
      </c>
      <c r="I47" s="43">
        <f t="shared" si="0"/>
        <v>144270720.26358601</v>
      </c>
      <c r="J47" s="43">
        <f t="shared" si="0"/>
        <v>155229908.89177683</v>
      </c>
      <c r="K47" s="43">
        <f t="shared" si="0"/>
        <v>150536218.53821573</v>
      </c>
      <c r="L47" s="43">
        <f t="shared" si="0"/>
        <v>175573768.66969287</v>
      </c>
      <c r="M47" s="43">
        <f t="shared" si="0"/>
        <v>171707151.35615402</v>
      </c>
      <c r="N47" s="43">
        <f t="shared" si="0"/>
        <v>169240947.45850304</v>
      </c>
      <c r="O47" s="43">
        <f t="shared" si="0"/>
        <v>173848236.58804142</v>
      </c>
      <c r="P47" s="43">
        <f t="shared" si="0"/>
        <v>172884319.82902178</v>
      </c>
      <c r="Q47" s="43">
        <f t="shared" si="0"/>
        <v>175444301.05752078</v>
      </c>
      <c r="R47" s="43">
        <f t="shared" si="0"/>
        <v>177472706.5373804</v>
      </c>
      <c r="S47" s="43">
        <f t="shared" si="0"/>
        <v>184399190.97473517</v>
      </c>
      <c r="T47" s="43">
        <f t="shared" si="0"/>
        <v>172890866.24586093</v>
      </c>
      <c r="U47" s="43">
        <f t="shared" si="0"/>
        <v>173680477.40718868</v>
      </c>
      <c r="V47" s="43">
        <f t="shared" si="0"/>
        <v>174106488.00733346</v>
      </c>
      <c r="W47" s="43">
        <f t="shared" si="0"/>
        <v>155006370.43499592</v>
      </c>
      <c r="X47" s="43">
        <f t="shared" si="0"/>
        <v>148546430.68936163</v>
      </c>
      <c r="Y47" s="43">
        <f t="shared" si="0"/>
        <v>154847576.81522015</v>
      </c>
      <c r="Z47" s="43">
        <f t="shared" si="0"/>
        <v>159658960.53111985</v>
      </c>
      <c r="AA47" s="43">
        <f t="shared" si="0"/>
        <v>159055143.22529241</v>
      </c>
      <c r="AB47" s="43">
        <f t="shared" si="0"/>
        <v>160537434.58647588</v>
      </c>
      <c r="AC47" s="43">
        <f t="shared" si="0"/>
        <v>159468720.19905844</v>
      </c>
      <c r="AD47" s="43">
        <f t="shared" si="0"/>
        <v>114980406.87264305</v>
      </c>
      <c r="AE47" s="43">
        <f t="shared" si="0"/>
        <v>93582542.154873058</v>
      </c>
      <c r="AF47" s="43">
        <f t="shared" si="0"/>
        <v>126016164.80094935</v>
      </c>
      <c r="AG47" s="43">
        <f t="shared" si="0"/>
        <v>165698245.84652057</v>
      </c>
      <c r="AH47" s="43">
        <f t="shared" si="0"/>
        <v>158435289.13</v>
      </c>
      <c r="AJ47" s="43">
        <f t="shared" si="2"/>
        <v>4552869373.3636189</v>
      </c>
    </row>
    <row r="48" spans="1:36" x14ac:dyDescent="0.25">
      <c r="A48" s="42">
        <v>44</v>
      </c>
      <c r="B48" s="38" t="s">
        <v>170</v>
      </c>
      <c r="C48" s="43">
        <f t="shared" si="1"/>
        <v>23544567.360160768</v>
      </c>
      <c r="D48" s="43">
        <f t="shared" si="0"/>
        <v>60914188.405181676</v>
      </c>
      <c r="E48" s="43">
        <f t="shared" si="0"/>
        <v>71655771.449756086</v>
      </c>
      <c r="F48" s="43">
        <f t="shared" si="0"/>
        <v>93950896.492392272</v>
      </c>
      <c r="G48" s="43">
        <f t="shared" si="0"/>
        <v>119730954.64074001</v>
      </c>
      <c r="H48" s="43">
        <f t="shared" si="0"/>
        <v>139383682.04368588</v>
      </c>
      <c r="I48" s="43">
        <f t="shared" si="0"/>
        <v>159216382.34927115</v>
      </c>
      <c r="J48" s="43">
        <f t="shared" si="0"/>
        <v>165571661.94248092</v>
      </c>
      <c r="K48" s="43">
        <f t="shared" si="0"/>
        <v>165862196.91917443</v>
      </c>
      <c r="L48" s="43">
        <f t="shared" si="0"/>
        <v>171546562.63876557</v>
      </c>
      <c r="M48" s="43">
        <f t="shared" si="0"/>
        <v>148688284.30205604</v>
      </c>
      <c r="N48" s="43">
        <f t="shared" si="0"/>
        <v>141842428.89614731</v>
      </c>
      <c r="O48" s="43">
        <f t="shared" si="0"/>
        <v>145761996.19376674</v>
      </c>
      <c r="P48" s="43">
        <f t="shared" si="0"/>
        <v>144344415.58081582</v>
      </c>
      <c r="Q48" s="43">
        <f t="shared" si="0"/>
        <v>141308326.8559868</v>
      </c>
      <c r="R48" s="43">
        <f t="shared" si="0"/>
        <v>134557912.98243639</v>
      </c>
      <c r="S48" s="43">
        <f t="shared" si="0"/>
        <v>139124313.25397846</v>
      </c>
      <c r="T48" s="43">
        <f t="shared" si="0"/>
        <v>126726601.81988117</v>
      </c>
      <c r="U48" s="43">
        <f t="shared" si="0"/>
        <v>124671088.41551916</v>
      </c>
      <c r="V48" s="43">
        <f t="shared" si="0"/>
        <v>123508552.44680378</v>
      </c>
      <c r="W48" s="43">
        <f t="shared" si="0"/>
        <v>111545506.49638772</v>
      </c>
      <c r="X48" s="43">
        <f t="shared" si="0"/>
        <v>108035224.27228612</v>
      </c>
      <c r="Y48" s="43">
        <f t="shared" si="0"/>
        <v>108767193.80562073</v>
      </c>
      <c r="Z48" s="43">
        <f t="shared" si="0"/>
        <v>107862092.4776177</v>
      </c>
      <c r="AA48" s="43">
        <f t="shared" si="0"/>
        <v>101510166.274487</v>
      </c>
      <c r="AB48" s="43">
        <f t="shared" si="0"/>
        <v>100254414.0952355</v>
      </c>
      <c r="AC48" s="43">
        <f t="shared" si="0"/>
        <v>98283293.643037811</v>
      </c>
      <c r="AD48" s="43">
        <f t="shared" si="0"/>
        <v>66808126.028923467</v>
      </c>
      <c r="AE48" s="43">
        <f t="shared" si="0"/>
        <v>54586942.775431067</v>
      </c>
      <c r="AF48" s="43">
        <f t="shared" si="0"/>
        <v>69804505.89963606</v>
      </c>
      <c r="AG48" s="43">
        <f t="shared" si="0"/>
        <v>89318171.534508005</v>
      </c>
      <c r="AH48" s="43">
        <f t="shared" si="0"/>
        <v>84552235.280000001</v>
      </c>
      <c r="AJ48" s="43">
        <f t="shared" si="2"/>
        <v>3643238657.5721717</v>
      </c>
    </row>
    <row r="49" spans="1:36" x14ac:dyDescent="0.25">
      <c r="A49" s="42">
        <v>45</v>
      </c>
      <c r="B49" s="38" t="s">
        <v>181</v>
      </c>
      <c r="C49" s="43">
        <f t="shared" si="1"/>
        <v>26004461.832186494</v>
      </c>
      <c r="D49" s="43">
        <f t="shared" si="0"/>
        <v>51067250.861642972</v>
      </c>
      <c r="E49" s="43">
        <f t="shared" si="0"/>
        <v>64228855.14246951</v>
      </c>
      <c r="F49" s="43">
        <f t="shared" si="0"/>
        <v>71021115.909271911</v>
      </c>
      <c r="G49" s="43">
        <f t="shared" si="0"/>
        <v>76755016.682581976</v>
      </c>
      <c r="H49" s="43">
        <f t="shared" si="0"/>
        <v>84609934.621026471</v>
      </c>
      <c r="I49" s="43">
        <f t="shared" si="0"/>
        <v>97961798.427551016</v>
      </c>
      <c r="J49" s="43">
        <f t="shared" si="0"/>
        <v>108397672.60477459</v>
      </c>
      <c r="K49" s="43">
        <f t="shared" si="0"/>
        <v>114389293.76527297</v>
      </c>
      <c r="L49" s="43">
        <f t="shared" si="0"/>
        <v>121638239.72754411</v>
      </c>
      <c r="M49" s="43">
        <f t="shared" si="0"/>
        <v>111771372.79588115</v>
      </c>
      <c r="N49" s="43">
        <f t="shared" si="0"/>
        <v>104373037.30023198</v>
      </c>
      <c r="O49" s="43">
        <f t="shared" si="0"/>
        <v>105112970.53453974</v>
      </c>
      <c r="P49" s="43">
        <f t="shared" si="0"/>
        <v>103539131.25639305</v>
      </c>
      <c r="Q49" s="43">
        <f t="shared" si="0"/>
        <v>108157249.86435014</v>
      </c>
      <c r="R49" s="43">
        <f t="shared" si="0"/>
        <v>108097158.27704856</v>
      </c>
      <c r="S49" s="43">
        <f t="shared" si="0"/>
        <v>110439830.39015134</v>
      </c>
      <c r="T49" s="43">
        <f t="shared" si="0"/>
        <v>99947395.452653036</v>
      </c>
      <c r="U49" s="43">
        <f t="shared" si="0"/>
        <v>97954793.242706016</v>
      </c>
      <c r="V49" s="43">
        <f t="shared" si="0"/>
        <v>98631846.055975065</v>
      </c>
      <c r="W49" s="43">
        <f t="shared" si="0"/>
        <v>84249143.816487908</v>
      </c>
      <c r="X49" s="43">
        <f t="shared" si="0"/>
        <v>79031877.189357504</v>
      </c>
      <c r="Y49" s="43">
        <f t="shared" si="0"/>
        <v>80502267.826359108</v>
      </c>
      <c r="Z49" s="43">
        <f t="shared" si="0"/>
        <v>80458432.811425045</v>
      </c>
      <c r="AA49" s="43">
        <f t="shared" si="0"/>
        <v>78102329.860152796</v>
      </c>
      <c r="AB49" s="43">
        <f t="shared" si="0"/>
        <v>78883488.466956064</v>
      </c>
      <c r="AC49" s="43">
        <f t="shared" si="0"/>
        <v>75003264.822017327</v>
      </c>
      <c r="AD49" s="43">
        <f t="shared" si="0"/>
        <v>54325555.305068061</v>
      </c>
      <c r="AE49" s="43">
        <f t="shared" si="0"/>
        <v>41572350.016410239</v>
      </c>
      <c r="AF49" s="43">
        <f t="shared" si="0"/>
        <v>54627146.910743669</v>
      </c>
      <c r="AG49" s="43">
        <f t="shared" si="0"/>
        <v>70412410.378631458</v>
      </c>
      <c r="AH49" s="43">
        <f t="shared" si="0"/>
        <v>65795232.350000009</v>
      </c>
      <c r="AJ49" s="43">
        <f t="shared" si="2"/>
        <v>2707061924.4978609</v>
      </c>
    </row>
    <row r="50" spans="1:36" x14ac:dyDescent="0.25">
      <c r="A50" s="42">
        <v>46</v>
      </c>
      <c r="B50" s="38" t="s">
        <v>190</v>
      </c>
      <c r="C50" s="43">
        <f t="shared" si="1"/>
        <v>20481690.094340831</v>
      </c>
      <c r="D50" s="43">
        <f t="shared" si="0"/>
        <v>49356510.687172189</v>
      </c>
      <c r="E50" s="43">
        <f t="shared" si="0"/>
        <v>68882133.210243911</v>
      </c>
      <c r="F50" s="43">
        <f t="shared" si="0"/>
        <v>80182605.670728073</v>
      </c>
      <c r="G50" s="43">
        <f t="shared" si="0"/>
        <v>101034268.63789217</v>
      </c>
      <c r="H50" s="43">
        <f t="shared" si="0"/>
        <v>123772945.50853881</v>
      </c>
      <c r="I50" s="43">
        <f t="shared" si="0"/>
        <v>142686009.19644314</v>
      </c>
      <c r="J50" s="43">
        <f t="shared" si="0"/>
        <v>153627811.12391481</v>
      </c>
      <c r="K50" s="43">
        <f t="shared" si="0"/>
        <v>146294646.94790944</v>
      </c>
      <c r="L50" s="43">
        <f t="shared" si="0"/>
        <v>147196614.67967942</v>
      </c>
      <c r="M50" s="43">
        <f t="shared" si="0"/>
        <v>126393299.3933696</v>
      </c>
      <c r="N50" s="43">
        <f t="shared" si="0"/>
        <v>116453650.79878893</v>
      </c>
      <c r="O50" s="43">
        <f t="shared" si="0"/>
        <v>116001303.41443133</v>
      </c>
      <c r="P50" s="43">
        <f t="shared" si="0"/>
        <v>114450791.1795471</v>
      </c>
      <c r="Q50" s="43">
        <f t="shared" si="0"/>
        <v>114742331.74375446</v>
      </c>
      <c r="R50" s="43">
        <f t="shared" si="0"/>
        <v>116489883.84677428</v>
      </c>
      <c r="S50" s="43">
        <f t="shared" si="0"/>
        <v>116119488.24621528</v>
      </c>
      <c r="T50" s="43">
        <f t="shared" si="0"/>
        <v>109157523.7068979</v>
      </c>
      <c r="U50" s="43">
        <f t="shared" si="0"/>
        <v>106107860.82886291</v>
      </c>
      <c r="V50" s="43">
        <f t="shared" si="0"/>
        <v>102860596.35176213</v>
      </c>
      <c r="W50" s="43">
        <f t="shared" si="0"/>
        <v>96245052.605833903</v>
      </c>
      <c r="X50" s="43">
        <f t="shared" si="0"/>
        <v>94523352.064321607</v>
      </c>
      <c r="Y50" s="43">
        <f t="shared" si="0"/>
        <v>95405669.429529414</v>
      </c>
      <c r="Z50" s="43">
        <f t="shared" ref="D50:AH58" si="3">Z13*$AH$38/Z$38</f>
        <v>97488402.732885271</v>
      </c>
      <c r="AA50" s="43">
        <f t="shared" si="3"/>
        <v>95437447.404267207</v>
      </c>
      <c r="AB50" s="43">
        <f t="shared" si="3"/>
        <v>94202083.3347065</v>
      </c>
      <c r="AC50" s="43">
        <f t="shared" si="3"/>
        <v>89450347.110859305</v>
      </c>
      <c r="AD50" s="43">
        <f t="shared" si="3"/>
        <v>63385735.190174319</v>
      </c>
      <c r="AE50" s="43">
        <f t="shared" si="3"/>
        <v>45715581.030062132</v>
      </c>
      <c r="AF50" s="43">
        <f t="shared" si="3"/>
        <v>56479479.378496826</v>
      </c>
      <c r="AG50" s="43">
        <f t="shared" si="3"/>
        <v>73358325.425639093</v>
      </c>
      <c r="AH50" s="43">
        <f t="shared" si="3"/>
        <v>71755193.090000004</v>
      </c>
      <c r="AJ50" s="43">
        <f t="shared" si="2"/>
        <v>3145738634.0640426</v>
      </c>
    </row>
    <row r="51" spans="1:36" x14ac:dyDescent="0.25">
      <c r="A51" s="42">
        <v>47</v>
      </c>
      <c r="B51" s="38" t="s">
        <v>180</v>
      </c>
      <c r="C51" s="43">
        <f t="shared" si="1"/>
        <v>30444291.739517678</v>
      </c>
      <c r="D51" s="43">
        <f t="shared" si="3"/>
        <v>78784533.050110579</v>
      </c>
      <c r="E51" s="43">
        <f t="shared" si="3"/>
        <v>101915518.1845122</v>
      </c>
      <c r="F51" s="43">
        <f t="shared" si="3"/>
        <v>126175546.98208024</v>
      </c>
      <c r="G51" s="43">
        <f t="shared" si="3"/>
        <v>134732254.62199408</v>
      </c>
      <c r="H51" s="43">
        <f t="shared" si="3"/>
        <v>156082287.28876472</v>
      </c>
      <c r="I51" s="43">
        <f t="shared" si="3"/>
        <v>173319543.17486882</v>
      </c>
      <c r="J51" s="43">
        <f t="shared" si="3"/>
        <v>182464396.01513028</v>
      </c>
      <c r="K51" s="43">
        <f t="shared" si="3"/>
        <v>188815917.14404795</v>
      </c>
      <c r="L51" s="43">
        <f t="shared" si="3"/>
        <v>198537124.25403261</v>
      </c>
      <c r="M51" s="43">
        <f t="shared" si="3"/>
        <v>171361278.58449849</v>
      </c>
      <c r="N51" s="43">
        <f t="shared" si="3"/>
        <v>164962962.52527723</v>
      </c>
      <c r="O51" s="43">
        <f t="shared" si="3"/>
        <v>172640699.41255012</v>
      </c>
      <c r="P51" s="43">
        <f t="shared" si="3"/>
        <v>170682932.58878976</v>
      </c>
      <c r="Q51" s="43">
        <f t="shared" si="3"/>
        <v>173906137.83217633</v>
      </c>
      <c r="R51" s="43">
        <f t="shared" si="3"/>
        <v>175636258.90257493</v>
      </c>
      <c r="S51" s="43">
        <f t="shared" si="3"/>
        <v>181114025.57175261</v>
      </c>
      <c r="T51" s="43">
        <f t="shared" si="3"/>
        <v>166616983.32169518</v>
      </c>
      <c r="U51" s="43">
        <f t="shared" si="3"/>
        <v>164207658.17623061</v>
      </c>
      <c r="V51" s="43">
        <f t="shared" si="3"/>
        <v>162652494.58023623</v>
      </c>
      <c r="W51" s="43">
        <f t="shared" si="3"/>
        <v>147984046.3797341</v>
      </c>
      <c r="X51" s="43">
        <f t="shared" si="3"/>
        <v>144468779.44783318</v>
      </c>
      <c r="Y51" s="43">
        <f t="shared" si="3"/>
        <v>151760976.93281028</v>
      </c>
      <c r="Z51" s="43">
        <f t="shared" si="3"/>
        <v>152008050.49899188</v>
      </c>
      <c r="AA51" s="43">
        <f t="shared" si="3"/>
        <v>147912239.48801279</v>
      </c>
      <c r="AB51" s="43">
        <f t="shared" si="3"/>
        <v>148215711.68858454</v>
      </c>
      <c r="AC51" s="43">
        <f t="shared" si="3"/>
        <v>143747530.01533407</v>
      </c>
      <c r="AD51" s="43">
        <f t="shared" si="3"/>
        <v>102578242.00063613</v>
      </c>
      <c r="AE51" s="43">
        <f t="shared" si="3"/>
        <v>84959934.269159049</v>
      </c>
      <c r="AF51" s="43">
        <f t="shared" si="3"/>
        <v>112624406.80765821</v>
      </c>
      <c r="AG51" s="43">
        <f t="shared" si="3"/>
        <v>142969933.6484094</v>
      </c>
      <c r="AH51" s="43">
        <f t="shared" si="3"/>
        <v>137923170.53</v>
      </c>
      <c r="AJ51" s="43">
        <f t="shared" si="2"/>
        <v>4692205865.6580038</v>
      </c>
    </row>
    <row r="52" spans="1:36" x14ac:dyDescent="0.25">
      <c r="A52" s="42">
        <v>48</v>
      </c>
      <c r="B52" s="38" t="s">
        <v>185</v>
      </c>
      <c r="C52" s="43">
        <f t="shared" si="1"/>
        <v>11880738.217234725</v>
      </c>
      <c r="D52" s="43">
        <f t="shared" si="3"/>
        <v>28043602.805497628</v>
      </c>
      <c r="E52" s="43">
        <f t="shared" si="3"/>
        <v>29721351.22277439</v>
      </c>
      <c r="F52" s="43">
        <f t="shared" si="3"/>
        <v>39554035.911530457</v>
      </c>
      <c r="G52" s="43">
        <f t="shared" si="3"/>
        <v>49127750.296088621</v>
      </c>
      <c r="H52" s="43">
        <f t="shared" si="3"/>
        <v>58158480.064182349</v>
      </c>
      <c r="I52" s="43">
        <f t="shared" si="3"/>
        <v>70840348.541690961</v>
      </c>
      <c r="J52" s="43">
        <f t="shared" si="3"/>
        <v>80161724.203909725</v>
      </c>
      <c r="K52" s="43">
        <f t="shared" si="3"/>
        <v>84890310.25531292</v>
      </c>
      <c r="L52" s="43">
        <f t="shared" si="3"/>
        <v>87571893.525652781</v>
      </c>
      <c r="M52" s="43">
        <f t="shared" si="3"/>
        <v>76049583.212274626</v>
      </c>
      <c r="N52" s="43">
        <f t="shared" si="3"/>
        <v>73567210.447640598</v>
      </c>
      <c r="O52" s="43">
        <f t="shared" si="3"/>
        <v>75189734.852010116</v>
      </c>
      <c r="P52" s="43">
        <f t="shared" si="3"/>
        <v>77308874.795443609</v>
      </c>
      <c r="Q52" s="43">
        <f t="shared" si="3"/>
        <v>78132256.105692819</v>
      </c>
      <c r="R52" s="43">
        <f t="shared" si="3"/>
        <v>77644748.187296078</v>
      </c>
      <c r="S52" s="43">
        <f t="shared" si="3"/>
        <v>80980040.694571137</v>
      </c>
      <c r="T52" s="43">
        <f t="shared" si="3"/>
        <v>72265472.116875768</v>
      </c>
      <c r="U52" s="43">
        <f t="shared" si="3"/>
        <v>71928201.066665933</v>
      </c>
      <c r="V52" s="43">
        <f t="shared" si="3"/>
        <v>72822466.129674494</v>
      </c>
      <c r="W52" s="43">
        <f t="shared" si="3"/>
        <v>64800962.366450489</v>
      </c>
      <c r="X52" s="43">
        <f t="shared" si="3"/>
        <v>61909931.18043115</v>
      </c>
      <c r="Y52" s="43">
        <f t="shared" si="3"/>
        <v>60223281.307109617</v>
      </c>
      <c r="Z52" s="43">
        <f t="shared" si="3"/>
        <v>59901365.92407459</v>
      </c>
      <c r="AA52" s="43">
        <f t="shared" si="3"/>
        <v>58704954.842602693</v>
      </c>
      <c r="AB52" s="43">
        <f t="shared" si="3"/>
        <v>57906106.115228631</v>
      </c>
      <c r="AC52" s="43">
        <f t="shared" si="3"/>
        <v>56677603.136306159</v>
      </c>
      <c r="AD52" s="43">
        <f t="shared" si="3"/>
        <v>40608479.445741385</v>
      </c>
      <c r="AE52" s="43">
        <f t="shared" si="3"/>
        <v>30196954.074378841</v>
      </c>
      <c r="AF52" s="43">
        <f t="shared" si="3"/>
        <v>38278115.3710443</v>
      </c>
      <c r="AG52" s="43">
        <f t="shared" si="3"/>
        <v>49894983.770626061</v>
      </c>
      <c r="AH52" s="43">
        <f t="shared" si="3"/>
        <v>46936040.490000002</v>
      </c>
      <c r="AJ52" s="43">
        <f t="shared" si="2"/>
        <v>1921877600.6760137</v>
      </c>
    </row>
    <row r="53" spans="1:36" x14ac:dyDescent="0.25">
      <c r="A53" s="42">
        <v>49</v>
      </c>
      <c r="B53" s="38" t="s">
        <v>183</v>
      </c>
      <c r="C53" s="43">
        <f t="shared" si="1"/>
        <v>4747890.6857556263</v>
      </c>
      <c r="D53" s="43">
        <f t="shared" si="3"/>
        <v>20891522.247804105</v>
      </c>
      <c r="E53" s="43">
        <f t="shared" si="3"/>
        <v>44849236.171768293</v>
      </c>
      <c r="F53" s="43">
        <f t="shared" si="3"/>
        <v>64173982.926240712</v>
      </c>
      <c r="G53" s="43">
        <f t="shared" si="3"/>
        <v>79304480.393930554</v>
      </c>
      <c r="H53" s="43">
        <f t="shared" si="3"/>
        <v>97277095.324292064</v>
      </c>
      <c r="I53" s="43">
        <f t="shared" si="3"/>
        <v>117175072.7419825</v>
      </c>
      <c r="J53" s="43">
        <f t="shared" si="3"/>
        <v>130402951.25488122</v>
      </c>
      <c r="K53" s="43">
        <f t="shared" si="3"/>
        <v>140652794.4917976</v>
      </c>
      <c r="L53" s="43">
        <f t="shared" si="3"/>
        <v>153720845.56025767</v>
      </c>
      <c r="M53" s="43">
        <f t="shared" si="3"/>
        <v>135111853.05413693</v>
      </c>
      <c r="N53" s="43">
        <f t="shared" si="3"/>
        <v>132026752.22608534</v>
      </c>
      <c r="O53" s="43">
        <f t="shared" si="3"/>
        <v>145532435.23547012</v>
      </c>
      <c r="P53" s="43">
        <f t="shared" si="3"/>
        <v>152472941.92616332</v>
      </c>
      <c r="Q53" s="43">
        <f t="shared" si="3"/>
        <v>155038047.55380931</v>
      </c>
      <c r="R53" s="43">
        <f t="shared" si="3"/>
        <v>153756681.39232093</v>
      </c>
      <c r="S53" s="43">
        <f t="shared" si="3"/>
        <v>156606870.46112895</v>
      </c>
      <c r="T53" s="43">
        <f t="shared" si="3"/>
        <v>146853025.13309246</v>
      </c>
      <c r="U53" s="43">
        <f t="shared" si="3"/>
        <v>143841591.12825319</v>
      </c>
      <c r="V53" s="43">
        <f t="shared" si="3"/>
        <v>143886034.28096628</v>
      </c>
      <c r="W53" s="43">
        <f t="shared" si="3"/>
        <v>133714977.2999994</v>
      </c>
      <c r="X53" s="43">
        <f t="shared" si="3"/>
        <v>133565060.26099637</v>
      </c>
      <c r="Y53" s="43">
        <f t="shared" si="3"/>
        <v>136117543.08364424</v>
      </c>
      <c r="Z53" s="43">
        <f t="shared" si="3"/>
        <v>135644219.02612725</v>
      </c>
      <c r="AA53" s="43">
        <f t="shared" si="3"/>
        <v>132364279.45051332</v>
      </c>
      <c r="AB53" s="43">
        <f t="shared" si="3"/>
        <v>133816179.40087681</v>
      </c>
      <c r="AC53" s="43">
        <f t="shared" si="3"/>
        <v>134571755.68281975</v>
      </c>
      <c r="AD53" s="43">
        <f t="shared" si="3"/>
        <v>100824244.30924056</v>
      </c>
      <c r="AE53" s="43">
        <f t="shared" si="3"/>
        <v>84211078.999024197</v>
      </c>
      <c r="AF53" s="43">
        <f t="shared" si="3"/>
        <v>114901272.10884492</v>
      </c>
      <c r="AG53" s="43">
        <f t="shared" si="3"/>
        <v>144669151.67291641</v>
      </c>
      <c r="AH53" s="43">
        <f t="shared" si="3"/>
        <v>138016294.80000001</v>
      </c>
      <c r="AJ53" s="43">
        <f t="shared" si="2"/>
        <v>3840738160.285141</v>
      </c>
    </row>
    <row r="54" spans="1:36" x14ac:dyDescent="0.25">
      <c r="A54" s="42">
        <v>50</v>
      </c>
      <c r="B54" s="38" t="s">
        <v>179</v>
      </c>
      <c r="C54" s="43">
        <f t="shared" si="1"/>
        <v>26965534.544501603</v>
      </c>
      <c r="D54" s="43">
        <f t="shared" si="3"/>
        <v>47387335.609352283</v>
      </c>
      <c r="E54" s="43">
        <f t="shared" si="3"/>
        <v>60327993.320701219</v>
      </c>
      <c r="F54" s="43">
        <f t="shared" si="3"/>
        <v>80192703.253016338</v>
      </c>
      <c r="G54" s="43">
        <f t="shared" si="3"/>
        <v>99323415.201967478</v>
      </c>
      <c r="H54" s="43">
        <f t="shared" si="3"/>
        <v>120550831.68311764</v>
      </c>
      <c r="I54" s="43">
        <f t="shared" si="3"/>
        <v>141923559.66008747</v>
      </c>
      <c r="J54" s="43">
        <f t="shared" si="3"/>
        <v>156107691.68469417</v>
      </c>
      <c r="K54" s="43">
        <f t="shared" si="3"/>
        <v>157699613.97861516</v>
      </c>
      <c r="L54" s="43">
        <f t="shared" si="3"/>
        <v>167352955.21124476</v>
      </c>
      <c r="M54" s="43">
        <f t="shared" si="3"/>
        <v>144409408.43420982</v>
      </c>
      <c r="N54" s="43">
        <f t="shared" si="3"/>
        <v>136125748.38400957</v>
      </c>
      <c r="O54" s="43">
        <f t="shared" si="3"/>
        <v>138851479.56180194</v>
      </c>
      <c r="P54" s="43">
        <f t="shared" si="3"/>
        <v>137512679.8206501</v>
      </c>
      <c r="Q54" s="43">
        <f t="shared" si="3"/>
        <v>138177493.91787323</v>
      </c>
      <c r="R54" s="43">
        <f t="shared" si="3"/>
        <v>133790217.65410829</v>
      </c>
      <c r="S54" s="43">
        <f t="shared" si="3"/>
        <v>134691105.67352593</v>
      </c>
      <c r="T54" s="43">
        <f t="shared" si="3"/>
        <v>124424439.68009686</v>
      </c>
      <c r="U54" s="43">
        <f t="shared" si="3"/>
        <v>120855245.81610884</v>
      </c>
      <c r="V54" s="43">
        <f t="shared" si="3"/>
        <v>119687428.33484839</v>
      </c>
      <c r="W54" s="43">
        <f t="shared" si="3"/>
        <v>106942488.72162476</v>
      </c>
      <c r="X54" s="43">
        <f t="shared" si="3"/>
        <v>104710702.99482962</v>
      </c>
      <c r="Y54" s="43">
        <f t="shared" si="3"/>
        <v>105722364.53289917</v>
      </c>
      <c r="Z54" s="43">
        <f t="shared" si="3"/>
        <v>106773324.44182082</v>
      </c>
      <c r="AA54" s="43">
        <f t="shared" si="3"/>
        <v>103893816.24207854</v>
      </c>
      <c r="AB54" s="43">
        <f t="shared" si="3"/>
        <v>105321798.00220229</v>
      </c>
      <c r="AC54" s="43">
        <f t="shared" si="3"/>
        <v>103253403.24052924</v>
      </c>
      <c r="AD54" s="43">
        <f t="shared" si="3"/>
        <v>72836365.535842732</v>
      </c>
      <c r="AE54" s="43">
        <f t="shared" si="3"/>
        <v>51546338.149349622</v>
      </c>
      <c r="AF54" s="43">
        <f t="shared" si="3"/>
        <v>68732338.194351256</v>
      </c>
      <c r="AG54" s="43">
        <f t="shared" si="3"/>
        <v>89493070.045989946</v>
      </c>
      <c r="AH54" s="43">
        <f t="shared" si="3"/>
        <v>86299825.290000007</v>
      </c>
      <c r="AJ54" s="43">
        <f t="shared" si="2"/>
        <v>3491882716.8160496</v>
      </c>
    </row>
    <row r="55" spans="1:36" x14ac:dyDescent="0.25">
      <c r="A55" s="42">
        <v>51</v>
      </c>
      <c r="B55" s="38" t="s">
        <v>176</v>
      </c>
      <c r="C55" s="43">
        <f t="shared" si="1"/>
        <v>27625677.54594855</v>
      </c>
      <c r="D55" s="43">
        <f t="shared" si="3"/>
        <v>81115257.598704576</v>
      </c>
      <c r="E55" s="43">
        <f t="shared" si="3"/>
        <v>92620157.755030483</v>
      </c>
      <c r="F55" s="43">
        <f t="shared" si="3"/>
        <v>106163775.71887071</v>
      </c>
      <c r="G55" s="43">
        <f t="shared" si="3"/>
        <v>117015221.54129985</v>
      </c>
      <c r="H55" s="43">
        <f t="shared" si="3"/>
        <v>134647330.80899</v>
      </c>
      <c r="I55" s="43">
        <f t="shared" si="3"/>
        <v>156890040.62090379</v>
      </c>
      <c r="J55" s="43">
        <f t="shared" si="3"/>
        <v>167311675.68476725</v>
      </c>
      <c r="K55" s="43">
        <f t="shared" si="3"/>
        <v>171279844.76889482</v>
      </c>
      <c r="L55" s="43">
        <f t="shared" si="3"/>
        <v>170953434.9197247</v>
      </c>
      <c r="M55" s="43">
        <f t="shared" si="3"/>
        <v>147408101.25363493</v>
      </c>
      <c r="N55" s="43">
        <f t="shared" si="3"/>
        <v>136536249.69391784</v>
      </c>
      <c r="O55" s="43">
        <f t="shared" si="3"/>
        <v>140119566.25361732</v>
      </c>
      <c r="P55" s="43">
        <f t="shared" si="3"/>
        <v>140493468.02135289</v>
      </c>
      <c r="Q55" s="43">
        <f t="shared" si="3"/>
        <v>136532502.17588779</v>
      </c>
      <c r="R55" s="43">
        <f t="shared" si="3"/>
        <v>132417444.61356688</v>
      </c>
      <c r="S55" s="43">
        <f t="shared" si="3"/>
        <v>133372396.07338148</v>
      </c>
      <c r="T55" s="43">
        <f t="shared" si="3"/>
        <v>120762933.70878705</v>
      </c>
      <c r="U55" s="43">
        <f t="shared" si="3"/>
        <v>117681581.08742377</v>
      </c>
      <c r="V55" s="43">
        <f t="shared" si="3"/>
        <v>118420400.93559738</v>
      </c>
      <c r="W55" s="43">
        <f t="shared" si="3"/>
        <v>101403762.96399143</v>
      </c>
      <c r="X55" s="43">
        <f t="shared" si="3"/>
        <v>97331929.102781862</v>
      </c>
      <c r="Y55" s="43">
        <f t="shared" si="3"/>
        <v>95154782.729763582</v>
      </c>
      <c r="Z55" s="43">
        <f t="shared" si="3"/>
        <v>94428697.320773676</v>
      </c>
      <c r="AA55" s="43">
        <f t="shared" si="3"/>
        <v>93938307.91535008</v>
      </c>
      <c r="AB55" s="43">
        <f t="shared" si="3"/>
        <v>92601481.705723017</v>
      </c>
      <c r="AC55" s="43">
        <f t="shared" si="3"/>
        <v>89023116.706273705</v>
      </c>
      <c r="AD55" s="43">
        <f t="shared" si="3"/>
        <v>62764233.039031401</v>
      </c>
      <c r="AE55" s="43">
        <f t="shared" si="3"/>
        <v>47020935.103448533</v>
      </c>
      <c r="AF55" s="43">
        <f t="shared" si="3"/>
        <v>61782636.723829105</v>
      </c>
      <c r="AG55" s="43">
        <f t="shared" si="3"/>
        <v>81478000.438457072</v>
      </c>
      <c r="AH55" s="43">
        <f t="shared" si="3"/>
        <v>76623268.159999996</v>
      </c>
      <c r="AJ55" s="43">
        <f t="shared" si="2"/>
        <v>3542918212.6897249</v>
      </c>
    </row>
    <row r="56" spans="1:36" x14ac:dyDescent="0.25">
      <c r="A56" s="42">
        <v>52</v>
      </c>
      <c r="B56" s="38" t="s">
        <v>173</v>
      </c>
      <c r="C56" s="43">
        <f t="shared" si="1"/>
        <v>11580536.576527329</v>
      </c>
      <c r="D56" s="43">
        <f t="shared" si="3"/>
        <v>35138934.909383886</v>
      </c>
      <c r="E56" s="43">
        <f t="shared" si="3"/>
        <v>50774712.368567072</v>
      </c>
      <c r="F56" s="43">
        <f t="shared" si="3"/>
        <v>59255746.172897473</v>
      </c>
      <c r="G56" s="43">
        <f t="shared" si="3"/>
        <v>70086606.057397336</v>
      </c>
      <c r="H56" s="43">
        <f t="shared" si="3"/>
        <v>75492218.829794109</v>
      </c>
      <c r="I56" s="43">
        <f t="shared" si="3"/>
        <v>90170541.464460641</v>
      </c>
      <c r="J56" s="43">
        <f t="shared" si="3"/>
        <v>101810766.63947107</v>
      </c>
      <c r="K56" s="43">
        <f t="shared" si="3"/>
        <v>110015766.82300931</v>
      </c>
      <c r="L56" s="43">
        <f t="shared" si="3"/>
        <v>119037097.1456414</v>
      </c>
      <c r="M56" s="43">
        <f t="shared" si="3"/>
        <v>105991970.5520917</v>
      </c>
      <c r="N56" s="43">
        <f t="shared" si="3"/>
        <v>103223000.07529472</v>
      </c>
      <c r="O56" s="43">
        <f t="shared" si="3"/>
        <v>100874117.50799468</v>
      </c>
      <c r="P56" s="43">
        <f t="shared" si="3"/>
        <v>99331417.848660782</v>
      </c>
      <c r="Q56" s="43">
        <f t="shared" si="3"/>
        <v>101502378.44474243</v>
      </c>
      <c r="R56" s="43">
        <f t="shared" si="3"/>
        <v>98734248.221711949</v>
      </c>
      <c r="S56" s="43">
        <f t="shared" si="3"/>
        <v>100467499.208251</v>
      </c>
      <c r="T56" s="43">
        <f t="shared" si="3"/>
        <v>94013788.186154693</v>
      </c>
      <c r="U56" s="43">
        <f t="shared" si="3"/>
        <v>91391645.986689121</v>
      </c>
      <c r="V56" s="43">
        <f t="shared" si="3"/>
        <v>90375158.062343001</v>
      </c>
      <c r="W56" s="43">
        <f t="shared" si="3"/>
        <v>78952471.790974841</v>
      </c>
      <c r="X56" s="43">
        <f t="shared" si="3"/>
        <v>73034762.968613029</v>
      </c>
      <c r="Y56" s="43">
        <f t="shared" si="3"/>
        <v>73162352.294403732</v>
      </c>
      <c r="Z56" s="43">
        <f t="shared" si="3"/>
        <v>71978215.21719484</v>
      </c>
      <c r="AA56" s="43">
        <f t="shared" si="3"/>
        <v>67792613.122238189</v>
      </c>
      <c r="AB56" s="43">
        <f t="shared" si="3"/>
        <v>71272721.395805806</v>
      </c>
      <c r="AC56" s="43">
        <f t="shared" si="3"/>
        <v>67901151.380864337</v>
      </c>
      <c r="AD56" s="43">
        <f t="shared" si="3"/>
        <v>47965686.100901172</v>
      </c>
      <c r="AE56" s="43">
        <f t="shared" si="3"/>
        <v>35549660.322053239</v>
      </c>
      <c r="AF56" s="43">
        <f t="shared" si="3"/>
        <v>48542790.640965186</v>
      </c>
      <c r="AG56" s="43">
        <f t="shared" si="3"/>
        <v>62806141.895364784</v>
      </c>
      <c r="AH56" s="43">
        <f t="shared" si="3"/>
        <v>58047020.799999997</v>
      </c>
      <c r="AJ56" s="43">
        <f t="shared" si="2"/>
        <v>2466273739.0104623</v>
      </c>
    </row>
    <row r="57" spans="1:36" x14ac:dyDescent="0.25">
      <c r="A57" s="42">
        <v>53</v>
      </c>
      <c r="B57" s="38" t="s">
        <v>188</v>
      </c>
      <c r="C57" s="43">
        <f t="shared" si="1"/>
        <v>28794361.921286173</v>
      </c>
      <c r="D57" s="43">
        <f t="shared" si="3"/>
        <v>54650909.465150073</v>
      </c>
      <c r="E57" s="43">
        <f t="shared" si="3"/>
        <v>70163816.031432927</v>
      </c>
      <c r="F57" s="43">
        <f t="shared" si="3"/>
        <v>79806301.474205047</v>
      </c>
      <c r="G57" s="43">
        <f t="shared" si="3"/>
        <v>90172514.505806789</v>
      </c>
      <c r="H57" s="43">
        <f t="shared" si="3"/>
        <v>98947528.45230794</v>
      </c>
      <c r="I57" s="43">
        <f t="shared" si="3"/>
        <v>107838685.07682216</v>
      </c>
      <c r="J57" s="43">
        <f t="shared" si="3"/>
        <v>110170687.02336501</v>
      </c>
      <c r="K57" s="43">
        <f t="shared" si="3"/>
        <v>111804322.49227697</v>
      </c>
      <c r="L57" s="43">
        <f t="shared" si="3"/>
        <v>114105387.26931642</v>
      </c>
      <c r="M57" s="43">
        <f t="shared" si="3"/>
        <v>101599185.25660001</v>
      </c>
      <c r="N57" s="43">
        <f t="shared" si="3"/>
        <v>96633747.436073825</v>
      </c>
      <c r="O57" s="43">
        <f t="shared" si="3"/>
        <v>97608517.237701908</v>
      </c>
      <c r="P57" s="43">
        <f t="shared" si="3"/>
        <v>93477952.186328068</v>
      </c>
      <c r="Q57" s="43">
        <f t="shared" si="3"/>
        <v>93981989.425127387</v>
      </c>
      <c r="R57" s="43">
        <f t="shared" si="3"/>
        <v>87919012.225540727</v>
      </c>
      <c r="S57" s="43">
        <f t="shared" si="3"/>
        <v>87916181.258129373</v>
      </c>
      <c r="T57" s="43">
        <f t="shared" si="3"/>
        <v>81462118.520913571</v>
      </c>
      <c r="U57" s="43">
        <f t="shared" si="3"/>
        <v>79302014.311843514</v>
      </c>
      <c r="V57" s="43">
        <f t="shared" si="3"/>
        <v>77619467.802116916</v>
      </c>
      <c r="W57" s="43">
        <f t="shared" si="3"/>
        <v>71473007.703157902</v>
      </c>
      <c r="X57" s="43">
        <f t="shared" si="3"/>
        <v>69399106.980537668</v>
      </c>
      <c r="Y57" s="43">
        <f t="shared" si="3"/>
        <v>68735861.355053782</v>
      </c>
      <c r="Z57" s="43">
        <f t="shared" si="3"/>
        <v>68734321.199797049</v>
      </c>
      <c r="AA57" s="43">
        <f t="shared" si="3"/>
        <v>67665523.169048831</v>
      </c>
      <c r="AB57" s="43">
        <f t="shared" si="3"/>
        <v>67046100.936437778</v>
      </c>
      <c r="AC57" s="43">
        <f t="shared" si="3"/>
        <v>68984625.83453165</v>
      </c>
      <c r="AD57" s="43">
        <f t="shared" si="3"/>
        <v>49562271.727167383</v>
      </c>
      <c r="AE57" s="43">
        <f t="shared" si="3"/>
        <v>41643969.57264366</v>
      </c>
      <c r="AF57" s="43">
        <f t="shared" si="3"/>
        <v>55097512.572151884</v>
      </c>
      <c r="AG57" s="43">
        <f t="shared" si="3"/>
        <v>68800926.909045383</v>
      </c>
      <c r="AH57" s="43">
        <f t="shared" si="3"/>
        <v>66253194.45000001</v>
      </c>
      <c r="AJ57" s="43">
        <f t="shared" si="2"/>
        <v>2527371121.7819176</v>
      </c>
    </row>
    <row r="58" spans="1:36" x14ac:dyDescent="0.25">
      <c r="A58" s="42">
        <v>54</v>
      </c>
      <c r="B58" s="38" t="s">
        <v>175</v>
      </c>
      <c r="C58" s="43">
        <f t="shared" si="1"/>
        <v>19837189.434630223</v>
      </c>
      <c r="D58" s="43">
        <f t="shared" si="3"/>
        <v>39982449.127930492</v>
      </c>
      <c r="E58" s="43">
        <f t="shared" si="3"/>
        <v>49486850.415487804</v>
      </c>
      <c r="F58" s="43">
        <f t="shared" si="3"/>
        <v>56531531.171441309</v>
      </c>
      <c r="G58" s="43">
        <f t="shared" si="3"/>
        <v>61500719.117149174</v>
      </c>
      <c r="H58" s="43">
        <f t="shared" si="3"/>
        <v>74101129.539517641</v>
      </c>
      <c r="I58" s="43">
        <f t="shared" si="3"/>
        <v>91497763.485189512</v>
      </c>
      <c r="J58" s="43">
        <f t="shared" si="3"/>
        <v>103402470.46607558</v>
      </c>
      <c r="K58" s="43">
        <f t="shared" si="3"/>
        <v>113622292.41491345</v>
      </c>
      <c r="L58" s="43">
        <f t="shared" si="3"/>
        <v>121773614.87093064</v>
      </c>
      <c r="M58" s="43">
        <f t="shared" si="3"/>
        <v>105825008.76840125</v>
      </c>
      <c r="N58" s="43">
        <f t="shared" si="3"/>
        <v>102118204.18417688</v>
      </c>
      <c r="O58" s="43">
        <f t="shared" si="3"/>
        <v>103099918.78917059</v>
      </c>
      <c r="P58" s="43">
        <f t="shared" si="3"/>
        <v>96238607.706250116</v>
      </c>
      <c r="Q58" s="43">
        <f t="shared" si="3"/>
        <v>99382289.080652073</v>
      </c>
      <c r="R58" s="43">
        <f t="shared" si="3"/>
        <v>101668396.02472547</v>
      </c>
      <c r="S58" s="43">
        <f t="shared" si="3"/>
        <v>102390904.47091518</v>
      </c>
      <c r="T58" s="43">
        <f t="shared" si="3"/>
        <v>97574562.816426292</v>
      </c>
      <c r="U58" s="43">
        <f t="shared" si="3"/>
        <v>96181729.297113478</v>
      </c>
      <c r="V58" s="43">
        <f t="shared" si="3"/>
        <v>92401197.306456566</v>
      </c>
      <c r="W58" s="43">
        <f t="shared" si="3"/>
        <v>84506184.717404276</v>
      </c>
      <c r="X58" s="43">
        <f t="shared" si="3"/>
        <v>81715100.988886312</v>
      </c>
      <c r="Y58" s="43">
        <f t="shared" si="3"/>
        <v>80020646.386377215</v>
      </c>
      <c r="Z58" s="43">
        <f t="shared" si="3"/>
        <v>83379205.497008458</v>
      </c>
      <c r="AA58" s="43">
        <f t="shared" si="3"/>
        <v>81489828.120036379</v>
      </c>
      <c r="AB58" s="43">
        <f t="shared" si="3"/>
        <v>79742938.948095769</v>
      </c>
      <c r="AC58" s="43">
        <f t="shared" si="3"/>
        <v>75735826.837173462</v>
      </c>
      <c r="AD58" s="43">
        <f t="shared" si="3"/>
        <v>53068836.741597466</v>
      </c>
      <c r="AE58" s="43">
        <f t="shared" si="3"/>
        <v>39373172.740118049</v>
      </c>
      <c r="AF58" s="43">
        <f t="shared" si="3"/>
        <v>50469112.397768982</v>
      </c>
      <c r="AG58" s="43">
        <f t="shared" ref="D58:AH67" si="4">AG21*$AH$38/AG$38</f>
        <v>64809643.211903363</v>
      </c>
      <c r="AH58" s="43">
        <f t="shared" si="4"/>
        <v>63968642.400000006</v>
      </c>
      <c r="AJ58" s="43">
        <f t="shared" si="2"/>
        <v>2566895967.4739242</v>
      </c>
    </row>
    <row r="59" spans="1:36" x14ac:dyDescent="0.25">
      <c r="A59" s="42">
        <v>55</v>
      </c>
      <c r="B59" s="44" t="s">
        <v>168</v>
      </c>
      <c r="C59" s="43">
        <f t="shared" si="1"/>
        <v>39130639.993118964</v>
      </c>
      <c r="D59" s="43">
        <f t="shared" si="4"/>
        <v>97568473.157440752</v>
      </c>
      <c r="E59" s="43">
        <f t="shared" si="4"/>
        <v>108801533.86911584</v>
      </c>
      <c r="F59" s="43">
        <f t="shared" si="4"/>
        <v>125648123.75610697</v>
      </c>
      <c r="G59" s="43">
        <f t="shared" si="4"/>
        <v>127242338.73364903</v>
      </c>
      <c r="H59" s="43">
        <f t="shared" si="4"/>
        <v>124893268.0834347</v>
      </c>
      <c r="I59" s="43">
        <f t="shared" si="4"/>
        <v>134390686.78696793</v>
      </c>
      <c r="J59" s="43">
        <f t="shared" si="4"/>
        <v>140146429.99980196</v>
      </c>
      <c r="K59" s="43">
        <f t="shared" si="4"/>
        <v>138835076.13113183</v>
      </c>
      <c r="L59" s="43">
        <f t="shared" si="4"/>
        <v>143398164.73014385</v>
      </c>
      <c r="M59" s="43">
        <f t="shared" si="4"/>
        <v>121272646.62149598</v>
      </c>
      <c r="N59" s="43">
        <f t="shared" si="4"/>
        <v>112925623.40617885</v>
      </c>
      <c r="O59" s="43">
        <f t="shared" si="4"/>
        <v>113911953.77381732</v>
      </c>
      <c r="P59" s="43">
        <f t="shared" si="4"/>
        <v>114088655.61221927</v>
      </c>
      <c r="Q59" s="43">
        <f t="shared" si="4"/>
        <v>114007114.14824137</v>
      </c>
      <c r="R59" s="43">
        <f t="shared" si="4"/>
        <v>108748921.97334529</v>
      </c>
      <c r="S59" s="43">
        <f t="shared" si="4"/>
        <v>103500808.60967426</v>
      </c>
      <c r="T59" s="43">
        <f t="shared" si="4"/>
        <v>95086462.866601035</v>
      </c>
      <c r="U59" s="43">
        <f t="shared" si="4"/>
        <v>93113948.642164096</v>
      </c>
      <c r="V59" s="43">
        <f t="shared" si="4"/>
        <v>97279318.334969118</v>
      </c>
      <c r="W59" s="43">
        <f t="shared" si="4"/>
        <v>95777524.527493358</v>
      </c>
      <c r="X59" s="43">
        <f t="shared" si="4"/>
        <v>95373227.549032465</v>
      </c>
      <c r="Y59" s="43">
        <f t="shared" si="4"/>
        <v>98404647.860229135</v>
      </c>
      <c r="Z59" s="43">
        <f t="shared" si="4"/>
        <v>102036621.46449192</v>
      </c>
      <c r="AA59" s="43">
        <f>AA22*$AH$38/AA$38</f>
        <v>100555240.21412396</v>
      </c>
      <c r="AB59" s="43">
        <f t="shared" si="4"/>
        <v>102528664.17720208</v>
      </c>
      <c r="AC59" s="43">
        <f t="shared" si="4"/>
        <v>101813156.81607337</v>
      </c>
      <c r="AD59" s="43">
        <f t="shared" si="4"/>
        <v>71041989.322544754</v>
      </c>
      <c r="AE59" s="43">
        <f t="shared" si="4"/>
        <v>48407038.858634263</v>
      </c>
      <c r="AF59" s="43">
        <f t="shared" si="4"/>
        <v>67162797.923892394</v>
      </c>
      <c r="AG59" s="43">
        <f t="shared" si="4"/>
        <v>89826243.027665749</v>
      </c>
      <c r="AH59" s="43">
        <f t="shared" si="4"/>
        <v>95137726.950000003</v>
      </c>
      <c r="AJ59" s="43">
        <f t="shared" si="2"/>
        <v>3322055067.9210014</v>
      </c>
    </row>
    <row r="60" spans="1:36" x14ac:dyDescent="0.25">
      <c r="A60" s="42">
        <v>56</v>
      </c>
      <c r="B60" s="38" t="s">
        <v>195</v>
      </c>
      <c r="C60" s="43">
        <f t="shared" si="1"/>
        <v>777398.0308360128</v>
      </c>
      <c r="D60" s="43">
        <f t="shared" si="4"/>
        <v>7102642.0965244863</v>
      </c>
      <c r="E60" s="43">
        <f t="shared" si="4"/>
        <v>14433742.702469513</v>
      </c>
      <c r="F60" s="43">
        <f t="shared" si="4"/>
        <v>22275902.271025259</v>
      </c>
      <c r="G60" s="43">
        <f t="shared" si="4"/>
        <v>27955277.428076804</v>
      </c>
      <c r="H60" s="43">
        <f t="shared" si="4"/>
        <v>32015900.786338232</v>
      </c>
      <c r="I60" s="43">
        <f t="shared" si="4"/>
        <v>39456030.967930026</v>
      </c>
      <c r="J60" s="43">
        <f t="shared" si="4"/>
        <v>43181786.893226512</v>
      </c>
      <c r="K60" s="43">
        <f t="shared" si="4"/>
        <v>44135389.835366175</v>
      </c>
      <c r="L60" s="43">
        <f t="shared" si="4"/>
        <v>48183961.379094951</v>
      </c>
      <c r="M60" s="43">
        <f t="shared" si="4"/>
        <v>42489773.8144897</v>
      </c>
      <c r="N60" s="43">
        <f t="shared" si="4"/>
        <v>42684419.156222135</v>
      </c>
      <c r="O60" s="43">
        <f t="shared" si="4"/>
        <v>46961724.16831927</v>
      </c>
      <c r="P60" s="43">
        <f t="shared" si="4"/>
        <v>51071112.27282273</v>
      </c>
      <c r="Q60" s="43">
        <f t="shared" si="4"/>
        <v>56990398.60745801</v>
      </c>
      <c r="R60" s="43">
        <f t="shared" si="4"/>
        <v>58165084.622873411</v>
      </c>
      <c r="S60" s="43">
        <f t="shared" si="4"/>
        <v>63669063.824791379</v>
      </c>
      <c r="T60" s="43">
        <f t="shared" si="4"/>
        <v>64756675.517625242</v>
      </c>
      <c r="U60" s="43">
        <f t="shared" si="4"/>
        <v>69102508.276112884</v>
      </c>
      <c r="V60" s="43">
        <f t="shared" si="4"/>
        <v>78204514.559339032</v>
      </c>
      <c r="W60" s="43">
        <f t="shared" si="4"/>
        <v>72524827.562200204</v>
      </c>
      <c r="X60" s="43">
        <f t="shared" si="4"/>
        <v>71111179.949696094</v>
      </c>
      <c r="Y60" s="43">
        <f t="shared" si="4"/>
        <v>74384859.931822225</v>
      </c>
      <c r="Z60" s="43">
        <f t="shared" si="4"/>
        <v>76792884.623583227</v>
      </c>
      <c r="AA60" s="43">
        <f t="shared" si="4"/>
        <v>76536998.138075501</v>
      </c>
      <c r="AB60" s="43">
        <f t="shared" si="4"/>
        <v>80629906.449400514</v>
      </c>
      <c r="AC60" s="43">
        <f t="shared" si="4"/>
        <v>81663811.512103021</v>
      </c>
      <c r="AD60" s="43">
        <f t="shared" si="4"/>
        <v>60531288.350659281</v>
      </c>
      <c r="AE60" s="43">
        <f t="shared" si="4"/>
        <v>49099555.50909958</v>
      </c>
      <c r="AF60" s="43">
        <f t="shared" si="4"/>
        <v>67174097.874430373</v>
      </c>
      <c r="AG60" s="43">
        <f t="shared" si="4"/>
        <v>90260487.931527182</v>
      </c>
      <c r="AH60" s="43">
        <f t="shared" si="4"/>
        <v>90271752.75</v>
      </c>
      <c r="AJ60" s="43">
        <f t="shared" si="2"/>
        <v>1744594957.793539</v>
      </c>
    </row>
    <row r="61" spans="1:36" x14ac:dyDescent="0.25">
      <c r="A61" s="42">
        <v>57</v>
      </c>
      <c r="B61" s="38" t="s">
        <v>177</v>
      </c>
      <c r="C61" s="43">
        <f t="shared" si="1"/>
        <v>35471513.465819933</v>
      </c>
      <c r="D61" s="43">
        <f t="shared" si="4"/>
        <v>70679258.859146908</v>
      </c>
      <c r="E61" s="43">
        <f t="shared" si="4"/>
        <v>84987502.613932922</v>
      </c>
      <c r="F61" s="43">
        <f t="shared" si="4"/>
        <v>111623372.5084101</v>
      </c>
      <c r="G61" s="43">
        <f t="shared" si="4"/>
        <v>130947746.97970219</v>
      </c>
      <c r="H61" s="43">
        <f t="shared" si="4"/>
        <v>149607822.63611293</v>
      </c>
      <c r="I61" s="43">
        <f t="shared" si="4"/>
        <v>197158258.81714284</v>
      </c>
      <c r="J61" s="43">
        <f t="shared" si="4"/>
        <v>224977806.68110323</v>
      </c>
      <c r="K61" s="43">
        <f t="shared" si="4"/>
        <v>228869025.90873501</v>
      </c>
      <c r="L61" s="43">
        <f t="shared" si="4"/>
        <v>242991570.68683156</v>
      </c>
      <c r="M61" s="43">
        <f t="shared" si="4"/>
        <v>211356862.43618038</v>
      </c>
      <c r="N61" s="43">
        <f t="shared" si="4"/>
        <v>198445558.71563539</v>
      </c>
      <c r="O61" s="43">
        <f t="shared" si="4"/>
        <v>199839339.18026456</v>
      </c>
      <c r="P61" s="43">
        <f t="shared" si="4"/>
        <v>203323059.3328324</v>
      </c>
      <c r="Q61" s="43">
        <f t="shared" si="4"/>
        <v>203363744.73813379</v>
      </c>
      <c r="R61" s="43">
        <f t="shared" si="4"/>
        <v>190234542.43322769</v>
      </c>
      <c r="S61" s="43">
        <f t="shared" si="4"/>
        <v>185328571.36121652</v>
      </c>
      <c r="T61" s="43">
        <f t="shared" si="4"/>
        <v>175744098.52709642</v>
      </c>
      <c r="U61" s="43">
        <f t="shared" si="4"/>
        <v>170916457.92353204</v>
      </c>
      <c r="V61" s="43">
        <f t="shared" si="4"/>
        <v>169287499.2649512</v>
      </c>
      <c r="W61" s="43">
        <f t="shared" si="4"/>
        <v>152539196.02836159</v>
      </c>
      <c r="X61" s="43">
        <f t="shared" si="4"/>
        <v>143246079.10608232</v>
      </c>
      <c r="Y61" s="43">
        <f t="shared" si="4"/>
        <v>148325766.27126777</v>
      </c>
      <c r="Z61" s="43">
        <f t="shared" si="4"/>
        <v>142484222.76602486</v>
      </c>
      <c r="AA61" s="43">
        <f t="shared" si="4"/>
        <v>136662325.57846305</v>
      </c>
      <c r="AB61" s="43">
        <f t="shared" si="4"/>
        <v>136646314.8496325</v>
      </c>
      <c r="AC61" s="43">
        <f t="shared" si="4"/>
        <v>132781416.70160589</v>
      </c>
      <c r="AD61" s="43">
        <f t="shared" si="4"/>
        <v>94496275.226865843</v>
      </c>
      <c r="AE61" s="43">
        <f t="shared" si="4"/>
        <v>72679497.392998829</v>
      </c>
      <c r="AF61" s="43">
        <f t="shared" si="4"/>
        <v>93339923.528386056</v>
      </c>
      <c r="AG61" s="43">
        <f t="shared" si="4"/>
        <v>127468758.49845152</v>
      </c>
      <c r="AH61" s="43">
        <f t="shared" si="4"/>
        <v>121417688.02</v>
      </c>
      <c r="AJ61" s="43">
        <f t="shared" si="2"/>
        <v>4887241077.0381479</v>
      </c>
    </row>
    <row r="62" spans="1:36" x14ac:dyDescent="0.25">
      <c r="A62" s="42">
        <v>58</v>
      </c>
      <c r="B62" s="38" t="s">
        <v>192</v>
      </c>
      <c r="C62" s="43">
        <f t="shared" si="1"/>
        <v>44200268.456270084</v>
      </c>
      <c r="D62" s="43">
        <f t="shared" si="4"/>
        <v>75662246.683854654</v>
      </c>
      <c r="E62" s="43">
        <f t="shared" si="4"/>
        <v>75663855.39768292</v>
      </c>
      <c r="F62" s="43">
        <f t="shared" si="4"/>
        <v>88861933.813818708</v>
      </c>
      <c r="G62" s="43">
        <f t="shared" si="4"/>
        <v>102128173.95448714</v>
      </c>
      <c r="H62" s="43">
        <f t="shared" si="4"/>
        <v>117893506.61562675</v>
      </c>
      <c r="I62" s="43">
        <f t="shared" si="4"/>
        <v>136621009.78154519</v>
      </c>
      <c r="J62" s="43">
        <f t="shared" si="4"/>
        <v>143259413.17284089</v>
      </c>
      <c r="K62" s="43">
        <f t="shared" si="4"/>
        <v>144946485.65304926</v>
      </c>
      <c r="L62" s="43">
        <f t="shared" si="4"/>
        <v>149034659.92510712</v>
      </c>
      <c r="M62" s="43">
        <f t="shared" si="4"/>
        <v>129492038.63404296</v>
      </c>
      <c r="N62" s="43">
        <f t="shared" si="4"/>
        <v>124400642.24441181</v>
      </c>
      <c r="O62" s="43">
        <f t="shared" si="4"/>
        <v>123157910.85017829</v>
      </c>
      <c r="P62" s="43">
        <f t="shared" si="4"/>
        <v>122076510.1797768</v>
      </c>
      <c r="Q62" s="43">
        <f t="shared" si="4"/>
        <v>121460572.83809601</v>
      </c>
      <c r="R62" s="43">
        <f t="shared" si="4"/>
        <v>115327840.98360284</v>
      </c>
      <c r="S62" s="43">
        <f t="shared" si="4"/>
        <v>118328362.99007791</v>
      </c>
      <c r="T62" s="43">
        <f t="shared" si="4"/>
        <v>109439020.64604425</v>
      </c>
      <c r="U62" s="43">
        <f t="shared" si="4"/>
        <v>107962329.30268167</v>
      </c>
      <c r="V62" s="43">
        <f t="shared" si="4"/>
        <v>107798004.50570515</v>
      </c>
      <c r="W62" s="43">
        <f t="shared" si="4"/>
        <v>96805607.856197268</v>
      </c>
      <c r="X62" s="43">
        <f t="shared" si="4"/>
        <v>94608300.65128535</v>
      </c>
      <c r="Y62" s="43">
        <f t="shared" si="4"/>
        <v>96950619.301989391</v>
      </c>
      <c r="Z62" s="43">
        <f t="shared" si="4"/>
        <v>96448114.928399086</v>
      </c>
      <c r="AA62" s="43">
        <f t="shared" si="4"/>
        <v>94710668.153458908</v>
      </c>
      <c r="AB62" s="43">
        <f t="shared" si="4"/>
        <v>95932660.055306494</v>
      </c>
      <c r="AC62" s="43">
        <f t="shared" si="4"/>
        <v>93554011.054673374</v>
      </c>
      <c r="AD62" s="43">
        <f t="shared" si="4"/>
        <v>67459845.776429206</v>
      </c>
      <c r="AE62" s="43">
        <f t="shared" si="4"/>
        <v>50937495.13959714</v>
      </c>
      <c r="AF62" s="43">
        <f t="shared" si="4"/>
        <v>68649831.630775303</v>
      </c>
      <c r="AG62" s="43">
        <f t="shared" si="4"/>
        <v>88652756.451039538</v>
      </c>
      <c r="AH62" s="43">
        <f t="shared" si="4"/>
        <v>85434267.049999997</v>
      </c>
      <c r="AJ62" s="43">
        <f t="shared" si="2"/>
        <v>3287858964.6780515</v>
      </c>
    </row>
    <row r="63" spans="1:36" x14ac:dyDescent="0.25">
      <c r="A63" s="42">
        <v>59</v>
      </c>
      <c r="B63" s="38" t="s">
        <v>169</v>
      </c>
      <c r="C63" s="43">
        <f t="shared" si="1"/>
        <v>25361.855048231508</v>
      </c>
      <c r="D63" s="43">
        <f t="shared" si="4"/>
        <v>18161440.797282781</v>
      </c>
      <c r="E63" s="43">
        <f t="shared" si="4"/>
        <v>44288605.949420728</v>
      </c>
      <c r="F63" s="43">
        <f t="shared" si="4"/>
        <v>68974766.138098076</v>
      </c>
      <c r="G63" s="43">
        <f t="shared" si="4"/>
        <v>89420502.438258767</v>
      </c>
      <c r="H63" s="43">
        <f t="shared" si="4"/>
        <v>99050177.829038814</v>
      </c>
      <c r="I63" s="43">
        <f t="shared" si="4"/>
        <v>112270541.84822157</v>
      </c>
      <c r="J63" s="43">
        <f t="shared" si="4"/>
        <v>123687749.49171589</v>
      </c>
      <c r="K63" s="43">
        <f t="shared" si="4"/>
        <v>124691439.01249002</v>
      </c>
      <c r="L63" s="43">
        <f t="shared" si="4"/>
        <v>130775965.86139171</v>
      </c>
      <c r="M63" s="43">
        <f t="shared" si="4"/>
        <v>116897505.20150955</v>
      </c>
      <c r="N63" s="43">
        <f t="shared" si="4"/>
        <v>112799257.38990134</v>
      </c>
      <c r="O63" s="43">
        <f t="shared" si="4"/>
        <v>116618576.91162941</v>
      </c>
      <c r="P63" s="43">
        <f t="shared" si="4"/>
        <v>114712539.7551246</v>
      </c>
      <c r="Q63" s="43">
        <f t="shared" si="4"/>
        <v>113538043.19703045</v>
      </c>
      <c r="R63" s="43">
        <f t="shared" si="4"/>
        <v>109245118.33246557</v>
      </c>
      <c r="S63" s="43">
        <f t="shared" si="4"/>
        <v>109714915.54646501</v>
      </c>
      <c r="T63" s="43">
        <f t="shared" si="4"/>
        <v>100592645.82050437</v>
      </c>
      <c r="U63" s="43">
        <f t="shared" si="4"/>
        <v>97211470.996313483</v>
      </c>
      <c r="V63" s="43">
        <f t="shared" si="4"/>
        <v>96306603.032701969</v>
      </c>
      <c r="W63" s="43">
        <f t="shared" si="4"/>
        <v>86204977.847107396</v>
      </c>
      <c r="X63" s="43">
        <f t="shared" si="4"/>
        <v>83483233.286472127</v>
      </c>
      <c r="Y63" s="43">
        <f t="shared" si="4"/>
        <v>82390362.477946773</v>
      </c>
      <c r="Z63" s="43">
        <f t="shared" si="4"/>
        <v>81264831.574599639</v>
      </c>
      <c r="AA63" s="43">
        <f t="shared" si="4"/>
        <v>77125660.367285758</v>
      </c>
      <c r="AB63" s="43">
        <f t="shared" si="4"/>
        <v>78330134.386680469</v>
      </c>
      <c r="AC63" s="43">
        <f t="shared" si="4"/>
        <v>76625588.898525581</v>
      </c>
      <c r="AD63" s="43">
        <f t="shared" si="4"/>
        <v>53079230.277691379</v>
      </c>
      <c r="AE63" s="43">
        <f t="shared" si="4"/>
        <v>40454692.725812264</v>
      </c>
      <c r="AF63" s="43">
        <f t="shared" si="4"/>
        <v>50785630.80417721</v>
      </c>
      <c r="AG63" s="43">
        <f t="shared" si="4"/>
        <v>64580393.042292722</v>
      </c>
      <c r="AH63" s="43">
        <f t="shared" si="4"/>
        <v>61438680.969999999</v>
      </c>
      <c r="AJ63" s="43">
        <f t="shared" si="2"/>
        <v>2734746644.0632043</v>
      </c>
    </row>
    <row r="64" spans="1:36" x14ac:dyDescent="0.25">
      <c r="A64" s="42">
        <v>60</v>
      </c>
      <c r="B64" s="38" t="s">
        <v>196</v>
      </c>
      <c r="C64" s="43">
        <f t="shared" si="1"/>
        <v>13868941.492218647</v>
      </c>
      <c r="D64" s="43">
        <f t="shared" si="4"/>
        <v>39071151.342590831</v>
      </c>
      <c r="E64" s="43">
        <f t="shared" si="4"/>
        <v>57581498.368567072</v>
      </c>
      <c r="F64" s="43">
        <f t="shared" si="4"/>
        <v>74833411.453521535</v>
      </c>
      <c r="G64" s="43">
        <f t="shared" si="4"/>
        <v>86329984.14775832</v>
      </c>
      <c r="H64" s="43">
        <f t="shared" si="4"/>
        <v>97580690.768151462</v>
      </c>
      <c r="I64" s="43">
        <f t="shared" si="4"/>
        <v>116558428.23102041</v>
      </c>
      <c r="J64" s="43">
        <f t="shared" si="4"/>
        <v>127805619.35773961</v>
      </c>
      <c r="K64" s="43">
        <f t="shared" si="4"/>
        <v>134335660.91973367</v>
      </c>
      <c r="L64" s="43">
        <f t="shared" si="4"/>
        <v>144658769.52881551</v>
      </c>
      <c r="M64" s="43">
        <f t="shared" si="4"/>
        <v>130756335.13886482</v>
      </c>
      <c r="N64" s="43">
        <f t="shared" si="4"/>
        <v>128741494.32302065</v>
      </c>
      <c r="O64" s="43">
        <f t="shared" si="4"/>
        <v>130741133.6737901</v>
      </c>
      <c r="P64" s="43">
        <f t="shared" si="4"/>
        <v>127629359.2582545</v>
      </c>
      <c r="Q64" s="43">
        <f t="shared" si="4"/>
        <v>127758480.28647189</v>
      </c>
      <c r="R64" s="43">
        <f t="shared" si="4"/>
        <v>128087854.85134573</v>
      </c>
      <c r="S64" s="43">
        <f t="shared" si="4"/>
        <v>129500383.03448221</v>
      </c>
      <c r="T64" s="43">
        <f t="shared" si="4"/>
        <v>117379829.02598497</v>
      </c>
      <c r="U64" s="43">
        <f t="shared" si="4"/>
        <v>116537235.50626491</v>
      </c>
      <c r="V64" s="43">
        <f t="shared" si="4"/>
        <v>115643566.99713087</v>
      </c>
      <c r="W64" s="43">
        <f t="shared" si="4"/>
        <v>106824630.86165321</v>
      </c>
      <c r="X64" s="43">
        <f t="shared" si="4"/>
        <v>103689448.6917977</v>
      </c>
      <c r="Y64" s="43">
        <f t="shared" si="4"/>
        <v>102986040.95789692</v>
      </c>
      <c r="Z64" s="43">
        <f t="shared" si="4"/>
        <v>105376557.27015749</v>
      </c>
      <c r="AA64" s="43">
        <f t="shared" si="4"/>
        <v>103326127.04835188</v>
      </c>
      <c r="AB64" s="43">
        <f t="shared" si="4"/>
        <v>102532987.10031687</v>
      </c>
      <c r="AC64" s="43">
        <f t="shared" si="4"/>
        <v>100429601.76127577</v>
      </c>
      <c r="AD64" s="43">
        <f t="shared" si="4"/>
        <v>73977971.89861621</v>
      </c>
      <c r="AE64" s="43">
        <f t="shared" si="4"/>
        <v>57551352.640957683</v>
      </c>
      <c r="AF64" s="43">
        <f t="shared" si="4"/>
        <v>74087071.758196205</v>
      </c>
      <c r="AG64" s="43">
        <f t="shared" si="4"/>
        <v>94007909.350334376</v>
      </c>
      <c r="AH64" s="43">
        <f t="shared" si="4"/>
        <v>87818238.920000002</v>
      </c>
      <c r="AJ64" s="43">
        <f t="shared" si="2"/>
        <v>3258007765.965282</v>
      </c>
    </row>
    <row r="65" spans="1:36" x14ac:dyDescent="0.25">
      <c r="A65" s="42">
        <v>61</v>
      </c>
      <c r="B65" s="38" t="s">
        <v>205</v>
      </c>
      <c r="C65" s="43">
        <f t="shared" si="1"/>
        <v>0</v>
      </c>
      <c r="D65" s="43">
        <f t="shared" si="4"/>
        <v>1108854.1219589256</v>
      </c>
      <c r="E65" s="43">
        <f t="shared" si="4"/>
        <v>4202544.4896036582</v>
      </c>
      <c r="F65" s="43">
        <f t="shared" si="4"/>
        <v>5136346.1820505196</v>
      </c>
      <c r="G65" s="43">
        <f t="shared" si="4"/>
        <v>6749383.7804561285</v>
      </c>
      <c r="H65" s="43">
        <f t="shared" si="4"/>
        <v>15189518.848638233</v>
      </c>
      <c r="I65" s="43">
        <f t="shared" si="4"/>
        <v>18870106.109795921</v>
      </c>
      <c r="J65" s="43">
        <f t="shared" si="4"/>
        <v>22050561.283305496</v>
      </c>
      <c r="K65" s="43">
        <f t="shared" si="4"/>
        <v>21349975.667217042</v>
      </c>
      <c r="L65" s="43">
        <f t="shared" si="4"/>
        <v>21231403.489344373</v>
      </c>
      <c r="M65" s="43">
        <f t="shared" si="4"/>
        <v>18100286.020966582</v>
      </c>
      <c r="N65" s="43">
        <f t="shared" si="4"/>
        <v>16449387.103213288</v>
      </c>
      <c r="O65" s="43">
        <f t="shared" si="4"/>
        <v>16959868.902452525</v>
      </c>
      <c r="P65" s="43">
        <f t="shared" si="4"/>
        <v>16618773.465975868</v>
      </c>
      <c r="Q65" s="43">
        <f t="shared" si="4"/>
        <v>17043243.246013422</v>
      </c>
      <c r="R65" s="43">
        <f t="shared" si="4"/>
        <v>16147345.988183876</v>
      </c>
      <c r="S65" s="43">
        <f t="shared" si="4"/>
        <v>16275205.525420235</v>
      </c>
      <c r="T65" s="43">
        <f t="shared" si="4"/>
        <v>14432568.154325467</v>
      </c>
      <c r="U65" s="43">
        <f t="shared" si="4"/>
        <v>13652939.68146633</v>
      </c>
      <c r="V65" s="43">
        <f t="shared" si="4"/>
        <v>12871975.612379879</v>
      </c>
      <c r="W65" s="43">
        <f t="shared" si="4"/>
        <v>10508151.628603313</v>
      </c>
      <c r="X65" s="43">
        <f t="shared" si="4"/>
        <v>9551525.2474936713</v>
      </c>
      <c r="Y65" s="43">
        <f t="shared" si="4"/>
        <v>9746479.1910939291</v>
      </c>
      <c r="Z65" s="43">
        <f t="shared" si="4"/>
        <v>10555955.50396556</v>
      </c>
      <c r="AA65" s="43">
        <f t="shared" si="4"/>
        <v>10385414.142752614</v>
      </c>
      <c r="AB65" s="43">
        <f t="shared" si="4"/>
        <v>10983679.01928594</v>
      </c>
      <c r="AC65" s="43">
        <f t="shared" si="4"/>
        <v>11867434.140348829</v>
      </c>
      <c r="AD65" s="43">
        <f t="shared" si="4"/>
        <v>8607522.7967359778</v>
      </c>
      <c r="AE65" s="43">
        <f t="shared" si="4"/>
        <v>5699008.4923585216</v>
      </c>
      <c r="AF65" s="43">
        <f t="shared" si="4"/>
        <v>7891324.0849050619</v>
      </c>
      <c r="AG65" s="43">
        <f t="shared" si="4"/>
        <v>9990197.8384241182</v>
      </c>
      <c r="AH65" s="43">
        <f t="shared" si="4"/>
        <v>9368870</v>
      </c>
      <c r="AJ65" s="43">
        <f t="shared" si="2"/>
        <v>389595849.75873542</v>
      </c>
    </row>
    <row r="66" spans="1:36" x14ac:dyDescent="0.25">
      <c r="A66" s="42">
        <v>62</v>
      </c>
      <c r="B66" s="44" t="s">
        <v>178</v>
      </c>
      <c r="C66" s="43">
        <f t="shared" si="1"/>
        <v>1762322.8576205785</v>
      </c>
      <c r="D66" s="43">
        <f t="shared" si="4"/>
        <v>13735829.487203792</v>
      </c>
      <c r="E66" s="43">
        <f t="shared" si="4"/>
        <v>21262905.291463416</v>
      </c>
      <c r="F66" s="43">
        <f t="shared" si="4"/>
        <v>29867281.973789003</v>
      </c>
      <c r="G66" s="43">
        <f t="shared" si="4"/>
        <v>36492362.874691278</v>
      </c>
      <c r="H66" s="43">
        <f t="shared" si="4"/>
        <v>45329969.708061762</v>
      </c>
      <c r="I66" s="43">
        <f t="shared" si="4"/>
        <v>55609505.733935855</v>
      </c>
      <c r="J66" s="43">
        <f t="shared" si="4"/>
        <v>59503047.637884617</v>
      </c>
      <c r="K66" s="43">
        <f t="shared" si="4"/>
        <v>63943727.156165108</v>
      </c>
      <c r="L66" s="43">
        <f t="shared" si="4"/>
        <v>64506721.04182303</v>
      </c>
      <c r="M66" s="43">
        <f t="shared" si="4"/>
        <v>54353642.834979638</v>
      </c>
      <c r="N66" s="43">
        <f t="shared" si="4"/>
        <v>50955330.779642805</v>
      </c>
      <c r="O66" s="43">
        <f t="shared" si="4"/>
        <v>51746609.483993724</v>
      </c>
      <c r="P66" s="43">
        <f t="shared" si="4"/>
        <v>49950115.968723893</v>
      </c>
      <c r="Q66" s="43">
        <f t="shared" si="4"/>
        <v>49190328.769030713</v>
      </c>
      <c r="R66" s="43">
        <f t="shared" si="4"/>
        <v>45417405.122883223</v>
      </c>
      <c r="S66" s="43">
        <f t="shared" si="4"/>
        <v>44780404.724789657</v>
      </c>
      <c r="T66" s="43">
        <f t="shared" si="4"/>
        <v>40885429.589018576</v>
      </c>
      <c r="U66" s="43">
        <f t="shared" si="4"/>
        <v>39985337.081092738</v>
      </c>
      <c r="V66" s="43">
        <f t="shared" si="4"/>
        <v>38164317.838221312</v>
      </c>
      <c r="W66" s="43">
        <f t="shared" si="4"/>
        <v>33561763.074118905</v>
      </c>
      <c r="X66" s="43">
        <f t="shared" si="4"/>
        <v>34307411.880715579</v>
      </c>
      <c r="Y66" s="43">
        <f t="shared" si="4"/>
        <v>37410189.230592526</v>
      </c>
      <c r="Z66" s="43">
        <f t="shared" si="4"/>
        <v>35938488.626131862</v>
      </c>
      <c r="AA66" s="43">
        <f t="shared" si="4"/>
        <v>34374311.537364863</v>
      </c>
      <c r="AB66" s="43">
        <f t="shared" si="4"/>
        <v>33564757.315450266</v>
      </c>
      <c r="AC66" s="43">
        <f t="shared" si="4"/>
        <v>34248566.744282909</v>
      </c>
      <c r="AD66" s="43">
        <f t="shared" si="4"/>
        <v>25199430.385923814</v>
      </c>
      <c r="AE66" s="43">
        <f t="shared" si="4"/>
        <v>18957211.035804201</v>
      </c>
      <c r="AF66" s="43">
        <f t="shared" si="4"/>
        <v>22967925.364667721</v>
      </c>
      <c r="AG66" s="43">
        <f t="shared" si="4"/>
        <v>29650216.313155502</v>
      </c>
      <c r="AH66" s="43">
        <f t="shared" si="4"/>
        <v>29442783.23</v>
      </c>
      <c r="AJ66" s="43">
        <f t="shared" si="2"/>
        <v>1227065650.6932228</v>
      </c>
    </row>
    <row r="67" spans="1:36" x14ac:dyDescent="0.25">
      <c r="A67" s="42">
        <v>63</v>
      </c>
      <c r="B67" s="38" t="s">
        <v>189</v>
      </c>
      <c r="C67" s="43">
        <f t="shared" si="1"/>
        <v>2302231.5487138261</v>
      </c>
      <c r="D67" s="43">
        <f t="shared" si="4"/>
        <v>9289668.5610742476</v>
      </c>
      <c r="E67" s="43">
        <f t="shared" si="4"/>
        <v>17220615.888628051</v>
      </c>
      <c r="F67" s="43">
        <f t="shared" si="4"/>
        <v>30723186.239286773</v>
      </c>
      <c r="G67" s="43">
        <f t="shared" si="4"/>
        <v>34090578.493109301</v>
      </c>
      <c r="H67" s="43">
        <f t="shared" si="4"/>
        <v>38647721.130488232</v>
      </c>
      <c r="I67" s="43">
        <f t="shared" ref="D67:AH73" si="5">I30*$AH$38/I$38</f>
        <v>41872255.72425656</v>
      </c>
      <c r="J67" s="43">
        <f t="shared" si="5"/>
        <v>44258138.216794915</v>
      </c>
      <c r="K67" s="43">
        <f t="shared" si="5"/>
        <v>45368814.825219706</v>
      </c>
      <c r="L67" s="43">
        <f t="shared" si="5"/>
        <v>47470131.78863544</v>
      </c>
      <c r="M67" s="43">
        <f t="shared" si="5"/>
        <v>39317481.181452006</v>
      </c>
      <c r="N67" s="43">
        <f t="shared" si="5"/>
        <v>36017464.808778606</v>
      </c>
      <c r="O67" s="43">
        <f t="shared" si="5"/>
        <v>36760156.648018792</v>
      </c>
      <c r="P67" s="43">
        <f t="shared" si="5"/>
        <v>36661293.298594661</v>
      </c>
      <c r="Q67" s="43">
        <f t="shared" si="5"/>
        <v>36478948.534238212</v>
      </c>
      <c r="R67" s="43">
        <f t="shared" si="5"/>
        <v>35914026.834764481</v>
      </c>
      <c r="S67" s="43">
        <f t="shared" si="5"/>
        <v>35115630.694008388</v>
      </c>
      <c r="T67" s="43">
        <f t="shared" si="5"/>
        <v>32396120.556114618</v>
      </c>
      <c r="U67" s="43">
        <f t="shared" si="5"/>
        <v>31252486.555728827</v>
      </c>
      <c r="V67" s="43">
        <f t="shared" si="5"/>
        <v>32530387.582840826</v>
      </c>
      <c r="W67" s="43">
        <f t="shared" si="5"/>
        <v>29005471.609276801</v>
      </c>
      <c r="X67" s="43">
        <f t="shared" si="5"/>
        <v>28301919.309325401</v>
      </c>
      <c r="Y67" s="43">
        <f t="shared" si="5"/>
        <v>29858043.62621158</v>
      </c>
      <c r="Z67" s="43">
        <f t="shared" si="5"/>
        <v>29987102.484160401</v>
      </c>
      <c r="AA67" s="43">
        <f t="shared" si="5"/>
        <v>28824733.580270804</v>
      </c>
      <c r="AB67" s="43">
        <f t="shared" si="5"/>
        <v>25454742.410199471</v>
      </c>
      <c r="AC67" s="43">
        <f t="shared" si="5"/>
        <v>23930250.08676669</v>
      </c>
      <c r="AD67" s="43">
        <f t="shared" si="5"/>
        <v>16564420.697126519</v>
      </c>
      <c r="AE67" s="43">
        <f t="shared" si="5"/>
        <v>13046193.477928463</v>
      </c>
      <c r="AF67" s="43">
        <f t="shared" si="5"/>
        <v>16756850.733006326</v>
      </c>
      <c r="AG67" s="43">
        <f t="shared" si="5"/>
        <v>21151469.676285695</v>
      </c>
      <c r="AH67" s="43">
        <f t="shared" si="5"/>
        <v>19809877.190000001</v>
      </c>
      <c r="AJ67" s="43">
        <f t="shared" si="2"/>
        <v>946378413.99130476</v>
      </c>
    </row>
    <row r="68" spans="1:36" x14ac:dyDescent="0.25">
      <c r="A68" s="42">
        <v>64</v>
      </c>
      <c r="B68" s="38" t="s">
        <v>172</v>
      </c>
      <c r="C68" s="43">
        <f t="shared" si="1"/>
        <v>19851726.271061093</v>
      </c>
      <c r="D68" s="43">
        <f t="shared" si="5"/>
        <v>48614238.102369666</v>
      </c>
      <c r="E68" s="43">
        <f t="shared" si="5"/>
        <v>52886679.509054877</v>
      </c>
      <c r="F68" s="43">
        <f t="shared" si="5"/>
        <v>71022311.023774147</v>
      </c>
      <c r="G68" s="43">
        <f t="shared" si="5"/>
        <v>86483305.068487436</v>
      </c>
      <c r="H68" s="43">
        <f t="shared" si="5"/>
        <v>96657017.160079405</v>
      </c>
      <c r="I68" s="43">
        <f t="shared" si="5"/>
        <v>106562081.61670554</v>
      </c>
      <c r="J68" s="43">
        <f t="shared" si="5"/>
        <v>106098638.616198</v>
      </c>
      <c r="K68" s="43">
        <f t="shared" si="5"/>
        <v>104224107.36362183</v>
      </c>
      <c r="L68" s="43">
        <f t="shared" si="5"/>
        <v>104189278.15529701</v>
      </c>
      <c r="M68" s="43">
        <f t="shared" si="5"/>
        <v>95590892.442990184</v>
      </c>
      <c r="N68" s="43">
        <f t="shared" si="5"/>
        <v>92440350.415554255</v>
      </c>
      <c r="O68" s="43">
        <f t="shared" si="5"/>
        <v>94223237.133742154</v>
      </c>
      <c r="P68" s="43">
        <f t="shared" si="5"/>
        <v>93647625.275181666</v>
      </c>
      <c r="Q68" s="43">
        <f t="shared" si="5"/>
        <v>92703296.153653666</v>
      </c>
      <c r="R68" s="43">
        <f t="shared" si="5"/>
        <v>88719049.22988908</v>
      </c>
      <c r="S68" s="43">
        <f t="shared" si="5"/>
        <v>87788288.5214338</v>
      </c>
      <c r="T68" s="43">
        <f t="shared" si="5"/>
        <v>81357506.534632981</v>
      </c>
      <c r="U68" s="43">
        <f t="shared" si="5"/>
        <v>78235605.128065914</v>
      </c>
      <c r="V68" s="43">
        <f t="shared" si="5"/>
        <v>76116491.044426098</v>
      </c>
      <c r="W68" s="43">
        <f t="shared" si="5"/>
        <v>68755200.094953805</v>
      </c>
      <c r="X68" s="43">
        <f t="shared" si="5"/>
        <v>68137715.298838139</v>
      </c>
      <c r="Y68" s="43">
        <f t="shared" si="5"/>
        <v>66904094.670242764</v>
      </c>
      <c r="Z68" s="43">
        <f t="shared" si="5"/>
        <v>68027000.2632709</v>
      </c>
      <c r="AA68" s="43">
        <f t="shared" si="5"/>
        <v>66183497.421885036</v>
      </c>
      <c r="AB68" s="43">
        <f t="shared" si="5"/>
        <v>65430244.194331452</v>
      </c>
      <c r="AC68" s="43">
        <f t="shared" si="5"/>
        <v>63608424.085476659</v>
      </c>
      <c r="AD68" s="43">
        <f t="shared" si="5"/>
        <v>44036912.574186474</v>
      </c>
      <c r="AE68" s="43">
        <f t="shared" si="5"/>
        <v>33525999.846696723</v>
      </c>
      <c r="AF68" s="43">
        <f t="shared" si="5"/>
        <v>43531679.099572785</v>
      </c>
      <c r="AG68" s="43">
        <f t="shared" si="5"/>
        <v>58390238.026291527</v>
      </c>
      <c r="AH68" s="43">
        <f t="shared" si="5"/>
        <v>59662331.369999997</v>
      </c>
      <c r="AJ68" s="43">
        <f t="shared" si="2"/>
        <v>2383605061.7119646</v>
      </c>
    </row>
    <row r="69" spans="1:36" x14ac:dyDescent="0.25">
      <c r="A69" s="42">
        <v>65</v>
      </c>
      <c r="B69" s="38" t="s">
        <v>206</v>
      </c>
      <c r="C69" s="43">
        <f t="shared" si="1"/>
        <v>3803851.6885209</v>
      </c>
      <c r="D69" s="43">
        <f t="shared" si="5"/>
        <v>28217300.16884676</v>
      </c>
      <c r="E69" s="43">
        <f t="shared" si="5"/>
        <v>49339029.825792678</v>
      </c>
      <c r="F69" s="43">
        <f t="shared" si="5"/>
        <v>66714812.870787516</v>
      </c>
      <c r="G69" s="43">
        <f t="shared" si="5"/>
        <v>93026507.334670305</v>
      </c>
      <c r="H69" s="43">
        <f t="shared" si="5"/>
        <v>110158782.59289706</v>
      </c>
      <c r="I69" s="43">
        <f t="shared" si="5"/>
        <v>131398803.22463557</v>
      </c>
      <c r="J69" s="43">
        <f t="shared" si="5"/>
        <v>140201765.10836387</v>
      </c>
      <c r="K69" s="43">
        <f t="shared" si="5"/>
        <v>144760908.75720373</v>
      </c>
      <c r="L69" s="43">
        <f t="shared" si="5"/>
        <v>151739188.34398627</v>
      </c>
      <c r="M69" s="43">
        <f t="shared" si="5"/>
        <v>132883840.36018792</v>
      </c>
      <c r="N69" s="43">
        <f t="shared" si="5"/>
        <v>128794936.77716433</v>
      </c>
      <c r="O69" s="43">
        <f t="shared" si="5"/>
        <v>132825427.17953661</v>
      </c>
      <c r="P69" s="43">
        <f t="shared" si="5"/>
        <v>132049228.71794984</v>
      </c>
      <c r="Q69" s="43">
        <f t="shared" si="5"/>
        <v>132803220.17163411</v>
      </c>
      <c r="R69" s="43">
        <f t="shared" si="5"/>
        <v>132345146.82226688</v>
      </c>
      <c r="S69" s="43">
        <f t="shared" si="5"/>
        <v>141951242.11807081</v>
      </c>
      <c r="T69" s="43">
        <f t="shared" si="5"/>
        <v>136959108.25829518</v>
      </c>
      <c r="U69" s="43">
        <f t="shared" si="5"/>
        <v>153397588.05743104</v>
      </c>
      <c r="V69" s="43">
        <f t="shared" si="5"/>
        <v>154387629.27009919</v>
      </c>
      <c r="W69" s="43">
        <f t="shared" si="5"/>
        <v>136747839.84283644</v>
      </c>
      <c r="X69" s="43">
        <f t="shared" si="5"/>
        <v>135766552.59510556</v>
      </c>
      <c r="Y69" s="43">
        <f t="shared" si="5"/>
        <v>141587493.99202874</v>
      </c>
      <c r="Z69" s="43">
        <f t="shared" si="5"/>
        <v>142817409.70906499</v>
      </c>
      <c r="AA69" s="43">
        <f t="shared" si="5"/>
        <v>144286799.75512645</v>
      </c>
      <c r="AB69" s="43">
        <f t="shared" si="5"/>
        <v>133637740.93775079</v>
      </c>
      <c r="AC69" s="43">
        <f t="shared" si="5"/>
        <v>133560049.33402114</v>
      </c>
      <c r="AD69" s="43">
        <f t="shared" si="5"/>
        <v>98237193.532827362</v>
      </c>
      <c r="AE69" s="43">
        <f t="shared" si="5"/>
        <v>78429560.489396125</v>
      </c>
      <c r="AF69" s="43">
        <f t="shared" si="5"/>
        <v>107405099.00776897</v>
      </c>
      <c r="AG69" s="43">
        <f t="shared" si="5"/>
        <v>143436278.41438577</v>
      </c>
      <c r="AH69" s="43">
        <f t="shared" si="5"/>
        <v>139026831.81999999</v>
      </c>
      <c r="AJ69" s="43">
        <f t="shared" si="2"/>
        <v>3832697167.0786533</v>
      </c>
    </row>
    <row r="70" spans="1:36" x14ac:dyDescent="0.25">
      <c r="A70" s="42">
        <v>66</v>
      </c>
      <c r="B70" s="38" t="s">
        <v>186</v>
      </c>
      <c r="C70" s="43">
        <f t="shared" si="1"/>
        <v>2550461.0399999996</v>
      </c>
      <c r="D70" s="43">
        <f t="shared" si="5"/>
        <v>24204467.530426539</v>
      </c>
      <c r="E70" s="43">
        <f t="shared" si="5"/>
        <v>39527358.245701216</v>
      </c>
      <c r="F70" s="43">
        <f t="shared" si="5"/>
        <v>55679276.236582465</v>
      </c>
      <c r="G70" s="43">
        <f t="shared" si="5"/>
        <v>67190638.814245194</v>
      </c>
      <c r="H70" s="43">
        <f t="shared" si="5"/>
        <v>77741806.037194103</v>
      </c>
      <c r="I70" s="43">
        <f t="shared" si="5"/>
        <v>89700959.494839653</v>
      </c>
      <c r="J70" s="43">
        <f t="shared" si="5"/>
        <v>96382011.359688848</v>
      </c>
      <c r="K70" s="43">
        <f t="shared" si="5"/>
        <v>102857648.63483354</v>
      </c>
      <c r="L70" s="43">
        <f t="shared" si="5"/>
        <v>109186302.06983078</v>
      </c>
      <c r="M70" s="43">
        <f t="shared" si="5"/>
        <v>99822086.778396741</v>
      </c>
      <c r="N70" s="43">
        <f t="shared" si="5"/>
        <v>102481313.35121548</v>
      </c>
      <c r="O70" s="43">
        <f t="shared" si="5"/>
        <v>105869823.48000769</v>
      </c>
      <c r="P70" s="43">
        <f t="shared" si="5"/>
        <v>108349231.68826215</v>
      </c>
      <c r="Q70" s="43">
        <f t="shared" si="5"/>
        <v>110998976.77147506</v>
      </c>
      <c r="R70" s="43">
        <f t="shared" si="5"/>
        <v>113244892.89208865</v>
      </c>
      <c r="S70" s="43">
        <f t="shared" si="5"/>
        <v>118160232.57965423</v>
      </c>
      <c r="T70" s="43">
        <f t="shared" si="5"/>
        <v>118519180.93288831</v>
      </c>
      <c r="U70" s="43">
        <f t="shared" si="5"/>
        <v>120413205.04208846</v>
      </c>
      <c r="V70" s="43">
        <f t="shared" si="5"/>
        <v>122495535.93785957</v>
      </c>
      <c r="W70" s="43">
        <f t="shared" si="5"/>
        <v>118906609.3031466</v>
      </c>
      <c r="X70" s="43">
        <f t="shared" si="5"/>
        <v>118506556.56829534</v>
      </c>
      <c r="Y70" s="43">
        <f t="shared" si="5"/>
        <v>120776952.16978562</v>
      </c>
      <c r="Z70" s="43">
        <f t="shared" si="5"/>
        <v>124567908.44761416</v>
      </c>
      <c r="AA70" s="43">
        <f t="shared" si="5"/>
        <v>122345982.02081442</v>
      </c>
      <c r="AB70" s="43">
        <f t="shared" si="5"/>
        <v>128731496.57499333</v>
      </c>
      <c r="AC70" s="43">
        <f t="shared" si="5"/>
        <v>127778111.81467925</v>
      </c>
      <c r="AD70" s="43">
        <f t="shared" si="5"/>
        <v>88880980.897625491</v>
      </c>
      <c r="AE70" s="43">
        <f t="shared" si="5"/>
        <v>71882395.039580688</v>
      </c>
      <c r="AF70" s="43">
        <f t="shared" si="5"/>
        <v>96185148.20715189</v>
      </c>
      <c r="AG70" s="43">
        <f t="shared" si="5"/>
        <v>129969012.31447819</v>
      </c>
      <c r="AH70" s="43">
        <f t="shared" si="5"/>
        <v>125213060.91000001</v>
      </c>
      <c r="AJ70" s="43">
        <f t="shared" si="2"/>
        <v>3159119623.1854434</v>
      </c>
    </row>
    <row r="71" spans="1:36" x14ac:dyDescent="0.25">
      <c r="A71" s="42">
        <v>67</v>
      </c>
      <c r="B71" s="38" t="s">
        <v>187</v>
      </c>
      <c r="C71" s="43">
        <f t="shared" si="1"/>
        <v>4055288.2618649513</v>
      </c>
      <c r="D71" s="43">
        <f t="shared" si="5"/>
        <v>5957268.7348499205</v>
      </c>
      <c r="E71" s="43">
        <f t="shared" si="5"/>
        <v>11175595.300945122</v>
      </c>
      <c r="F71" s="43">
        <f t="shared" si="5"/>
        <v>21928194.130312033</v>
      </c>
      <c r="G71" s="43">
        <f t="shared" si="5"/>
        <v>34054466.003392018</v>
      </c>
      <c r="H71" s="43">
        <f t="shared" si="5"/>
        <v>49072898.308857635</v>
      </c>
      <c r="I71" s="43">
        <f t="shared" si="5"/>
        <v>60198863.846530616</v>
      </c>
      <c r="J71" s="43">
        <f t="shared" si="5"/>
        <v>64903583.802311979</v>
      </c>
      <c r="K71" s="43">
        <f t="shared" si="5"/>
        <v>67305440.407003999</v>
      </c>
      <c r="L71" s="43">
        <f t="shared" si="5"/>
        <v>67659120.075376704</v>
      </c>
      <c r="M71" s="43">
        <f t="shared" si="5"/>
        <v>59446863.861378893</v>
      </c>
      <c r="N71" s="43">
        <f t="shared" si="5"/>
        <v>54494225.604134075</v>
      </c>
      <c r="O71" s="43">
        <f t="shared" si="5"/>
        <v>51914140.604825065</v>
      </c>
      <c r="P71" s="43">
        <f t="shared" si="5"/>
        <v>49770515.846923657</v>
      </c>
      <c r="Q71" s="43">
        <f t="shared" si="5"/>
        <v>50113075.428629808</v>
      </c>
      <c r="R71" s="43">
        <f t="shared" si="5"/>
        <v>48503232.532339215</v>
      </c>
      <c r="S71" s="43">
        <f t="shared" si="5"/>
        <v>49789637.149923578</v>
      </c>
      <c r="T71" s="43">
        <f t="shared" si="5"/>
        <v>45773878.935910016</v>
      </c>
      <c r="U71" s="43">
        <f t="shared" si="5"/>
        <v>44606961.204162702</v>
      </c>
      <c r="V71" s="43">
        <f t="shared" si="5"/>
        <v>43478685.789775483</v>
      </c>
      <c r="W71" s="43">
        <f t="shared" si="5"/>
        <v>40173161.293380313</v>
      </c>
      <c r="X71" s="43">
        <f t="shared" si="5"/>
        <v>39454346.225873843</v>
      </c>
      <c r="Y71" s="43">
        <f t="shared" si="5"/>
        <v>40318413.043872088</v>
      </c>
      <c r="Z71" s="43">
        <f t="shared" si="5"/>
        <v>42201655.421901099</v>
      </c>
      <c r="AA71" s="43">
        <f t="shared" si="5"/>
        <v>38547002.823073879</v>
      </c>
      <c r="AB71" s="43">
        <f t="shared" si="5"/>
        <v>37934399.002820559</v>
      </c>
      <c r="AC71" s="43">
        <f t="shared" si="5"/>
        <v>36464271.369269028</v>
      </c>
      <c r="AD71" s="43">
        <f t="shared" si="5"/>
        <v>26688440.811135814</v>
      </c>
      <c r="AE71" s="43">
        <f t="shared" si="5"/>
        <v>20026887.115883794</v>
      </c>
      <c r="AF71" s="43">
        <f t="shared" si="5"/>
        <v>25318033.731756326</v>
      </c>
      <c r="AG71" s="43">
        <f t="shared" si="5"/>
        <v>31644455.582967639</v>
      </c>
      <c r="AH71" s="43">
        <f t="shared" si="5"/>
        <v>29842339.199999999</v>
      </c>
      <c r="AJ71" s="43">
        <f t="shared" si="2"/>
        <v>1292815341.4513819</v>
      </c>
    </row>
    <row r="72" spans="1:36" x14ac:dyDescent="0.25">
      <c r="A72" s="42">
        <v>68</v>
      </c>
      <c r="B72" s="38" t="s">
        <v>194</v>
      </c>
      <c r="C72" s="43">
        <f t="shared" si="1"/>
        <v>4792763.0344372988</v>
      </c>
      <c r="D72" s="43">
        <f t="shared" si="5"/>
        <v>14690098.442116903</v>
      </c>
      <c r="E72" s="43">
        <f t="shared" si="5"/>
        <v>23347743.967713416</v>
      </c>
      <c r="F72" s="43">
        <f t="shared" si="5"/>
        <v>32215252.637652304</v>
      </c>
      <c r="G72" s="43">
        <f t="shared" si="5"/>
        <v>36365549.802501321</v>
      </c>
      <c r="H72" s="43">
        <f t="shared" si="5"/>
        <v>42256656.371592052</v>
      </c>
      <c r="I72" s="43">
        <f t="shared" si="5"/>
        <v>52389284.815335281</v>
      </c>
      <c r="J72" s="43">
        <f t="shared" si="5"/>
        <v>57135185.818048224</v>
      </c>
      <c r="K72" s="43">
        <f t="shared" si="5"/>
        <v>57950747.830838881</v>
      </c>
      <c r="L72" s="43">
        <f t="shared" si="5"/>
        <v>61753502.547113329</v>
      </c>
      <c r="M72" s="43">
        <f t="shared" si="5"/>
        <v>54704730.658084176</v>
      </c>
      <c r="N72" s="43">
        <f t="shared" si="5"/>
        <v>50851152.114279948</v>
      </c>
      <c r="O72" s="43">
        <f t="shared" si="5"/>
        <v>51804072.130398326</v>
      </c>
      <c r="P72" s="43">
        <f t="shared" si="5"/>
        <v>51760342.463785611</v>
      </c>
      <c r="Q72" s="43">
        <f t="shared" si="5"/>
        <v>52744307.358078718</v>
      </c>
      <c r="R72" s="43">
        <f t="shared" si="5"/>
        <v>51253527.747146189</v>
      </c>
      <c r="S72" s="43">
        <f t="shared" si="5"/>
        <v>51985689.025059193</v>
      </c>
      <c r="T72" s="43">
        <f t="shared" si="5"/>
        <v>48386353.882587679</v>
      </c>
      <c r="U72" s="43">
        <f t="shared" si="5"/>
        <v>43866671.904101208</v>
      </c>
      <c r="V72" s="43">
        <f t="shared" si="5"/>
        <v>42470140.3330753</v>
      </c>
      <c r="W72" s="43">
        <f t="shared" si="5"/>
        <v>35220704.187230989</v>
      </c>
      <c r="X72" s="43">
        <f t="shared" si="5"/>
        <v>34938547.386342965</v>
      </c>
      <c r="Y72" s="43">
        <f t="shared" si="5"/>
        <v>37337861.094819792</v>
      </c>
      <c r="Z72" s="43">
        <f t="shared" si="5"/>
        <v>36830984.662005708</v>
      </c>
      <c r="AA72" s="43">
        <f t="shared" si="5"/>
        <v>36105227.959011354</v>
      </c>
      <c r="AB72" s="43">
        <f t="shared" si="5"/>
        <v>35766712.621209837</v>
      </c>
      <c r="AC72" s="43">
        <f t="shared" si="5"/>
        <v>35212595.736017168</v>
      </c>
      <c r="AD72" s="43">
        <f t="shared" si="5"/>
        <v>24867235.998573139</v>
      </c>
      <c r="AE72" s="43">
        <f t="shared" si="5"/>
        <v>18471376.769615617</v>
      </c>
      <c r="AF72" s="43">
        <f t="shared" si="5"/>
        <v>24038505.010379743</v>
      </c>
      <c r="AG72" s="43">
        <f t="shared" si="5"/>
        <v>31519446.739095576</v>
      </c>
      <c r="AH72" s="43">
        <f t="shared" si="5"/>
        <v>30596818.289999999</v>
      </c>
      <c r="AJ72" s="43">
        <f t="shared" si="2"/>
        <v>1263629789.3382473</v>
      </c>
    </row>
    <row r="73" spans="1:36" s="107" customFormat="1" ht="11.25" customHeight="1" x14ac:dyDescent="0.25">
      <c r="A73" s="105">
        <v>69</v>
      </c>
      <c r="B73" s="106" t="s">
        <v>219</v>
      </c>
      <c r="C73" s="43">
        <f t="shared" si="1"/>
        <v>471949708.84909964</v>
      </c>
      <c r="D73" s="43">
        <f t="shared" si="5"/>
        <v>1210135586.3845813</v>
      </c>
      <c r="E73" s="43">
        <f t="shared" si="5"/>
        <v>1578715946.3879573</v>
      </c>
      <c r="F73" s="43">
        <f t="shared" si="5"/>
        <v>1989448229.2499554</v>
      </c>
      <c r="G73" s="43">
        <f t="shared" si="5"/>
        <v>2321296048.4819198</v>
      </c>
      <c r="H73" s="43">
        <f t="shared" si="5"/>
        <v>2669412222.9805136</v>
      </c>
      <c r="I73" s="43">
        <f t="shared" si="5"/>
        <v>3124447649.4934692</v>
      </c>
      <c r="J73" s="43">
        <f t="shared" si="5"/>
        <v>3378982117.3603816</v>
      </c>
      <c r="K73" s="43">
        <f t="shared" si="5"/>
        <v>3473860171.1397333</v>
      </c>
      <c r="L73" s="43">
        <f t="shared" si="5"/>
        <v>3656225728.060277</v>
      </c>
      <c r="M73" s="43">
        <f t="shared" si="5"/>
        <v>3223853985.0520029</v>
      </c>
      <c r="N73" s="43">
        <f t="shared" si="5"/>
        <v>3083030952.309885</v>
      </c>
      <c r="O73" s="43">
        <f t="shared" si="5"/>
        <v>3150526872.4647484</v>
      </c>
      <c r="P73" s="43">
        <f t="shared" si="5"/>
        <v>3141063169.8920603</v>
      </c>
      <c r="Q73" s="43">
        <f t="shared" si="5"/>
        <v>3165635931.5283175</v>
      </c>
      <c r="R73" s="43">
        <f t="shared" si="5"/>
        <v>3107625979.9026995</v>
      </c>
      <c r="S73" s="43">
        <f t="shared" si="5"/>
        <v>3167883799.5239615</v>
      </c>
      <c r="T73" s="43">
        <f t="shared" si="5"/>
        <v>2958041034.6874442</v>
      </c>
      <c r="U73" s="43">
        <f t="shared" si="5"/>
        <v>2927868882.6969008</v>
      </c>
      <c r="V73" s="43">
        <f t="shared" si="5"/>
        <v>2928750947.3382645</v>
      </c>
      <c r="W73" s="43">
        <f t="shared" si="5"/>
        <v>2656765445.2699947</v>
      </c>
      <c r="X73" s="43">
        <f t="shared" si="5"/>
        <v>2584663129.5158839</v>
      </c>
      <c r="Y73" s="43">
        <f t="shared" si="5"/>
        <v>2630043374.5960927</v>
      </c>
      <c r="Z73" s="43">
        <f t="shared" si="5"/>
        <v>2643251083.7418385</v>
      </c>
      <c r="AA73" s="43">
        <f t="shared" si="5"/>
        <v>2572018436.7851958</v>
      </c>
      <c r="AB73" s="43">
        <f t="shared" si="5"/>
        <v>2578695480.0532036</v>
      </c>
      <c r="AC73" s="43">
        <f t="shared" si="5"/>
        <v>2533063463.4109321</v>
      </c>
      <c r="AD73" s="43">
        <f t="shared" si="5"/>
        <v>1806076736.4266431</v>
      </c>
      <c r="AE73" s="43">
        <f t="shared" si="5"/>
        <v>1411305198.8323438</v>
      </c>
      <c r="AF73" s="43">
        <f t="shared" si="5"/>
        <v>1859961056.4485281</v>
      </c>
      <c r="AG73" s="43">
        <f t="shared" si="5"/>
        <v>2424124421.0596652</v>
      </c>
      <c r="AH73" s="43">
        <f t="shared" si="5"/>
        <v>2337402099.4400001</v>
      </c>
      <c r="AJ73" s="43">
        <f t="shared" si="2"/>
        <v>82766124889.364487</v>
      </c>
    </row>
  </sheetData>
  <sortState xmlns:xlrd2="http://schemas.microsoft.com/office/spreadsheetml/2017/richdata2" ref="B6:I60">
    <sortCondition ref="B7:B61"/>
  </sortState>
  <phoneticPr fontId="14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 fitToPage="1"/>
  </sheetPr>
  <dimension ref="A1:AK47"/>
  <sheetViews>
    <sheetView showGridLines="0" showRowColHeaders="0" tabSelected="1" topLeftCell="E1" zoomScale="68" zoomScaleNormal="68" workbookViewId="0">
      <pane ySplit="1" topLeftCell="A2" activePane="bottomLeft" state="frozen"/>
      <selection pane="bottomLeft" activeCell="Q13" sqref="Q13"/>
    </sheetView>
  </sheetViews>
  <sheetFormatPr defaultColWidth="9.08984375" defaultRowHeight="13" x14ac:dyDescent="0.3"/>
  <cols>
    <col min="1" max="1" width="1.6328125" style="58" customWidth="1"/>
    <col min="2" max="2" width="7.08984375" style="57" customWidth="1"/>
    <col min="3" max="4" width="13.7265625" style="57" customWidth="1"/>
    <col min="5" max="5" width="9.08984375" style="57"/>
    <col min="6" max="6" width="11" style="57" customWidth="1"/>
    <col min="7" max="10" width="9.08984375" style="57"/>
    <col min="11" max="11" width="13.7265625" style="57" customWidth="1"/>
    <col min="12" max="12" width="10.7265625" style="57" customWidth="1"/>
    <col min="13" max="13" width="4.08984375" style="57" customWidth="1"/>
    <col min="14" max="14" width="6.26953125" style="57" customWidth="1"/>
    <col min="15" max="15" width="12.90625" style="57" customWidth="1"/>
    <col min="16" max="23" width="0.26953125" style="97" customWidth="1"/>
    <col min="24" max="24" width="8.6328125" style="57" customWidth="1"/>
    <col min="25" max="26" width="9.08984375" style="57"/>
    <col min="27" max="27" width="10" style="57" bestFit="1" customWidth="1"/>
    <col min="28" max="30" width="9.08984375" style="57"/>
    <col min="31" max="31" width="9.6328125" style="57" bestFit="1" customWidth="1"/>
    <col min="32" max="34" width="4.26953125" style="91" customWidth="1"/>
    <col min="35" max="35" width="4.26953125" style="96" customWidth="1"/>
    <col min="36" max="36" width="2.26953125" style="57" customWidth="1"/>
    <col min="37" max="16384" width="9.08984375" style="57"/>
  </cols>
  <sheetData>
    <row r="1" spans="1:37" ht="47.25" customHeight="1" x14ac:dyDescent="0.5">
      <c r="B1" s="120" t="s">
        <v>273</v>
      </c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X1" s="119" t="s">
        <v>256</v>
      </c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</row>
    <row r="2" spans="1:37" x14ac:dyDescent="0.3">
      <c r="B2" s="123" t="s">
        <v>244</v>
      </c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Q2" s="102"/>
      <c r="R2" s="68"/>
      <c r="S2" s="68"/>
      <c r="T2" s="68"/>
      <c r="U2" s="58"/>
      <c r="V2" s="58"/>
      <c r="W2" s="58"/>
      <c r="X2" s="58"/>
      <c r="Y2" s="95" t="s">
        <v>253</v>
      </c>
      <c r="Z2" s="95"/>
      <c r="AA2" s="95" t="s">
        <v>254</v>
      </c>
      <c r="AB2" s="95"/>
      <c r="AC2" s="95" t="s">
        <v>255</v>
      </c>
    </row>
    <row r="3" spans="1:37" x14ac:dyDescent="0.3">
      <c r="I3" s="70"/>
      <c r="J3" s="71"/>
      <c r="K3" s="72"/>
      <c r="L3" s="73" t="s">
        <v>245</v>
      </c>
      <c r="M3" s="73"/>
      <c r="N3" s="73" t="s">
        <v>247</v>
      </c>
      <c r="O3" s="74"/>
      <c r="Q3" s="102"/>
      <c r="R3" s="68"/>
      <c r="S3" s="68"/>
      <c r="T3" s="68"/>
      <c r="U3" s="63" t="str">
        <f>C10</f>
        <v>Hume</v>
      </c>
      <c r="V3" s="63"/>
      <c r="W3" s="63"/>
      <c r="X3" s="58"/>
      <c r="Y3" s="92">
        <v>22</v>
      </c>
      <c r="Z3" s="58"/>
      <c r="AA3" s="92">
        <v>32</v>
      </c>
      <c r="AB3" s="58"/>
      <c r="AC3" s="93">
        <v>1</v>
      </c>
      <c r="AD3" s="58"/>
      <c r="AE3" s="58"/>
      <c r="AF3" s="94"/>
      <c r="AG3" s="94"/>
      <c r="AH3" s="94"/>
      <c r="AI3" s="108"/>
      <c r="AJ3" s="58"/>
    </row>
    <row r="4" spans="1:37" x14ac:dyDescent="0.3">
      <c r="B4" s="62"/>
      <c r="C4" s="62" t="s">
        <v>262</v>
      </c>
      <c r="E4" s="59">
        <v>12</v>
      </c>
      <c r="I4" s="75"/>
      <c r="J4" s="76">
        <v>12</v>
      </c>
      <c r="K4" s="84" t="str">
        <f>C10</f>
        <v>Hume</v>
      </c>
      <c r="L4" s="66">
        <f>(U6-U4)/U4*100</f>
        <v>4.5366128249963111</v>
      </c>
      <c r="M4" s="77"/>
      <c r="N4" s="67">
        <f>U6-U4</f>
        <v>5.9895425739146901</v>
      </c>
      <c r="O4" s="78" t="s">
        <v>246</v>
      </c>
      <c r="Q4" s="102"/>
      <c r="R4" s="68" t="s">
        <v>221</v>
      </c>
      <c r="S4" s="68"/>
      <c r="T4" s="68" t="str" cm="1">
        <f t="array" ref="T4">INDEX(B11:B43,J4)</f>
        <v>2003/04</v>
      </c>
      <c r="U4" s="69">
        <f>VLOOKUP($J$4,$A11:D$43,3)</f>
        <v>132.02675222608534</v>
      </c>
      <c r="V4" s="69"/>
      <c r="W4" s="63"/>
      <c r="X4" s="58"/>
      <c r="Y4" s="58"/>
      <c r="Z4" s="58"/>
      <c r="AA4" s="58"/>
      <c r="AB4" s="58"/>
      <c r="AC4" s="58"/>
      <c r="AD4" s="58"/>
      <c r="AE4" s="58"/>
      <c r="AF4" s="98"/>
      <c r="AG4" s="98"/>
      <c r="AH4" s="98"/>
      <c r="AJ4" s="58"/>
    </row>
    <row r="5" spans="1:37" x14ac:dyDescent="0.3">
      <c r="B5" s="62"/>
      <c r="C5" s="62"/>
      <c r="G5" s="60"/>
      <c r="H5" s="65"/>
      <c r="I5" s="75"/>
      <c r="J5" s="79"/>
      <c r="K5" s="80"/>
      <c r="L5" s="81"/>
      <c r="M5" s="80"/>
      <c r="N5" s="80"/>
      <c r="O5" s="82"/>
      <c r="Q5" s="102"/>
      <c r="R5" s="68" t="s">
        <v>220</v>
      </c>
      <c r="S5" s="68"/>
      <c r="T5" s="68"/>
      <c r="U5" s="69"/>
      <c r="V5" s="69"/>
      <c r="W5" s="63"/>
      <c r="X5" s="58"/>
      <c r="Y5" s="58"/>
      <c r="Z5" s="58"/>
      <c r="AA5" s="58"/>
      <c r="AB5" s="58"/>
      <c r="AC5" s="92">
        <v>2</v>
      </c>
      <c r="AD5" s="58"/>
      <c r="AE5" s="58"/>
      <c r="AF5" s="98"/>
      <c r="AG5" s="98"/>
      <c r="AH5" s="98"/>
      <c r="AJ5" s="58"/>
    </row>
    <row r="6" spans="1:37" x14ac:dyDescent="0.3">
      <c r="B6" s="62"/>
      <c r="C6" s="62" t="s">
        <v>263</v>
      </c>
      <c r="E6" s="59">
        <v>24</v>
      </c>
      <c r="I6" s="75"/>
      <c r="J6" s="76">
        <v>32</v>
      </c>
      <c r="K6" s="79"/>
      <c r="L6" s="79"/>
      <c r="M6" s="79"/>
      <c r="N6" s="79"/>
      <c r="O6" s="79"/>
      <c r="Q6" s="102"/>
      <c r="R6" s="68"/>
      <c r="S6" s="68"/>
      <c r="T6" s="68" t="str" cm="1">
        <f t="array" ref="T6">INDEX(B11:B43,J6)</f>
        <v>2023/24</v>
      </c>
      <c r="U6" s="69">
        <f>VLOOKUP($J$6,$A$11:$D$43,3)</f>
        <v>138.01629480000003</v>
      </c>
      <c r="V6" s="69"/>
      <c r="W6" s="63"/>
      <c r="X6" s="58"/>
      <c r="Y6" s="58"/>
      <c r="Z6" s="58"/>
      <c r="AA6" s="58"/>
      <c r="AB6" s="58"/>
      <c r="AC6" s="58"/>
      <c r="AD6" s="58"/>
      <c r="AE6" s="58"/>
      <c r="AF6" s="98"/>
      <c r="AG6" s="98"/>
      <c r="AH6" s="98"/>
      <c r="AJ6" s="58"/>
    </row>
    <row r="7" spans="1:37" x14ac:dyDescent="0.3">
      <c r="B7" s="62"/>
      <c r="C7" s="62"/>
      <c r="I7" s="75"/>
      <c r="J7" s="79"/>
      <c r="K7" s="79"/>
      <c r="L7" s="79"/>
      <c r="M7" s="79"/>
      <c r="N7" s="79"/>
      <c r="O7" s="83"/>
      <c r="Q7" s="102"/>
      <c r="R7" s="68" t="s">
        <v>221</v>
      </c>
      <c r="S7" s="68"/>
      <c r="T7" s="68"/>
      <c r="U7" s="63"/>
      <c r="V7" s="63"/>
      <c r="W7" s="63"/>
      <c r="X7" s="58"/>
      <c r="Y7" s="58"/>
      <c r="Z7" s="58"/>
      <c r="AA7" s="58" t="str" cm="1">
        <f t="array" ref="AA7">INDEX(B11:B43,Y3)</f>
        <v>2013/14</v>
      </c>
      <c r="AB7" s="58" t="str" cm="1">
        <f t="array" ref="AB7">INDEX(B11:B43,AA3)</f>
        <v>2023/24</v>
      </c>
      <c r="AC7" s="58" t="s">
        <v>268</v>
      </c>
      <c r="AD7" s="58" t="s">
        <v>269</v>
      </c>
      <c r="AE7" s="58" t="s">
        <v>270</v>
      </c>
      <c r="AF7" s="94" t="s">
        <v>271</v>
      </c>
      <c r="AG7" s="94"/>
      <c r="AH7" s="94"/>
      <c r="AI7" s="108"/>
      <c r="AJ7" s="58"/>
      <c r="AK7" s="58"/>
    </row>
    <row r="8" spans="1:37" x14ac:dyDescent="0.3">
      <c r="B8" s="62" t="s">
        <v>264</v>
      </c>
      <c r="C8" s="62"/>
      <c r="E8" s="61">
        <v>2</v>
      </c>
      <c r="G8" s="121" t="str">
        <f>CONCATENATE("EGM Losses for ",C10," and ",D10,": ",INDEX(R4:R5,E8))</f>
        <v>EGM Losses for Hume and Nillumbik: Adjust for inflation</v>
      </c>
      <c r="H8" s="121"/>
      <c r="I8" s="121"/>
      <c r="J8" s="121"/>
      <c r="K8" s="121"/>
      <c r="L8" s="121"/>
      <c r="M8" s="121"/>
      <c r="N8" s="121"/>
      <c r="O8" s="121"/>
      <c r="R8" s="68" t="s">
        <v>261</v>
      </c>
      <c r="S8" s="58"/>
      <c r="T8" s="58"/>
      <c r="U8" s="63"/>
      <c r="V8" s="63"/>
      <c r="W8" s="63"/>
      <c r="X8" s="58"/>
      <c r="Y8" s="94">
        <v>1</v>
      </c>
      <c r="Z8" s="111" t="s">
        <v>174</v>
      </c>
      <c r="AA8" s="112">
        <f>VLOOKUP($AC$5*37-37+$Y8,Data!$A$5:$AI$73,2+$Y$3)</f>
        <v>72171532.129285529</v>
      </c>
      <c r="AB8" s="112">
        <f>VLOOKUP($AC$5*37-37+$Y8,Data!$A$5:$AI$73,2+$AA$3)</f>
        <v>58630345.090000004</v>
      </c>
      <c r="AC8" s="112">
        <f>AB8-AA8</f>
        <v>-13541187.039285526</v>
      </c>
      <c r="AD8" s="112">
        <f>AC8/AA8*100</f>
        <v>-18.762504605040562</v>
      </c>
      <c r="AE8" s="112">
        <f>IF($AC$3=1,AC8,AD8)</f>
        <v>-13541187.039285526</v>
      </c>
      <c r="AF8" s="94">
        <f>AE8+0.00001*Y8</f>
        <v>-13541187.039275525</v>
      </c>
      <c r="AG8" s="94">
        <f>RANK(AF8,AF$8:AF$38)</f>
        <v>21</v>
      </c>
      <c r="AH8" s="109" t="str">
        <f>VLOOKUP(MATCH(Y8,AG$8:AG$38,0),$Y$8:$AF$38,2)</f>
        <v>Melton</v>
      </c>
      <c r="AI8" s="110">
        <f>VLOOKUP(MATCH(Y8,AG$8:AG$38,0),$Y$8:$AF$38,8)</f>
        <v>19160572.800493907</v>
      </c>
      <c r="AJ8" s="58"/>
      <c r="AK8" s="58"/>
    </row>
    <row r="9" spans="1:37" x14ac:dyDescent="0.3">
      <c r="C9" s="124" t="s">
        <v>251</v>
      </c>
      <c r="D9" s="124"/>
      <c r="E9" s="62"/>
      <c r="F9" s="62"/>
      <c r="G9" s="122"/>
      <c r="H9" s="122"/>
      <c r="I9" s="122"/>
      <c r="J9" s="122"/>
      <c r="K9" s="122"/>
      <c r="L9" s="122"/>
      <c r="M9" s="122"/>
      <c r="N9" s="122"/>
      <c r="O9" s="122"/>
      <c r="R9" s="58"/>
      <c r="S9" s="58"/>
      <c r="T9" s="58"/>
      <c r="U9" s="63"/>
      <c r="V9" s="63"/>
      <c r="W9" s="63"/>
      <c r="X9" s="111" t="s">
        <v>252</v>
      </c>
      <c r="Y9" s="94">
        <v>2</v>
      </c>
      <c r="Z9" s="111" t="s">
        <v>191</v>
      </c>
      <c r="AA9" s="112">
        <f>VLOOKUP($AC$5*37-37+$Y9,Data!$A$5:$AI$73,2+$Y$3)</f>
        <v>20710452.473489136</v>
      </c>
      <c r="AB9" s="112">
        <f>VLOOKUP($AC$5*37-37+$Y9,Data!$A$5:$AI$73,2+$AA$3)</f>
        <v>12380460.23</v>
      </c>
      <c r="AC9" s="112">
        <f t="shared" ref="AC9:AC38" si="0">AB9-AA9</f>
        <v>-8329992.2434891351</v>
      </c>
      <c r="AD9" s="112">
        <f t="shared" ref="AD9:AD38" si="1">AC9/AA9*100</f>
        <v>-40.221198711868425</v>
      </c>
      <c r="AE9" s="112">
        <f t="shared" ref="AE9:AE38" si="2">IF($AC$3=1,AC9,AD9)</f>
        <v>-8329992.2434891351</v>
      </c>
      <c r="AF9" s="94">
        <f t="shared" ref="AF9:AF38" si="3">AE9+0.00001*Y9</f>
        <v>-8329992.2434691349</v>
      </c>
      <c r="AG9" s="94">
        <f t="shared" ref="AG9:AG38" si="4">RANK(AF9,AF$8:AF$38)</f>
        <v>14</v>
      </c>
      <c r="AH9" s="109" t="str">
        <f t="shared" ref="AH9:AH38" si="5">VLOOKUP(MATCH(Y9,AG$8:AG$38,0),$Y$8:$AF$38,2)</f>
        <v>Casey</v>
      </c>
      <c r="AI9" s="110">
        <f t="shared" ref="AI9:AI38" si="6">VLOOKUP(MATCH(Y9,AG$8:AG$38,0),$Y$8:$AF$38,8)</f>
        <v>9888858.4406983629</v>
      </c>
      <c r="AJ9" s="58"/>
      <c r="AK9" s="58"/>
    </row>
    <row r="10" spans="1:37" ht="28" x14ac:dyDescent="0.3">
      <c r="C10" s="100" t="str">
        <f>INDEX(Data!B5:B36,E4)</f>
        <v>Hume</v>
      </c>
      <c r="D10" s="101" t="str">
        <f>INDEX(Data!B5:B36,E6)</f>
        <v>Nillumbik</v>
      </c>
      <c r="E10" s="62"/>
      <c r="F10" s="62"/>
      <c r="R10" s="58"/>
      <c r="S10" s="58"/>
      <c r="T10" s="58"/>
      <c r="U10" s="58"/>
      <c r="V10" s="58"/>
      <c r="W10" s="58"/>
      <c r="X10" s="111" t="s">
        <v>245</v>
      </c>
      <c r="Y10" s="94">
        <v>3</v>
      </c>
      <c r="Z10" s="111" t="s">
        <v>171</v>
      </c>
      <c r="AA10" s="112">
        <f>VLOOKUP($AC$5*37-37+$Y10,Data!$A$5:$AI$73,2+$Y$3)</f>
        <v>25467459.811761659</v>
      </c>
      <c r="AB10" s="112">
        <f>VLOOKUP($AC$5*37-37+$Y10,Data!$A$5:$AI$73,2+$AA$3)</f>
        <v>18805362.940000001</v>
      </c>
      <c r="AC10" s="112">
        <f t="shared" si="0"/>
        <v>-6662096.8717616573</v>
      </c>
      <c r="AD10" s="112">
        <f t="shared" si="1"/>
        <v>-26.159251535109501</v>
      </c>
      <c r="AE10" s="112">
        <f t="shared" si="2"/>
        <v>-6662096.8717616573</v>
      </c>
      <c r="AF10" s="94">
        <f t="shared" si="3"/>
        <v>-6662096.8717316575</v>
      </c>
      <c r="AG10" s="94">
        <f t="shared" si="4"/>
        <v>13</v>
      </c>
      <c r="AH10" s="109" t="str">
        <f t="shared" si="5"/>
        <v>Cardinia</v>
      </c>
      <c r="AI10" s="110">
        <f t="shared" si="6"/>
        <v>8999008.4448243231</v>
      </c>
      <c r="AJ10" s="58"/>
      <c r="AK10" s="58"/>
    </row>
    <row r="11" spans="1:37" x14ac:dyDescent="0.3">
      <c r="A11" s="63">
        <v>1</v>
      </c>
      <c r="B11" s="64" t="s">
        <v>209</v>
      </c>
      <c r="C11" s="87">
        <f>VLOOKUP($E$4+$E$8*37-37,Data!$A$5:$AL$73,2+$A11)/1000000</f>
        <v>4.7478906857556264</v>
      </c>
      <c r="D11" s="88">
        <f>VLOOKUP($E$6+$E$8*37-37,Data!$A$5:$AL$73,2+$A11)/1000000</f>
        <v>0</v>
      </c>
      <c r="E11" s="103"/>
      <c r="F11" s="103"/>
      <c r="G11" s="97"/>
      <c r="H11" s="97"/>
      <c r="I11" s="97"/>
      <c r="J11" s="97"/>
      <c r="K11" s="97"/>
      <c r="R11" s="58"/>
      <c r="S11" s="58"/>
      <c r="T11" s="58"/>
      <c r="U11" s="58"/>
      <c r="V11" s="58"/>
      <c r="W11" s="58"/>
      <c r="X11" s="58"/>
      <c r="Y11" s="94">
        <v>4</v>
      </c>
      <c r="Z11" s="111" t="s">
        <v>184</v>
      </c>
      <c r="AA11" s="112">
        <f>VLOOKUP($AC$5*37-37+$Y11,Data!$A$5:$AI$73,2+$Y$3)</f>
        <v>181732916.40953031</v>
      </c>
      <c r="AB11" s="112">
        <f>VLOOKUP($AC$5*37-37+$Y11,Data!$A$5:$AI$73,2+$AA$3)</f>
        <v>171667782.49000001</v>
      </c>
      <c r="AC11" s="112">
        <f t="shared" si="0"/>
        <v>-10065133.919530302</v>
      </c>
      <c r="AD11" s="112">
        <f t="shared" si="1"/>
        <v>-5.5384209522334356</v>
      </c>
      <c r="AE11" s="112">
        <f t="shared" si="2"/>
        <v>-10065133.919530302</v>
      </c>
      <c r="AF11" s="94">
        <f t="shared" si="3"/>
        <v>-10065133.919490302</v>
      </c>
      <c r="AG11" s="94">
        <f t="shared" si="4"/>
        <v>19</v>
      </c>
      <c r="AH11" s="109" t="str">
        <f t="shared" si="5"/>
        <v>Wyndham</v>
      </c>
      <c r="AI11" s="110">
        <f t="shared" si="6"/>
        <v>6706504.3419946665</v>
      </c>
      <c r="AJ11" s="58"/>
      <c r="AK11" s="58"/>
    </row>
    <row r="12" spans="1:37" x14ac:dyDescent="0.3">
      <c r="A12" s="63">
        <v>2</v>
      </c>
      <c r="B12" s="64" t="s">
        <v>210</v>
      </c>
      <c r="C12" s="87">
        <f>VLOOKUP($E$4+$E$8*37-37,Data!$A$5:$AL$73,2+$A12)/1000000</f>
        <v>20.891522247804104</v>
      </c>
      <c r="D12" s="88">
        <f>VLOOKUP($E$6+$E$8*37-37,Data!$A$5:$AL$73,2+$A12)/1000000</f>
        <v>1.1088541219589256</v>
      </c>
      <c r="E12" s="103"/>
      <c r="F12" s="103"/>
      <c r="G12" s="97"/>
      <c r="H12" s="97"/>
      <c r="I12" s="97"/>
      <c r="J12" s="97"/>
      <c r="K12" s="97"/>
      <c r="R12" s="58"/>
      <c r="S12" s="58"/>
      <c r="T12" s="58"/>
      <c r="U12" s="58"/>
      <c r="V12" s="58"/>
      <c r="W12" s="58"/>
      <c r="X12" s="58"/>
      <c r="Y12" s="94">
        <v>5</v>
      </c>
      <c r="Z12" s="111" t="s">
        <v>193</v>
      </c>
      <c r="AA12" s="112">
        <f>VLOOKUP($AC$5*37-37+$Y12,Data!$A$5:$AI$73,2+$Y$3)</f>
        <v>27832466.805225678</v>
      </c>
      <c r="AB12" s="112">
        <f>VLOOKUP($AC$5*37-37+$Y12,Data!$A$5:$AI$73,2+$AA$3)</f>
        <v>36831475.25</v>
      </c>
      <c r="AC12" s="112">
        <f t="shared" si="0"/>
        <v>8999008.4447743222</v>
      </c>
      <c r="AD12" s="112">
        <f t="shared" si="1"/>
        <v>32.33277347548912</v>
      </c>
      <c r="AE12" s="112">
        <f t="shared" si="2"/>
        <v>8999008.4447743222</v>
      </c>
      <c r="AF12" s="94">
        <f t="shared" si="3"/>
        <v>8999008.4448243231</v>
      </c>
      <c r="AG12" s="94">
        <f t="shared" si="4"/>
        <v>3</v>
      </c>
      <c r="AH12" s="109" t="str">
        <f t="shared" si="5"/>
        <v>Hume</v>
      </c>
      <c r="AI12" s="110">
        <f t="shared" si="6"/>
        <v>4451234.5391236404</v>
      </c>
      <c r="AJ12" s="58"/>
      <c r="AK12" s="58"/>
    </row>
    <row r="13" spans="1:37" x14ac:dyDescent="0.3">
      <c r="A13" s="63">
        <v>3</v>
      </c>
      <c r="B13" s="64" t="s">
        <v>211</v>
      </c>
      <c r="C13" s="87">
        <f>VLOOKUP($E$4+$E$8*37-37,Data!$A$5:$AL$73,2+$A13)/1000000</f>
        <v>44.84923617176829</v>
      </c>
      <c r="D13" s="88">
        <f>VLOOKUP($E$6+$E$8*37-37,Data!$A$5:$AL$73,2+$A13)/1000000</f>
        <v>4.2025444896036586</v>
      </c>
      <c r="E13" s="103"/>
      <c r="F13" s="103"/>
      <c r="G13" s="97"/>
      <c r="H13" s="97"/>
      <c r="I13" s="97"/>
      <c r="J13" s="97"/>
      <c r="K13" s="97"/>
      <c r="R13" s="58"/>
      <c r="S13" s="58"/>
      <c r="T13" s="58"/>
      <c r="U13" s="58"/>
      <c r="V13" s="58"/>
      <c r="W13" s="58"/>
      <c r="X13" s="58"/>
      <c r="Y13" s="94">
        <v>6</v>
      </c>
      <c r="Z13" s="111" t="s">
        <v>182</v>
      </c>
      <c r="AA13" s="112">
        <f>VLOOKUP($AC$5*37-37+$Y13,Data!$A$5:$AI$73,2+$Y$3)</f>
        <v>148546430.68936163</v>
      </c>
      <c r="AB13" s="112">
        <f>VLOOKUP($AC$5*37-37+$Y13,Data!$A$5:$AI$73,2+$AA$3)</f>
        <v>158435289.13</v>
      </c>
      <c r="AC13" s="112">
        <f>AB13-AA13</f>
        <v>9888858.4406383634</v>
      </c>
      <c r="AD13" s="112">
        <f>AC13/AA13*100</f>
        <v>6.6570824992206079</v>
      </c>
      <c r="AE13" s="112">
        <f t="shared" si="2"/>
        <v>9888858.4406383634</v>
      </c>
      <c r="AF13" s="94">
        <f t="shared" si="3"/>
        <v>9888858.4406983629</v>
      </c>
      <c r="AG13" s="94">
        <f t="shared" si="4"/>
        <v>2</v>
      </c>
      <c r="AH13" s="109" t="str">
        <f t="shared" si="5"/>
        <v>Whittlesea</v>
      </c>
      <c r="AI13" s="110">
        <f t="shared" si="6"/>
        <v>3260279.225174434</v>
      </c>
      <c r="AJ13" s="58"/>
      <c r="AK13" s="58"/>
    </row>
    <row r="14" spans="1:37" x14ac:dyDescent="0.3">
      <c r="A14" s="63">
        <v>4</v>
      </c>
      <c r="B14" s="64" t="s">
        <v>212</v>
      </c>
      <c r="C14" s="87">
        <f>VLOOKUP($E$4+$E$8*37-37,Data!$A$5:$AL$73,2+$A14)/1000000</f>
        <v>64.173982926240711</v>
      </c>
      <c r="D14" s="88">
        <f>VLOOKUP($E$6+$E$8*37-37,Data!$A$5:$AL$73,2+$A14)/1000000</f>
        <v>5.1363461820505192</v>
      </c>
      <c r="E14" s="103"/>
      <c r="F14" s="103"/>
      <c r="G14" s="97"/>
      <c r="H14" s="97"/>
      <c r="I14" s="97"/>
      <c r="J14" s="97"/>
      <c r="K14" s="97"/>
      <c r="X14" s="97"/>
      <c r="Y14" s="94">
        <v>7</v>
      </c>
      <c r="Z14" s="111" t="s">
        <v>170</v>
      </c>
      <c r="AA14" s="112">
        <f>VLOOKUP($AC$5*37-37+$Y14,Data!$A$5:$AI$73,2+$Y$3)</f>
        <v>108035224.27228612</v>
      </c>
      <c r="AB14" s="112">
        <f>VLOOKUP($AC$5*37-37+$Y14,Data!$A$5:$AI$73,2+$AA$3)</f>
        <v>84552235.280000001</v>
      </c>
      <c r="AC14" s="112">
        <f t="shared" si="0"/>
        <v>-23482988.992286116</v>
      </c>
      <c r="AD14" s="112">
        <f t="shared" si="1"/>
        <v>-21.73641897859245</v>
      </c>
      <c r="AE14" s="112">
        <f t="shared" si="2"/>
        <v>-23482988.992286116</v>
      </c>
      <c r="AF14" s="94">
        <f t="shared" si="3"/>
        <v>-23482988.992216118</v>
      </c>
      <c r="AG14" s="94">
        <f t="shared" si="4"/>
        <v>31</v>
      </c>
      <c r="AH14" s="109" t="str">
        <f t="shared" si="5"/>
        <v>Nillumbik</v>
      </c>
      <c r="AI14" s="110">
        <f t="shared" si="6"/>
        <v>-182655.24725367126</v>
      </c>
      <c r="AJ14" s="58"/>
      <c r="AK14" s="58"/>
    </row>
    <row r="15" spans="1:37" x14ac:dyDescent="0.3">
      <c r="A15" s="63">
        <v>5</v>
      </c>
      <c r="B15" s="64" t="s">
        <v>213</v>
      </c>
      <c r="C15" s="87">
        <f>VLOOKUP($E$4+$E$8*37-37,Data!$A$5:$AL$73,2+$A15)/1000000</f>
        <v>79.304480393930561</v>
      </c>
      <c r="D15" s="88">
        <f>VLOOKUP($E$6+$E$8*37-37,Data!$A$5:$AL$73,2+$A15)/1000000</f>
        <v>6.749383780456129</v>
      </c>
      <c r="E15" s="103"/>
      <c r="F15" s="103"/>
      <c r="G15" s="97"/>
      <c r="H15" s="97"/>
      <c r="I15" s="97"/>
      <c r="J15" s="97"/>
      <c r="K15" s="97"/>
      <c r="X15" s="97"/>
      <c r="Y15" s="94">
        <v>8</v>
      </c>
      <c r="Z15" s="111" t="s">
        <v>181</v>
      </c>
      <c r="AA15" s="112">
        <f>VLOOKUP($AC$5*37-37+$Y15,Data!$A$5:$AI$73,2+$Y$3)</f>
        <v>79031877.189357504</v>
      </c>
      <c r="AB15" s="112">
        <f>VLOOKUP($AC$5*37-37+$Y15,Data!$A$5:$AI$73,2+$AA$3)</f>
        <v>65795232.350000009</v>
      </c>
      <c r="AC15" s="112">
        <f t="shared" si="0"/>
        <v>-13236644.839357495</v>
      </c>
      <c r="AD15" s="112">
        <f t="shared" si="1"/>
        <v>-16.748488470852053</v>
      </c>
      <c r="AE15" s="112">
        <f t="shared" si="2"/>
        <v>-13236644.839357495</v>
      </c>
      <c r="AF15" s="94">
        <f t="shared" si="3"/>
        <v>-13236644.839277495</v>
      </c>
      <c r="AG15" s="94">
        <f t="shared" si="4"/>
        <v>20</v>
      </c>
      <c r="AH15" s="109" t="str">
        <f t="shared" si="5"/>
        <v>Melbourne</v>
      </c>
      <c r="AI15" s="110">
        <f t="shared" si="6"/>
        <v>-235500.59885246164</v>
      </c>
      <c r="AJ15" s="58"/>
      <c r="AK15" s="58"/>
    </row>
    <row r="16" spans="1:37" x14ac:dyDescent="0.3">
      <c r="A16" s="63">
        <v>6</v>
      </c>
      <c r="B16" s="64" t="s">
        <v>214</v>
      </c>
      <c r="C16" s="87">
        <f>VLOOKUP($E$4+$E$8*37-37,Data!$A$5:$AL$73,2+$A16)/1000000</f>
        <v>97.277095324292063</v>
      </c>
      <c r="D16" s="88">
        <f>VLOOKUP($E$6+$E$8*37-37,Data!$A$5:$AL$73,2+$A16)/1000000</f>
        <v>15.189518848638233</v>
      </c>
      <c r="E16" s="103"/>
      <c r="F16" s="103"/>
      <c r="G16" s="97"/>
      <c r="H16" s="97"/>
      <c r="I16" s="97"/>
      <c r="J16" s="97"/>
      <c r="K16" s="97"/>
      <c r="X16" s="97"/>
      <c r="Y16" s="94">
        <v>9</v>
      </c>
      <c r="Z16" s="111" t="s">
        <v>190</v>
      </c>
      <c r="AA16" s="112">
        <f>VLOOKUP($AC$5*37-37+$Y16,Data!$A$5:$AI$73,2+$Y$3)</f>
        <v>94523352.064321607</v>
      </c>
      <c r="AB16" s="112">
        <f>VLOOKUP($AC$5*37-37+$Y16,Data!$A$5:$AI$73,2+$AA$3)</f>
        <v>71755193.090000004</v>
      </c>
      <c r="AC16" s="112">
        <f t="shared" si="0"/>
        <v>-22768158.974321604</v>
      </c>
      <c r="AD16" s="112">
        <f t="shared" si="1"/>
        <v>-24.087337654750375</v>
      </c>
      <c r="AE16" s="112">
        <f t="shared" si="2"/>
        <v>-22768158.974321604</v>
      </c>
      <c r="AF16" s="94">
        <f t="shared" si="3"/>
        <v>-22768158.974231604</v>
      </c>
      <c r="AG16" s="94">
        <f t="shared" si="4"/>
        <v>30</v>
      </c>
      <c r="AH16" s="109" t="str">
        <f t="shared" si="5"/>
        <v>Maribyrnong</v>
      </c>
      <c r="AI16" s="110">
        <f t="shared" si="6"/>
        <v>-3145912.5303776576</v>
      </c>
      <c r="AJ16" s="58"/>
      <c r="AK16" s="58"/>
    </row>
    <row r="17" spans="1:37" x14ac:dyDescent="0.3">
      <c r="A17" s="63">
        <v>7</v>
      </c>
      <c r="B17" s="64" t="s">
        <v>215</v>
      </c>
      <c r="C17" s="87">
        <f>VLOOKUP($E$4+$E$8*37-37,Data!$A$5:$AL$73,2+$A17)/1000000</f>
        <v>117.1750727419825</v>
      </c>
      <c r="D17" s="88">
        <f>VLOOKUP($E$6+$E$8*37-37,Data!$A$5:$AL$73,2+$A17)/1000000</f>
        <v>18.87010610979592</v>
      </c>
      <c r="E17" s="103"/>
      <c r="F17" s="103"/>
      <c r="G17" s="97"/>
      <c r="H17" s="97"/>
      <c r="I17" s="97"/>
      <c r="J17" s="97"/>
      <c r="K17" s="97"/>
      <c r="X17" s="97"/>
      <c r="Y17" s="94">
        <v>10</v>
      </c>
      <c r="Z17" s="111" t="s">
        <v>180</v>
      </c>
      <c r="AA17" s="112">
        <f>VLOOKUP($AC$5*37-37+$Y17,Data!$A$5:$AI$73,2+$Y$3)</f>
        <v>144468779.44783318</v>
      </c>
      <c r="AB17" s="112">
        <f>VLOOKUP($AC$5*37-37+$Y17,Data!$A$5:$AI$73,2+$AA$3)</f>
        <v>137923170.53</v>
      </c>
      <c r="AC17" s="112">
        <f t="shared" si="0"/>
        <v>-6545608.9178331792</v>
      </c>
      <c r="AD17" s="112">
        <f t="shared" si="1"/>
        <v>-4.5308120846945759</v>
      </c>
      <c r="AE17" s="112">
        <f t="shared" si="2"/>
        <v>-6545608.9178331792</v>
      </c>
      <c r="AF17" s="94">
        <f t="shared" si="3"/>
        <v>-6545608.9177331794</v>
      </c>
      <c r="AG17" s="94">
        <f t="shared" si="4"/>
        <v>12</v>
      </c>
      <c r="AH17" s="109" t="str">
        <f t="shared" si="5"/>
        <v>Yarra Ranges</v>
      </c>
      <c r="AI17" s="110">
        <f t="shared" si="6"/>
        <v>-4341729.0960329659</v>
      </c>
      <c r="AJ17" s="58"/>
      <c r="AK17" s="58"/>
    </row>
    <row r="18" spans="1:37" x14ac:dyDescent="0.3">
      <c r="A18" s="63">
        <v>8</v>
      </c>
      <c r="B18" s="64" t="s">
        <v>216</v>
      </c>
      <c r="C18" s="87">
        <f>VLOOKUP($E$4+$E$8*37-37,Data!$A$5:$AL$73,2+$A18)/1000000</f>
        <v>130.40295125488123</v>
      </c>
      <c r="D18" s="88">
        <f>VLOOKUP($E$6+$E$8*37-37,Data!$A$5:$AL$73,2+$A18)/1000000</f>
        <v>22.050561283305495</v>
      </c>
      <c r="E18" s="103"/>
      <c r="F18" s="103"/>
      <c r="G18" s="97"/>
      <c r="H18" s="97"/>
      <c r="I18" s="97"/>
      <c r="J18" s="97"/>
      <c r="K18" s="97"/>
      <c r="X18" s="97"/>
      <c r="Y18" s="94">
        <v>11</v>
      </c>
      <c r="Z18" s="111" t="s">
        <v>185</v>
      </c>
      <c r="AA18" s="112">
        <f>VLOOKUP($AC$5*37-37+$Y18,Data!$A$5:$AI$73,2+$Y$3)</f>
        <v>61909931.18043115</v>
      </c>
      <c r="AB18" s="112">
        <f>VLOOKUP($AC$5*37-37+$Y18,Data!$A$5:$AI$73,2+$AA$3)</f>
        <v>46936040.490000002</v>
      </c>
      <c r="AC18" s="112">
        <f t="shared" si="0"/>
        <v>-14973890.690431148</v>
      </c>
      <c r="AD18" s="112">
        <f t="shared" si="1"/>
        <v>-24.186572985828455</v>
      </c>
      <c r="AE18" s="112">
        <f t="shared" si="2"/>
        <v>-14973890.690431148</v>
      </c>
      <c r="AF18" s="94">
        <f t="shared" si="3"/>
        <v>-14973890.690321147</v>
      </c>
      <c r="AG18" s="94">
        <f t="shared" si="4"/>
        <v>22</v>
      </c>
      <c r="AH18" s="109" t="str">
        <f t="shared" si="5"/>
        <v>Port Phillip</v>
      </c>
      <c r="AI18" s="110">
        <f t="shared" si="6"/>
        <v>-4864628.6504655788</v>
      </c>
      <c r="AJ18" s="58"/>
      <c r="AK18" s="58"/>
    </row>
    <row r="19" spans="1:37" x14ac:dyDescent="0.3">
      <c r="A19" s="63">
        <v>9</v>
      </c>
      <c r="B19" s="64" t="s">
        <v>207</v>
      </c>
      <c r="C19" s="87">
        <f>VLOOKUP($E$4+$E$8*37-37,Data!$A$5:$AL$73,2+$A19)/1000000</f>
        <v>140.65279449179761</v>
      </c>
      <c r="D19" s="88">
        <f>VLOOKUP($E$6+$E$8*37-37,Data!$A$5:$AL$73,2+$A19)/1000000</f>
        <v>21.349975667217041</v>
      </c>
      <c r="E19" s="103"/>
      <c r="F19" s="103"/>
      <c r="G19" s="97"/>
      <c r="H19" s="97"/>
      <c r="I19" s="97"/>
      <c r="J19" s="97"/>
      <c r="K19" s="97"/>
      <c r="X19" s="97"/>
      <c r="Y19" s="94">
        <v>12</v>
      </c>
      <c r="Z19" s="111" t="s">
        <v>183</v>
      </c>
      <c r="AA19" s="112">
        <f>VLOOKUP($AC$5*37-37+$Y19,Data!$A$5:$AI$73,2+$Y$3)</f>
        <v>133565060.26099637</v>
      </c>
      <c r="AB19" s="112">
        <f>VLOOKUP($AC$5*37-37+$Y19,Data!$A$5:$AI$73,2+$AA$3)</f>
        <v>138016294.80000001</v>
      </c>
      <c r="AC19" s="112">
        <f t="shared" si="0"/>
        <v>4451234.5390036404</v>
      </c>
      <c r="AD19" s="112">
        <f t="shared" si="1"/>
        <v>3.3326339465617631</v>
      </c>
      <c r="AE19" s="112">
        <f t="shared" si="2"/>
        <v>4451234.5390036404</v>
      </c>
      <c r="AF19" s="94">
        <f t="shared" si="3"/>
        <v>4451234.5391236404</v>
      </c>
      <c r="AG19" s="94">
        <f t="shared" si="4"/>
        <v>5</v>
      </c>
      <c r="AH19" s="109" t="str">
        <f t="shared" si="5"/>
        <v>Greater Dandenong</v>
      </c>
      <c r="AI19" s="110">
        <f t="shared" si="6"/>
        <v>-6545608.9177331794</v>
      </c>
      <c r="AJ19" s="58"/>
      <c r="AK19" s="58"/>
    </row>
    <row r="20" spans="1:37" x14ac:dyDescent="0.3">
      <c r="A20" s="63">
        <v>10</v>
      </c>
      <c r="B20" s="64" t="s">
        <v>208</v>
      </c>
      <c r="C20" s="87">
        <f>VLOOKUP($E$4+$E$8*37-37,Data!$A$5:$AL$73,2+$A20)/1000000</f>
        <v>153.72084556025769</v>
      </c>
      <c r="D20" s="88">
        <f>VLOOKUP($E$6+$E$8*37-37,Data!$A$5:$AL$73,2+$A20)/1000000</f>
        <v>21.231403489344373</v>
      </c>
      <c r="E20" s="103"/>
      <c r="F20" s="103"/>
      <c r="G20" s="97"/>
      <c r="H20" s="97"/>
      <c r="I20" s="97"/>
      <c r="J20" s="97"/>
      <c r="K20" s="97"/>
      <c r="X20" s="97"/>
      <c r="Y20" s="94">
        <v>13</v>
      </c>
      <c r="Z20" s="111" t="s">
        <v>179</v>
      </c>
      <c r="AA20" s="112">
        <f>VLOOKUP($AC$5*37-37+$Y20,Data!$A$5:$AI$73,2+$Y$3)</f>
        <v>104710702.99482962</v>
      </c>
      <c r="AB20" s="112">
        <f>VLOOKUP($AC$5*37-37+$Y20,Data!$A$5:$AI$73,2+$AA$3)</f>
        <v>86299825.290000007</v>
      </c>
      <c r="AC20" s="112">
        <f t="shared" si="0"/>
        <v>-18410877.704829618</v>
      </c>
      <c r="AD20" s="112">
        <f t="shared" si="1"/>
        <v>-17.582613026424536</v>
      </c>
      <c r="AE20" s="112">
        <f t="shared" si="2"/>
        <v>-18410877.704829618</v>
      </c>
      <c r="AF20" s="94">
        <f t="shared" si="3"/>
        <v>-18410877.704699617</v>
      </c>
      <c r="AG20" s="94">
        <f t="shared" si="4"/>
        <v>26</v>
      </c>
      <c r="AH20" s="109" t="str">
        <f t="shared" si="5"/>
        <v>Boroondara</v>
      </c>
      <c r="AI20" s="110">
        <f t="shared" si="6"/>
        <v>-6662096.8717316575</v>
      </c>
      <c r="AJ20" s="58"/>
      <c r="AK20" s="58"/>
    </row>
    <row r="21" spans="1:37" x14ac:dyDescent="0.3">
      <c r="A21" s="63">
        <v>11</v>
      </c>
      <c r="B21" s="64" t="s">
        <v>204</v>
      </c>
      <c r="C21" s="87">
        <f>VLOOKUP($E$4+$E$8*37-37,Data!$A$5:$AL$73,2+$A21)/1000000</f>
        <v>135.11185305413693</v>
      </c>
      <c r="D21" s="88">
        <f>VLOOKUP($E$6+$E$8*37-37,Data!$A$5:$AL$73,2+$A21)/1000000</f>
        <v>18.100286020966582</v>
      </c>
      <c r="E21" s="103"/>
      <c r="F21" s="103"/>
      <c r="G21" s="97"/>
      <c r="H21" s="97"/>
      <c r="I21" s="97"/>
      <c r="J21" s="97"/>
      <c r="K21" s="97"/>
      <c r="X21" s="97"/>
      <c r="Y21" s="94">
        <v>14</v>
      </c>
      <c r="Z21" s="111" t="s">
        <v>176</v>
      </c>
      <c r="AA21" s="112">
        <f>VLOOKUP($AC$5*37-37+$Y21,Data!$A$5:$AI$73,2+$Y$3)</f>
        <v>97331929.102781862</v>
      </c>
      <c r="AB21" s="112">
        <f>VLOOKUP($AC$5*37-37+$Y21,Data!$A$5:$AI$73,2+$AA$3)</f>
        <v>76623268.159999996</v>
      </c>
      <c r="AC21" s="112">
        <f t="shared" si="0"/>
        <v>-20708660.942781866</v>
      </c>
      <c r="AD21" s="112">
        <f t="shared" si="1"/>
        <v>-21.276328470705291</v>
      </c>
      <c r="AE21" s="112">
        <f t="shared" si="2"/>
        <v>-20708660.942781866</v>
      </c>
      <c r="AF21" s="94">
        <f t="shared" si="3"/>
        <v>-20708660.942641865</v>
      </c>
      <c r="AG21" s="94">
        <f t="shared" si="4"/>
        <v>27</v>
      </c>
      <c r="AH21" s="109" t="str">
        <f t="shared" si="5"/>
        <v>Bayside</v>
      </c>
      <c r="AI21" s="110">
        <f t="shared" si="6"/>
        <v>-8329992.2434691349</v>
      </c>
      <c r="AJ21" s="58"/>
      <c r="AK21" s="58"/>
    </row>
    <row r="22" spans="1:37" x14ac:dyDescent="0.3">
      <c r="A22" s="63">
        <v>12</v>
      </c>
      <c r="B22" s="64" t="s">
        <v>203</v>
      </c>
      <c r="C22" s="87">
        <f>VLOOKUP($E$4+$E$8*37-37,Data!$A$5:$AL$73,2+$A22)/1000000</f>
        <v>132.02675222608534</v>
      </c>
      <c r="D22" s="88">
        <f>VLOOKUP($E$6+$E$8*37-37,Data!$A$5:$AL$73,2+$A22)/1000000</f>
        <v>16.449387103213287</v>
      </c>
      <c r="E22" s="103"/>
      <c r="F22" s="103"/>
      <c r="G22" s="97"/>
      <c r="H22" s="97"/>
      <c r="I22" s="97"/>
      <c r="J22" s="97"/>
      <c r="K22" s="97"/>
      <c r="X22" s="97"/>
      <c r="Y22" s="94">
        <v>15</v>
      </c>
      <c r="Z22" s="111" t="s">
        <v>173</v>
      </c>
      <c r="AA22" s="112">
        <f>VLOOKUP($AC$5*37-37+$Y22,Data!$A$5:$AI$73,2+$Y$3)</f>
        <v>73034762.968613029</v>
      </c>
      <c r="AB22" s="112">
        <f>VLOOKUP($AC$5*37-37+$Y22,Data!$A$5:$AI$73,2+$AA$3)</f>
        <v>58047020.799999997</v>
      </c>
      <c r="AC22" s="112">
        <f t="shared" si="0"/>
        <v>-14987742.168613032</v>
      </c>
      <c r="AD22" s="112">
        <f t="shared" si="1"/>
        <v>-20.521381270250814</v>
      </c>
      <c r="AE22" s="112">
        <f>IF($AC$3=1,AC22,AD22)</f>
        <v>-14987742.168613032</v>
      </c>
      <c r="AF22" s="94">
        <f t="shared" si="3"/>
        <v>-14987742.168463031</v>
      </c>
      <c r="AG22" s="94">
        <f t="shared" si="4"/>
        <v>23</v>
      </c>
      <c r="AH22" s="109" t="str">
        <f t="shared" si="5"/>
        <v>Whitehorse</v>
      </c>
      <c r="AI22" s="110">
        <f t="shared" si="6"/>
        <v>-8475383.9285681415</v>
      </c>
      <c r="AJ22" s="58"/>
      <c r="AK22" s="58"/>
    </row>
    <row r="23" spans="1:37" x14ac:dyDescent="0.3">
      <c r="A23" s="63">
        <v>13</v>
      </c>
      <c r="B23" s="64" t="s">
        <v>202</v>
      </c>
      <c r="C23" s="87">
        <f>VLOOKUP($E$4+$E$8*37-37,Data!$A$5:$AL$73,2+$A23)/1000000</f>
        <v>145.5324352354701</v>
      </c>
      <c r="D23" s="88">
        <f>VLOOKUP($E$6+$E$8*37-37,Data!$A$5:$AL$73,2+$A23)/1000000</f>
        <v>16.959868902452524</v>
      </c>
      <c r="E23" s="103"/>
      <c r="F23" s="103"/>
      <c r="G23" s="97"/>
      <c r="H23" s="97"/>
      <c r="I23" s="97"/>
      <c r="J23" s="97"/>
      <c r="K23" s="97"/>
      <c r="X23" s="97"/>
      <c r="Y23" s="94">
        <v>16</v>
      </c>
      <c r="Z23" s="111" t="s">
        <v>188</v>
      </c>
      <c r="AA23" s="112">
        <f>VLOOKUP($AC$5*37-37+$Y23,Data!$A$5:$AI$73,2+$Y$3)</f>
        <v>69399106.980537668</v>
      </c>
      <c r="AB23" s="112">
        <f>VLOOKUP($AC$5*37-37+$Y23,Data!$A$5:$AI$73,2+$AA$3)</f>
        <v>66253194.45000001</v>
      </c>
      <c r="AC23" s="112">
        <f t="shared" si="0"/>
        <v>-3145912.5305376574</v>
      </c>
      <c r="AD23" s="112">
        <f t="shared" si="1"/>
        <v>-4.5330735039860084</v>
      </c>
      <c r="AE23" s="112">
        <f t="shared" si="2"/>
        <v>-3145912.5305376574</v>
      </c>
      <c r="AF23" s="94">
        <f t="shared" si="3"/>
        <v>-3145912.5303776576</v>
      </c>
      <c r="AG23" s="94">
        <f t="shared" si="4"/>
        <v>9</v>
      </c>
      <c r="AH23" s="109" t="str">
        <f t="shared" si="5"/>
        <v>Stonnington</v>
      </c>
      <c r="AI23" s="110">
        <f t="shared" si="6"/>
        <v>-8492042.1190654002</v>
      </c>
      <c r="AJ23" s="58"/>
      <c r="AK23" s="58"/>
    </row>
    <row r="24" spans="1:37" x14ac:dyDescent="0.3">
      <c r="A24" s="63">
        <v>14</v>
      </c>
      <c r="B24" s="64" t="s">
        <v>201</v>
      </c>
      <c r="C24" s="87">
        <f>VLOOKUP($E$4+$E$8*37-37,Data!$A$5:$AL$73,2+$A24)/1000000</f>
        <v>152.47294192616332</v>
      </c>
      <c r="D24" s="88">
        <f>VLOOKUP($E$6+$E$8*37-37,Data!$A$5:$AL$73,2+$A24)/1000000</f>
        <v>16.618773465975867</v>
      </c>
      <c r="E24" s="103"/>
      <c r="F24" s="103"/>
      <c r="G24" s="97"/>
      <c r="H24" s="97"/>
      <c r="I24" s="97"/>
      <c r="J24" s="97"/>
      <c r="K24" s="97"/>
      <c r="X24" s="97"/>
      <c r="Y24" s="94">
        <v>17</v>
      </c>
      <c r="Z24" s="111" t="s">
        <v>175</v>
      </c>
      <c r="AA24" s="112">
        <f>VLOOKUP($AC$5*37-37+$Y24,Data!$A$5:$AI$73,2+$Y$3)</f>
        <v>81715100.988886312</v>
      </c>
      <c r="AB24" s="112">
        <f>VLOOKUP($AC$5*37-37+$Y24,Data!$A$5:$AI$73,2+$AA$3)</f>
        <v>63968642.400000006</v>
      </c>
      <c r="AC24" s="112">
        <f t="shared" si="0"/>
        <v>-17746458.588886306</v>
      </c>
      <c r="AD24" s="112">
        <f t="shared" si="1"/>
        <v>-21.717477399067178</v>
      </c>
      <c r="AE24" s="112">
        <f t="shared" si="2"/>
        <v>-17746458.588886306</v>
      </c>
      <c r="AF24" s="94">
        <f t="shared" si="3"/>
        <v>-17746458.588716306</v>
      </c>
      <c r="AG24" s="94">
        <f t="shared" si="4"/>
        <v>25</v>
      </c>
      <c r="AH24" s="109" t="str">
        <f t="shared" si="5"/>
        <v>Moonee Valley</v>
      </c>
      <c r="AI24" s="110">
        <f t="shared" si="6"/>
        <v>-9174033.6010753531</v>
      </c>
      <c r="AJ24" s="58"/>
      <c r="AK24" s="58"/>
    </row>
    <row r="25" spans="1:37" x14ac:dyDescent="0.3">
      <c r="A25" s="63">
        <v>15</v>
      </c>
      <c r="B25" s="64" t="s">
        <v>200</v>
      </c>
      <c r="C25" s="87">
        <f>VLOOKUP($E$4+$E$8*37-37,Data!$A$5:$AL$73,2+$A25)/1000000</f>
        <v>155.03804755380932</v>
      </c>
      <c r="D25" s="88">
        <f>VLOOKUP($E$6+$E$8*37-37,Data!$A$5:$AL$73,2+$A25)/1000000</f>
        <v>17.043243246013422</v>
      </c>
      <c r="E25" s="103"/>
      <c r="F25" s="103"/>
      <c r="G25" s="97"/>
      <c r="H25" s="97"/>
      <c r="I25" s="97"/>
      <c r="J25" s="97"/>
      <c r="K25" s="97"/>
      <c r="X25" s="97"/>
      <c r="Y25" s="94">
        <v>18</v>
      </c>
      <c r="Z25" s="111" t="s">
        <v>168</v>
      </c>
      <c r="AA25" s="112">
        <f>VLOOKUP($AC$5*37-37+$Y25,Data!$A$5:$AI$73,2+$Y$3)</f>
        <v>95373227.549032465</v>
      </c>
      <c r="AB25" s="112">
        <f>VLOOKUP($AC$5*37-37+$Y25,Data!$A$5:$AI$73,2+$AA$3)</f>
        <v>95137726.950000003</v>
      </c>
      <c r="AC25" s="112">
        <f t="shared" si="0"/>
        <v>-235500.59903246164</v>
      </c>
      <c r="AD25" s="112">
        <f t="shared" si="1"/>
        <v>-0.24692526937015749</v>
      </c>
      <c r="AE25" s="112">
        <f t="shared" si="2"/>
        <v>-235500.59903246164</v>
      </c>
      <c r="AF25" s="94">
        <f t="shared" si="3"/>
        <v>-235500.59885246164</v>
      </c>
      <c r="AG25" s="94">
        <f t="shared" si="4"/>
        <v>8</v>
      </c>
      <c r="AH25" s="109" t="str">
        <f t="shared" si="5"/>
        <v>Yarra</v>
      </c>
      <c r="AI25" s="110">
        <f t="shared" si="6"/>
        <v>-9612007.0255738441</v>
      </c>
      <c r="AJ25" s="58"/>
      <c r="AK25" s="58"/>
    </row>
    <row r="26" spans="1:37" x14ac:dyDescent="0.3">
      <c r="A26" s="63">
        <v>16</v>
      </c>
      <c r="B26" s="64" t="s">
        <v>199</v>
      </c>
      <c r="C26" s="87">
        <f>VLOOKUP($E$4+$E$8*37-37,Data!$A$5:$AL$73,2+$A26)/1000000</f>
        <v>153.75668139232093</v>
      </c>
      <c r="D26" s="88">
        <f>VLOOKUP($E$6+$E$8*37-37,Data!$A$5:$AL$73,2+$A26)/1000000</f>
        <v>16.147345988183876</v>
      </c>
      <c r="E26" s="103"/>
      <c r="F26" s="103"/>
      <c r="G26" s="97"/>
      <c r="H26" s="97"/>
      <c r="I26" s="97"/>
      <c r="J26" s="97"/>
      <c r="K26" s="97"/>
      <c r="X26" s="97"/>
      <c r="Y26" s="94">
        <v>19</v>
      </c>
      <c r="Z26" s="111" t="s">
        <v>195</v>
      </c>
      <c r="AA26" s="112">
        <f>VLOOKUP($AC$5*37-37+$Y26,Data!$A$5:$AI$73,2+$Y$3)</f>
        <v>71111179.949696094</v>
      </c>
      <c r="AB26" s="112">
        <f>VLOOKUP($AC$5*37-37+$Y26,Data!$A$5:$AI$73,2+$AA$3)</f>
        <v>90271752.75</v>
      </c>
      <c r="AC26" s="112">
        <f t="shared" si="0"/>
        <v>19160572.800303906</v>
      </c>
      <c r="AD26" s="112">
        <f t="shared" si="1"/>
        <v>26.944529416975023</v>
      </c>
      <c r="AE26" s="112">
        <f t="shared" si="2"/>
        <v>19160572.800303906</v>
      </c>
      <c r="AF26" s="94">
        <f t="shared" si="3"/>
        <v>19160572.800493907</v>
      </c>
      <c r="AG26" s="94">
        <f t="shared" si="4"/>
        <v>1</v>
      </c>
      <c r="AH26" s="109" t="str">
        <f t="shared" si="5"/>
        <v>Brimbank</v>
      </c>
      <c r="AI26" s="110">
        <f t="shared" si="6"/>
        <v>-10065133.919490302</v>
      </c>
      <c r="AJ26" s="58"/>
      <c r="AK26" s="58"/>
    </row>
    <row r="27" spans="1:37" x14ac:dyDescent="0.3">
      <c r="A27" s="63">
        <v>17</v>
      </c>
      <c r="B27" s="64" t="s">
        <v>198</v>
      </c>
      <c r="C27" s="87">
        <f>VLOOKUP($E$4+$E$8*37-37,Data!$A$5:$AL$73,2+$A27)/1000000</f>
        <v>156.60687046112895</v>
      </c>
      <c r="D27" s="88">
        <f>VLOOKUP($E$6+$E$8*37-37,Data!$A$5:$AL$73,2+$A27)/1000000</f>
        <v>16.275205525420237</v>
      </c>
      <c r="E27" s="103"/>
      <c r="F27" s="103"/>
      <c r="G27" s="97"/>
      <c r="H27" s="97"/>
      <c r="I27" s="97"/>
      <c r="J27" s="97"/>
      <c r="K27" s="97"/>
      <c r="X27" s="97"/>
      <c r="Y27" s="94">
        <v>20</v>
      </c>
      <c r="Z27" s="111" t="s">
        <v>177</v>
      </c>
      <c r="AA27" s="112">
        <f>VLOOKUP($AC$5*37-37+$Y27,Data!$A$5:$AI$73,2+$Y$3)</f>
        <v>143246079.10608232</v>
      </c>
      <c r="AB27" s="112">
        <f>VLOOKUP($AC$5*37-37+$Y27,Data!$A$5:$AI$73,2+$AA$3)</f>
        <v>121417688.02</v>
      </c>
      <c r="AC27" s="112">
        <f t="shared" si="0"/>
        <v>-21828391.086082324</v>
      </c>
      <c r="AD27" s="112">
        <f t="shared" si="1"/>
        <v>-15.238386434240264</v>
      </c>
      <c r="AE27" s="112">
        <f t="shared" si="2"/>
        <v>-21828391.086082324</v>
      </c>
      <c r="AF27" s="94">
        <f t="shared" si="3"/>
        <v>-21828391.085882325</v>
      </c>
      <c r="AG27" s="94">
        <f t="shared" si="4"/>
        <v>28</v>
      </c>
      <c r="AH27" s="109" t="str">
        <f t="shared" si="5"/>
        <v>Frankston</v>
      </c>
      <c r="AI27" s="110">
        <f t="shared" si="6"/>
        <v>-13236644.839277495</v>
      </c>
      <c r="AJ27" s="58"/>
      <c r="AK27" s="58"/>
    </row>
    <row r="28" spans="1:37" x14ac:dyDescent="0.3">
      <c r="A28" s="63">
        <v>18</v>
      </c>
      <c r="B28" s="64" t="s">
        <v>197</v>
      </c>
      <c r="C28" s="87">
        <f>VLOOKUP($E$4+$E$8*37-37,Data!$A$5:$AL$73,2+$A28)/1000000</f>
        <v>146.85302513309247</v>
      </c>
      <c r="D28" s="88">
        <f>VLOOKUP($E$6+$E$8*37-37,Data!$A$5:$AL$73,2+$A28)/1000000</f>
        <v>14.432568154325466</v>
      </c>
      <c r="E28" s="103"/>
      <c r="F28" s="103"/>
      <c r="G28" s="97"/>
      <c r="H28" s="97"/>
      <c r="I28" s="97"/>
      <c r="J28" s="97"/>
      <c r="K28" s="97"/>
      <c r="X28" s="97"/>
      <c r="Y28" s="94">
        <v>21</v>
      </c>
      <c r="Z28" s="111" t="s">
        <v>192</v>
      </c>
      <c r="AA28" s="112">
        <f>VLOOKUP($AC$5*37-37+$Y28,Data!$A$5:$AI$73,2+$Y$3)</f>
        <v>94608300.65128535</v>
      </c>
      <c r="AB28" s="112">
        <f>VLOOKUP($AC$5*37-37+$Y28,Data!$A$5:$AI$73,2+$AA$3)</f>
        <v>85434267.049999997</v>
      </c>
      <c r="AC28" s="112">
        <f t="shared" si="0"/>
        <v>-9174033.6012853533</v>
      </c>
      <c r="AD28" s="112">
        <f t="shared" si="1"/>
        <v>-9.6968590896688038</v>
      </c>
      <c r="AE28" s="112">
        <f t="shared" si="2"/>
        <v>-9174033.6012853533</v>
      </c>
      <c r="AF28" s="94">
        <f t="shared" si="3"/>
        <v>-9174033.6010753531</v>
      </c>
      <c r="AG28" s="94">
        <f t="shared" si="4"/>
        <v>17</v>
      </c>
      <c r="AH28" s="109" t="str">
        <f t="shared" si="5"/>
        <v>Banyule</v>
      </c>
      <c r="AI28" s="110">
        <f t="shared" si="6"/>
        <v>-13541187.039275525</v>
      </c>
      <c r="AJ28" s="58"/>
      <c r="AK28" s="58"/>
    </row>
    <row r="29" spans="1:37" x14ac:dyDescent="0.3">
      <c r="A29" s="63">
        <v>19</v>
      </c>
      <c r="B29" s="64" t="s">
        <v>160</v>
      </c>
      <c r="C29" s="87">
        <f>VLOOKUP($E$4+$E$8*37-37,Data!$A$5:$AL$73,2+$A29)/1000000</f>
        <v>143.84159112825319</v>
      </c>
      <c r="D29" s="88">
        <f>VLOOKUP($E$6+$E$8*37-37,Data!$A$5:$AL$73,2+$A29)/1000000</f>
        <v>13.65293968146633</v>
      </c>
      <c r="E29" s="103"/>
      <c r="F29" s="103"/>
      <c r="G29" s="97"/>
      <c r="H29" s="97"/>
      <c r="I29" s="97"/>
      <c r="J29" s="97"/>
      <c r="K29" s="97"/>
      <c r="X29" s="97"/>
      <c r="Y29" s="94">
        <v>22</v>
      </c>
      <c r="Z29" s="111" t="s">
        <v>169</v>
      </c>
      <c r="AA29" s="112">
        <f>VLOOKUP($AC$5*37-37+$Y29,Data!$A$5:$AI$73,2+$Y$3)</f>
        <v>83483233.286472127</v>
      </c>
      <c r="AB29" s="112">
        <f>VLOOKUP($AC$5*37-37+$Y29,Data!$A$5:$AI$73,2+$AA$3)</f>
        <v>61438680.969999999</v>
      </c>
      <c r="AC29" s="112">
        <f t="shared" si="0"/>
        <v>-22044552.316472128</v>
      </c>
      <c r="AD29" s="112">
        <f t="shared" si="1"/>
        <v>-26.405963747027382</v>
      </c>
      <c r="AE29" s="112">
        <f t="shared" si="2"/>
        <v>-22044552.316472128</v>
      </c>
      <c r="AF29" s="94">
        <f t="shared" si="3"/>
        <v>-22044552.316252127</v>
      </c>
      <c r="AG29" s="94">
        <f t="shared" si="4"/>
        <v>29</v>
      </c>
      <c r="AH29" s="109" t="str">
        <f t="shared" si="5"/>
        <v>Hobsons Bay</v>
      </c>
      <c r="AI29" s="110">
        <f t="shared" si="6"/>
        <v>-14973890.690321147</v>
      </c>
      <c r="AJ29" s="58"/>
      <c r="AK29" s="58"/>
    </row>
    <row r="30" spans="1:37" x14ac:dyDescent="0.3">
      <c r="A30" s="63">
        <v>20</v>
      </c>
      <c r="B30" s="64" t="s">
        <v>161</v>
      </c>
      <c r="C30" s="87">
        <f>VLOOKUP($E$4+$E$8*37-37,Data!$A$5:$AL$73,2+$A30)/1000000</f>
        <v>143.88603428096627</v>
      </c>
      <c r="D30" s="88">
        <f>VLOOKUP($E$6+$E$8*37-37,Data!$A$5:$AL$73,2+$A30)/1000000</f>
        <v>12.871975612379879</v>
      </c>
      <c r="E30" s="103"/>
      <c r="F30" s="103"/>
      <c r="G30" s="97"/>
      <c r="H30" s="97"/>
      <c r="I30" s="97"/>
      <c r="J30" s="97"/>
      <c r="K30" s="97"/>
      <c r="X30" s="97"/>
      <c r="Y30" s="94">
        <v>23</v>
      </c>
      <c r="Z30" s="111" t="s">
        <v>196</v>
      </c>
      <c r="AA30" s="112">
        <f>VLOOKUP($AC$5*37-37+$Y30,Data!$A$5:$AI$73,2+$Y$3)</f>
        <v>103689448.6917977</v>
      </c>
      <c r="AB30" s="112">
        <f>VLOOKUP($AC$5*37-37+$Y30,Data!$A$5:$AI$73,2+$AA$3)</f>
        <v>87818238.920000002</v>
      </c>
      <c r="AC30" s="112">
        <f t="shared" si="0"/>
        <v>-15871209.771797702</v>
      </c>
      <c r="AD30" s="112">
        <f t="shared" si="1"/>
        <v>-15.306484866143554</v>
      </c>
      <c r="AE30" s="112">
        <f t="shared" si="2"/>
        <v>-15871209.771797702</v>
      </c>
      <c r="AF30" s="94">
        <f t="shared" si="3"/>
        <v>-15871209.771567702</v>
      </c>
      <c r="AG30" s="94">
        <f t="shared" si="4"/>
        <v>24</v>
      </c>
      <c r="AH30" s="109" t="str">
        <f t="shared" si="5"/>
        <v>Manningham</v>
      </c>
      <c r="AI30" s="110">
        <f t="shared" si="6"/>
        <v>-14987742.168463031</v>
      </c>
      <c r="AJ30" s="58"/>
      <c r="AK30" s="58"/>
    </row>
    <row r="31" spans="1:37" x14ac:dyDescent="0.3">
      <c r="A31" s="63">
        <v>21</v>
      </c>
      <c r="B31" s="64" t="s">
        <v>162</v>
      </c>
      <c r="C31" s="87">
        <f>VLOOKUP($E$4+$E$8*37-37,Data!$A$5:$AL$73,2+$A31)/1000000</f>
        <v>133.71497729999939</v>
      </c>
      <c r="D31" s="88">
        <f>VLOOKUP($E$6+$E$8*37-37,Data!$A$5:$AL$73,2+$A31)/1000000</f>
        <v>10.508151628603313</v>
      </c>
      <c r="E31" s="103"/>
      <c r="F31" s="103"/>
      <c r="G31" s="97"/>
      <c r="H31" s="97"/>
      <c r="I31" s="97"/>
      <c r="J31" s="97"/>
      <c r="K31" s="97"/>
      <c r="X31" s="97"/>
      <c r="Y31" s="94">
        <v>24</v>
      </c>
      <c r="Z31" s="111" t="s">
        <v>205</v>
      </c>
      <c r="AA31" s="112">
        <f>VLOOKUP($AC$5*37-37+$Y31,Data!$A$5:$AI$73,2+$Y$3)</f>
        <v>9551525.2474936713</v>
      </c>
      <c r="AB31" s="112">
        <f>VLOOKUP($AC$5*37-37+$Y31,Data!$A$5:$AI$73,2+$AA$3)</f>
        <v>9368870</v>
      </c>
      <c r="AC31" s="112">
        <f t="shared" si="0"/>
        <v>-182655.24749367125</v>
      </c>
      <c r="AD31" s="112">
        <f t="shared" si="1"/>
        <v>-1.912314973376636</v>
      </c>
      <c r="AE31" s="112">
        <f t="shared" si="2"/>
        <v>-182655.24749367125</v>
      </c>
      <c r="AF31" s="94">
        <f t="shared" si="3"/>
        <v>-182655.24725367126</v>
      </c>
      <c r="AG31" s="94">
        <f t="shared" si="4"/>
        <v>7</v>
      </c>
      <c r="AH31" s="109" t="str">
        <f t="shared" si="5"/>
        <v>Mornington Peninsula</v>
      </c>
      <c r="AI31" s="110">
        <f t="shared" si="6"/>
        <v>-15871209.771567702</v>
      </c>
      <c r="AJ31" s="58"/>
      <c r="AK31" s="58"/>
    </row>
    <row r="32" spans="1:37" x14ac:dyDescent="0.3">
      <c r="A32" s="63">
        <v>22</v>
      </c>
      <c r="B32" s="64" t="s">
        <v>163</v>
      </c>
      <c r="C32" s="87">
        <f>VLOOKUP($E$4+$E$8*37-37,Data!$A$5:$AL$73,2+$A32)/1000000</f>
        <v>133.56506026099638</v>
      </c>
      <c r="D32" s="88">
        <f>VLOOKUP($E$6+$E$8*37-37,Data!$A$5:$AL$73,2+$A32)/1000000</f>
        <v>9.5515252474936716</v>
      </c>
      <c r="E32" s="103"/>
      <c r="F32" s="103"/>
      <c r="G32" s="97"/>
      <c r="H32" s="97"/>
      <c r="I32" s="97"/>
      <c r="J32" s="97"/>
      <c r="K32" s="97"/>
      <c r="X32" s="97"/>
      <c r="Y32" s="94">
        <v>25</v>
      </c>
      <c r="Z32" s="111" t="s">
        <v>178</v>
      </c>
      <c r="AA32" s="112">
        <f>VLOOKUP($AC$5*37-37+$Y32,Data!$A$5:$AI$73,2+$Y$3)</f>
        <v>34307411.880715579</v>
      </c>
      <c r="AB32" s="112">
        <f>VLOOKUP($AC$5*37-37+$Y32,Data!$A$5:$AI$73,2+$AA$3)</f>
        <v>29442783.23</v>
      </c>
      <c r="AC32" s="112">
        <f t="shared" si="0"/>
        <v>-4864628.6507155783</v>
      </c>
      <c r="AD32" s="112">
        <f t="shared" si="1"/>
        <v>-14.179526767071632</v>
      </c>
      <c r="AE32" s="112">
        <f t="shared" si="2"/>
        <v>-4864628.6507155783</v>
      </c>
      <c r="AF32" s="94">
        <f t="shared" si="3"/>
        <v>-4864628.6504655788</v>
      </c>
      <c r="AG32" s="94">
        <f t="shared" si="4"/>
        <v>11</v>
      </c>
      <c r="AH32" s="109" t="str">
        <f t="shared" si="5"/>
        <v>Maroondah</v>
      </c>
      <c r="AI32" s="110">
        <f t="shared" si="6"/>
        <v>-17746458.588716306</v>
      </c>
      <c r="AJ32" s="58"/>
      <c r="AK32" s="58"/>
    </row>
    <row r="33" spans="1:37" x14ac:dyDescent="0.3">
      <c r="A33" s="63">
        <v>23</v>
      </c>
      <c r="B33" s="64" t="s">
        <v>164</v>
      </c>
      <c r="C33" s="87">
        <f>VLOOKUP($E$4+$E$8*37-37,Data!$A$5:$AL$73,2+$A33)/1000000</f>
        <v>136.11754308364425</v>
      </c>
      <c r="D33" s="88">
        <f>VLOOKUP($E$6+$E$8*37-37,Data!$A$5:$AL$73,2+$A33)/1000000</f>
        <v>9.746479191093929</v>
      </c>
      <c r="E33" s="103"/>
      <c r="F33" s="103"/>
      <c r="G33" s="97"/>
      <c r="H33" s="97"/>
      <c r="I33" s="97"/>
      <c r="J33" s="97"/>
      <c r="K33" s="97"/>
      <c r="X33" s="97"/>
      <c r="Y33" s="94">
        <v>26</v>
      </c>
      <c r="Z33" s="111" t="s">
        <v>189</v>
      </c>
      <c r="AA33" s="112">
        <f>VLOOKUP($AC$5*37-37+$Y33,Data!$A$5:$AI$73,2+$Y$3)</f>
        <v>28301919.309325401</v>
      </c>
      <c r="AB33" s="112">
        <f>VLOOKUP($AC$5*37-37+$Y33,Data!$A$5:$AI$73,2+$AA$3)</f>
        <v>19809877.190000001</v>
      </c>
      <c r="AC33" s="112">
        <f t="shared" si="0"/>
        <v>-8492042.1193253994</v>
      </c>
      <c r="AD33" s="112">
        <f t="shared" si="1"/>
        <v>-30.00518101444553</v>
      </c>
      <c r="AE33" s="112">
        <f t="shared" si="2"/>
        <v>-8492042.1193253994</v>
      </c>
      <c r="AF33" s="94">
        <f t="shared" si="3"/>
        <v>-8492042.1190654002</v>
      </c>
      <c r="AG33" s="94">
        <f t="shared" si="4"/>
        <v>16</v>
      </c>
      <c r="AH33" s="109" t="str">
        <f t="shared" si="5"/>
        <v>Kingston</v>
      </c>
      <c r="AI33" s="110">
        <f t="shared" si="6"/>
        <v>-18410877.704699617</v>
      </c>
      <c r="AJ33" s="58"/>
      <c r="AK33" s="58"/>
    </row>
    <row r="34" spans="1:37" x14ac:dyDescent="0.3">
      <c r="A34" s="63">
        <v>24</v>
      </c>
      <c r="B34" s="64" t="s">
        <v>165</v>
      </c>
      <c r="C34" s="87">
        <f>VLOOKUP($E$4+$E$8*37-37,Data!$A$5:$AL$73,2+$A34)/1000000</f>
        <v>135.64421902612725</v>
      </c>
      <c r="D34" s="88">
        <f>VLOOKUP($E$6+$E$8*37-37,Data!$A$5:$AL$73,2+$A34)/1000000</f>
        <v>10.55595550396556</v>
      </c>
      <c r="E34" s="103"/>
      <c r="F34" s="103"/>
      <c r="G34" s="97"/>
      <c r="H34" s="97"/>
      <c r="I34" s="97"/>
      <c r="J34" s="97"/>
      <c r="K34" s="97"/>
      <c r="X34" s="97"/>
      <c r="Y34" s="94">
        <v>27</v>
      </c>
      <c r="Z34" s="111" t="s">
        <v>172</v>
      </c>
      <c r="AA34" s="112">
        <f>VLOOKUP($AC$5*37-37+$Y34,Data!$A$5:$AI$73,2+$Y$3)</f>
        <v>68137715.298838139</v>
      </c>
      <c r="AB34" s="112">
        <f>VLOOKUP($AC$5*37-37+$Y34,Data!$A$5:$AI$73,2+$AA$3)</f>
        <v>59662331.369999997</v>
      </c>
      <c r="AC34" s="112">
        <f t="shared" si="0"/>
        <v>-8475383.9288381413</v>
      </c>
      <c r="AD34" s="112">
        <f t="shared" si="1"/>
        <v>-12.438608913825234</v>
      </c>
      <c r="AE34" s="112">
        <f t="shared" si="2"/>
        <v>-8475383.9288381413</v>
      </c>
      <c r="AF34" s="94">
        <f t="shared" si="3"/>
        <v>-8475383.9285681415</v>
      </c>
      <c r="AG34" s="94">
        <f t="shared" si="4"/>
        <v>15</v>
      </c>
      <c r="AH34" s="109" t="str">
        <f t="shared" si="5"/>
        <v>Knox</v>
      </c>
      <c r="AI34" s="110">
        <f t="shared" si="6"/>
        <v>-20708660.942641865</v>
      </c>
      <c r="AJ34" s="58"/>
      <c r="AK34" s="58"/>
    </row>
    <row r="35" spans="1:37" x14ac:dyDescent="0.3">
      <c r="A35" s="63">
        <v>25</v>
      </c>
      <c r="B35" s="64" t="s">
        <v>166</v>
      </c>
      <c r="C35" s="87">
        <f>VLOOKUP($E$4+$E$8*37-37,Data!$A$5:$AL$73,2+$A35)/1000000</f>
        <v>132.36427945051332</v>
      </c>
      <c r="D35" s="88">
        <f>VLOOKUP($E$6+$E$8*37-37,Data!$A$5:$AL$73,2+$A35)/1000000</f>
        <v>10.385414142752614</v>
      </c>
      <c r="E35" s="97"/>
      <c r="F35" s="97"/>
      <c r="G35" s="97"/>
      <c r="H35" s="97"/>
      <c r="I35" s="97"/>
      <c r="J35" s="97"/>
      <c r="K35" s="97"/>
      <c r="X35" s="97"/>
      <c r="Y35" s="94">
        <v>28</v>
      </c>
      <c r="Z35" s="111" t="s">
        <v>206</v>
      </c>
      <c r="AA35" s="112">
        <f>VLOOKUP($AC$5*37-37+$Y35,Data!$A$5:$AI$73,2+$Y$3)</f>
        <v>135766552.59510556</v>
      </c>
      <c r="AB35" s="112">
        <f>VLOOKUP($AC$5*37-37+$Y35,Data!$A$5:$AI$73,2+$AA$3)</f>
        <v>139026831.81999999</v>
      </c>
      <c r="AC35" s="112">
        <f t="shared" si="0"/>
        <v>3260279.2248944342</v>
      </c>
      <c r="AD35" s="112">
        <f t="shared" si="1"/>
        <v>2.4013861754430144</v>
      </c>
      <c r="AE35" s="112">
        <f t="shared" si="2"/>
        <v>3260279.2248944342</v>
      </c>
      <c r="AF35" s="94">
        <f t="shared" si="3"/>
        <v>3260279.225174434</v>
      </c>
      <c r="AG35" s="94">
        <f t="shared" si="4"/>
        <v>6</v>
      </c>
      <c r="AH35" s="109" t="str">
        <f t="shared" si="5"/>
        <v>Monash</v>
      </c>
      <c r="AI35" s="110">
        <f t="shared" si="6"/>
        <v>-21828391.085882325</v>
      </c>
      <c r="AJ35" s="58"/>
      <c r="AK35" s="58"/>
    </row>
    <row r="36" spans="1:37" x14ac:dyDescent="0.3">
      <c r="A36" s="63">
        <v>26</v>
      </c>
      <c r="B36" s="64" t="s">
        <v>159</v>
      </c>
      <c r="C36" s="87">
        <f>VLOOKUP($E$4+$E$8*37-37,Data!$A$5:$AL$73,2+$A36)/1000000</f>
        <v>133.81617940087679</v>
      </c>
      <c r="D36" s="88">
        <f>VLOOKUP($E$6+$E$8*37-37,Data!$A$5:$AL$73,2+$A36)/1000000</f>
        <v>10.98367901928594</v>
      </c>
      <c r="E36" s="97"/>
      <c r="F36" s="97"/>
      <c r="G36" s="97"/>
      <c r="H36" s="97"/>
      <c r="I36" s="97"/>
      <c r="J36" s="97"/>
      <c r="K36" s="97"/>
      <c r="X36" s="97"/>
      <c r="Y36" s="94">
        <v>29</v>
      </c>
      <c r="Z36" s="111" t="s">
        <v>186</v>
      </c>
      <c r="AA36" s="112">
        <f>VLOOKUP($AC$5*37-37+$Y36,Data!$A$5:$AI$73,2+$Y$3)</f>
        <v>118506556.56829534</v>
      </c>
      <c r="AB36" s="112">
        <f>VLOOKUP($AC$5*37-37+$Y36,Data!$A$5:$AI$73,2+$AA$3)</f>
        <v>125213060.91000001</v>
      </c>
      <c r="AC36" s="112">
        <f t="shared" si="0"/>
        <v>6706504.3417046666</v>
      </c>
      <c r="AD36" s="112">
        <f t="shared" si="1"/>
        <v>5.6591842138622148</v>
      </c>
      <c r="AE36" s="112">
        <f t="shared" si="2"/>
        <v>6706504.3417046666</v>
      </c>
      <c r="AF36" s="94">
        <f t="shared" si="3"/>
        <v>6706504.3419946665</v>
      </c>
      <c r="AG36" s="94">
        <f t="shared" si="4"/>
        <v>4</v>
      </c>
      <c r="AH36" s="109" t="str">
        <f t="shared" si="5"/>
        <v>Moreland</v>
      </c>
      <c r="AI36" s="110">
        <f t="shared" si="6"/>
        <v>-22044552.316252127</v>
      </c>
      <c r="AJ36" s="58"/>
      <c r="AK36" s="58"/>
    </row>
    <row r="37" spans="1:37" x14ac:dyDescent="0.3">
      <c r="A37" s="63">
        <v>27</v>
      </c>
      <c r="B37" s="64" t="s">
        <v>258</v>
      </c>
      <c r="C37" s="87">
        <f>VLOOKUP($E$4+$E$8*37-37,Data!$A$5:$AL$73,2+$A37)/1000000</f>
        <v>134.57175568281974</v>
      </c>
      <c r="D37" s="88">
        <f>VLOOKUP($E$6+$E$8*37-37,Data!$A$5:$AL$73,2+$A37)/1000000</f>
        <v>11.867434140348829</v>
      </c>
      <c r="E37" s="97"/>
      <c r="F37" s="97"/>
      <c r="G37" s="97"/>
      <c r="H37" s="97"/>
      <c r="I37" s="97"/>
      <c r="J37" s="97"/>
      <c r="K37" s="97"/>
      <c r="X37" s="97"/>
      <c r="Y37" s="94">
        <v>30</v>
      </c>
      <c r="Z37" s="111" t="s">
        <v>187</v>
      </c>
      <c r="AA37" s="112">
        <f>VLOOKUP($AC$5*37-37+$Y37,Data!$A$5:$AI$73,2+$Y$3)</f>
        <v>39454346.225873843</v>
      </c>
      <c r="AB37" s="112">
        <f>VLOOKUP($AC$5*37-37+$Y37,Data!$A$5:$AI$73,2+$AA$3)</f>
        <v>29842339.199999999</v>
      </c>
      <c r="AC37" s="112">
        <f t="shared" si="0"/>
        <v>-9612007.0258738436</v>
      </c>
      <c r="AD37" s="112">
        <f t="shared" si="1"/>
        <v>-24.362352808599745</v>
      </c>
      <c r="AE37" s="112">
        <f t="shared" si="2"/>
        <v>-9612007.0258738436</v>
      </c>
      <c r="AF37" s="94">
        <f t="shared" si="3"/>
        <v>-9612007.0255738441</v>
      </c>
      <c r="AG37" s="94">
        <f t="shared" si="4"/>
        <v>18</v>
      </c>
      <c r="AH37" s="109" t="str">
        <f t="shared" si="5"/>
        <v>Glen Eira</v>
      </c>
      <c r="AI37" s="110">
        <f t="shared" si="6"/>
        <v>-22768158.974231604</v>
      </c>
      <c r="AJ37" s="58"/>
      <c r="AK37" s="58"/>
    </row>
    <row r="38" spans="1:37" x14ac:dyDescent="0.3">
      <c r="A38" s="63">
        <v>28</v>
      </c>
      <c r="B38" s="64" t="s">
        <v>257</v>
      </c>
      <c r="C38" s="87">
        <f>VLOOKUP($E$4+$E$8*37-37,Data!$A$5:$AL$73,2+$A38)/1000000</f>
        <v>100.82424430924057</v>
      </c>
      <c r="D38" s="88">
        <f>VLOOKUP($E$6+$E$8*37-37,Data!$A$5:$AL$73,2+$A38)/1000000</f>
        <v>8.607522796735978</v>
      </c>
      <c r="E38" s="97"/>
      <c r="F38" s="97"/>
      <c r="G38" s="97"/>
      <c r="H38" s="97"/>
      <c r="I38" s="97"/>
      <c r="J38" s="97"/>
      <c r="K38" s="97"/>
      <c r="X38" s="97"/>
      <c r="Y38" s="94">
        <v>31</v>
      </c>
      <c r="Z38" s="111" t="s">
        <v>194</v>
      </c>
      <c r="AA38" s="112">
        <f>VLOOKUP($AC$5*37-37+$Y38,Data!$A$5:$AI$73,2+$Y$3)</f>
        <v>34938547.386342965</v>
      </c>
      <c r="AB38" s="112">
        <f>VLOOKUP($AC$5*37-37+$Y38,Data!$A$5:$AI$73,2+$AA$3)</f>
        <v>30596818.289999999</v>
      </c>
      <c r="AC38" s="112">
        <f t="shared" si="0"/>
        <v>-4341729.096342966</v>
      </c>
      <c r="AD38" s="112">
        <f t="shared" si="1"/>
        <v>-12.426759041619723</v>
      </c>
      <c r="AE38" s="112">
        <f t="shared" si="2"/>
        <v>-4341729.096342966</v>
      </c>
      <c r="AF38" s="94">
        <f t="shared" si="3"/>
        <v>-4341729.0960329659</v>
      </c>
      <c r="AG38" s="94">
        <f t="shared" si="4"/>
        <v>10</v>
      </c>
      <c r="AH38" s="109" t="str">
        <f t="shared" si="5"/>
        <v>Darebin</v>
      </c>
      <c r="AI38" s="110">
        <f t="shared" si="6"/>
        <v>-23482988.992216118</v>
      </c>
      <c r="AJ38" s="58"/>
      <c r="AK38" s="58"/>
    </row>
    <row r="39" spans="1:37" x14ac:dyDescent="0.3">
      <c r="A39" s="63">
        <v>29</v>
      </c>
      <c r="B39" s="64" t="s">
        <v>259</v>
      </c>
      <c r="C39" s="87">
        <f>VLOOKUP($E$4+$E$8*37-37,Data!$A$5:$AL$73,2+$A39)/1000000</f>
        <v>84.211078999024195</v>
      </c>
      <c r="D39" s="88">
        <f>VLOOKUP($E$6+$E$8*37-37,Data!$A$5:$AL$73,2+$A39)/1000000</f>
        <v>5.6990084923585211</v>
      </c>
      <c r="E39" s="97"/>
      <c r="F39" s="97"/>
      <c r="G39" s="97"/>
      <c r="H39" s="97"/>
      <c r="I39" s="97"/>
      <c r="J39" s="97"/>
      <c r="K39" s="97"/>
      <c r="X39" s="97"/>
      <c r="Y39" s="58"/>
      <c r="Z39" s="58"/>
      <c r="AA39" s="58"/>
      <c r="AB39" s="58"/>
      <c r="AC39" s="58"/>
      <c r="AD39" s="58"/>
      <c r="AE39" s="58"/>
      <c r="AF39" s="94"/>
      <c r="AG39" s="94"/>
      <c r="AH39" s="94"/>
      <c r="AI39" s="108"/>
      <c r="AJ39" s="58"/>
      <c r="AK39" s="58"/>
    </row>
    <row r="40" spans="1:37" x14ac:dyDescent="0.3">
      <c r="A40" s="63">
        <v>30</v>
      </c>
      <c r="B40" s="64" t="s">
        <v>260</v>
      </c>
      <c r="C40" s="87">
        <f>VLOOKUP($E$4+$E$8*37-37,Data!$A$5:$AL$73,2+$A40)/1000000</f>
        <v>114.90127210884492</v>
      </c>
      <c r="D40" s="88">
        <f>VLOOKUP($E$6+$E$8*37-37,Data!$A$5:$AL$73,2+$A40)/1000000</f>
        <v>7.8913240849050617</v>
      </c>
      <c r="E40" s="97"/>
      <c r="F40" s="97"/>
      <c r="G40" s="97"/>
      <c r="H40" s="97"/>
      <c r="I40" s="97"/>
      <c r="J40" s="97"/>
      <c r="K40" s="97"/>
      <c r="X40" s="58"/>
      <c r="Y40" s="58"/>
      <c r="Z40" s="58"/>
      <c r="AA40" s="58"/>
      <c r="AB40" s="58"/>
      <c r="AC40" s="58"/>
      <c r="AD40" s="58"/>
      <c r="AE40" s="58"/>
      <c r="AF40" s="98"/>
      <c r="AG40" s="98"/>
      <c r="AH40" s="98"/>
      <c r="AJ40" s="58"/>
    </row>
    <row r="41" spans="1:37" x14ac:dyDescent="0.3">
      <c r="A41" s="63">
        <v>31</v>
      </c>
      <c r="B41" s="64" t="s">
        <v>265</v>
      </c>
      <c r="C41" s="87">
        <f>VLOOKUP($E$4+$E$8*37-37,Data!$A$5:$AL$73,2+$A41)/1000000</f>
        <v>144.6691516729164</v>
      </c>
      <c r="D41" s="88">
        <f>VLOOKUP($E$6+$E$8*37-37,Data!$A$5:$AL$73,2+$A41)/1000000</f>
        <v>9.9901978384241179</v>
      </c>
      <c r="E41" s="97"/>
      <c r="F41" s="97"/>
      <c r="G41" s="97"/>
      <c r="H41" s="97"/>
      <c r="I41" s="97"/>
      <c r="J41" s="97"/>
      <c r="K41" s="97"/>
      <c r="X41" s="97"/>
      <c r="Y41" s="97"/>
      <c r="Z41" s="97"/>
      <c r="AA41" s="97"/>
      <c r="AB41" s="97"/>
      <c r="AC41" s="97"/>
      <c r="AD41" s="97"/>
      <c r="AE41" s="97"/>
      <c r="AF41" s="98"/>
      <c r="AG41" s="98"/>
      <c r="AH41" s="98"/>
    </row>
    <row r="42" spans="1:37" x14ac:dyDescent="0.3">
      <c r="A42" s="63">
        <v>32</v>
      </c>
      <c r="B42" s="64" t="s">
        <v>266</v>
      </c>
      <c r="C42" s="87">
        <f>VLOOKUP($E$4+$E$8*37-37,Data!$A$5:$AL$73,2+$A42)/1000000</f>
        <v>138.01629480000003</v>
      </c>
      <c r="D42" s="88">
        <f>VLOOKUP($E$6+$E$8*37-37,Data!$A$5:$AL$73,2+$A42)/1000000</f>
        <v>9.3688699999999994</v>
      </c>
      <c r="E42" s="97"/>
      <c r="F42" s="97"/>
      <c r="G42" s="97"/>
      <c r="H42" s="97"/>
      <c r="I42" s="97"/>
      <c r="J42" s="97"/>
      <c r="K42" s="97"/>
      <c r="X42" s="97"/>
      <c r="Y42" s="97"/>
      <c r="Z42" s="97"/>
      <c r="AA42" s="97"/>
      <c r="AB42" s="97"/>
      <c r="AC42" s="97"/>
      <c r="AD42" s="97"/>
      <c r="AE42" s="97"/>
      <c r="AF42" s="98"/>
      <c r="AG42" s="98"/>
      <c r="AH42" s="98"/>
    </row>
    <row r="43" spans="1:37" x14ac:dyDescent="0.3">
      <c r="A43" s="63">
        <v>33</v>
      </c>
      <c r="B43" s="115" t="s">
        <v>267</v>
      </c>
      <c r="C43" s="116">
        <f>VLOOKUP($E$4+$E$8*37-37,Data!$A$5:$AL$73,2+$A43)/1000000</f>
        <v>0</v>
      </c>
      <c r="D43" s="116">
        <f>VLOOKUP($E$6+$E$8*37-37,Data!$A$5:$AL$73,2+$A43)/1000000</f>
        <v>0</v>
      </c>
      <c r="AF43" s="98"/>
      <c r="AG43" s="98"/>
      <c r="AH43" s="98"/>
    </row>
    <row r="44" spans="1:37" x14ac:dyDescent="0.3">
      <c r="C44" s="118" t="s">
        <v>274</v>
      </c>
      <c r="D44" s="118"/>
      <c r="AF44" s="98"/>
      <c r="AG44" s="98"/>
      <c r="AH44" s="98"/>
    </row>
    <row r="45" spans="1:37" x14ac:dyDescent="0.3">
      <c r="C45" s="89">
        <f>VLOOKUP($E$4+37,Data!$A$5:$AJ$73,36)</f>
        <v>3840738160.285141</v>
      </c>
      <c r="D45" s="90">
        <f>VLOOKUP($E$6+37,Data!$A$5:$AJ$73,36)</f>
        <v>389595849.75873542</v>
      </c>
      <c r="AF45" s="98"/>
      <c r="AG45" s="98"/>
      <c r="AH45" s="98"/>
    </row>
    <row r="46" spans="1:37" x14ac:dyDescent="0.3">
      <c r="C46" s="117" t="s">
        <v>272</v>
      </c>
      <c r="D46" s="117"/>
      <c r="AF46" s="98"/>
      <c r="AG46" s="98"/>
      <c r="AH46" s="98"/>
    </row>
    <row r="47" spans="1:37" x14ac:dyDescent="0.3">
      <c r="AF47" s="98"/>
      <c r="AG47" s="98"/>
      <c r="AH47" s="98"/>
    </row>
  </sheetData>
  <sheetProtection sheet="1" objects="1" scenarios="1"/>
  <mergeCells count="7">
    <mergeCell ref="C46:D46"/>
    <mergeCell ref="C44:D44"/>
    <mergeCell ref="X1:AI1"/>
    <mergeCell ref="B1:O1"/>
    <mergeCell ref="G8:O9"/>
    <mergeCell ref="B2:O2"/>
    <mergeCell ref="C9:D9"/>
  </mergeCells>
  <phoneticPr fontId="14" type="noConversion"/>
  <pageMargins left="0.39370078740157483" right="0.39370078740157483" top="0.39370078740157483" bottom="0.39370078740157483" header="0.31496062992125984" footer="0.31496062992125984"/>
  <pageSetup paperSize="9" scale="60" orientation="landscape" r:id="rId1"/>
  <colBreaks count="1" manualBreakCount="1">
    <brk id="23" max="4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Drop Down 1">
              <controlPr defaultSize="0" autoLine="0" autoPict="0">
                <anchor moveWithCells="1">
                  <from>
                    <xdr:col>3</xdr:col>
                    <xdr:colOff>1047750</xdr:colOff>
                    <xdr:row>2</xdr:row>
                    <xdr:rowOff>133350</xdr:rowOff>
                  </from>
                  <to>
                    <xdr:col>5</xdr:col>
                    <xdr:colOff>717550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Drop Down 2">
              <controlPr defaultSize="0" autoLine="0" autoPict="0">
                <anchor moveWithCells="1">
                  <from>
                    <xdr:col>3</xdr:col>
                    <xdr:colOff>1047750</xdr:colOff>
                    <xdr:row>4</xdr:row>
                    <xdr:rowOff>133350</xdr:rowOff>
                  </from>
                  <to>
                    <xdr:col>5</xdr:col>
                    <xdr:colOff>717550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Drop Down 3">
              <controlPr defaultSize="0" autoLine="0" autoPict="0">
                <anchor moveWithCells="1">
                  <from>
                    <xdr:col>3</xdr:col>
                    <xdr:colOff>1047750</xdr:colOff>
                    <xdr:row>6</xdr:row>
                    <xdr:rowOff>146050</xdr:rowOff>
                  </from>
                  <to>
                    <xdr:col>5</xdr:col>
                    <xdr:colOff>723900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Drop Down 4">
              <controlPr defaultSize="0" autoLine="0" autoPict="0">
                <anchor moveWithCells="1">
                  <from>
                    <xdr:col>8</xdr:col>
                    <xdr:colOff>476250</xdr:colOff>
                    <xdr:row>3</xdr:row>
                    <xdr:rowOff>0</xdr:rowOff>
                  </from>
                  <to>
                    <xdr:col>9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Drop Down 5">
              <controlPr defaultSize="0" autoLine="0" autoPict="0">
                <anchor moveWithCells="1">
                  <from>
                    <xdr:col>8</xdr:col>
                    <xdr:colOff>488950</xdr:colOff>
                    <xdr:row>5</xdr:row>
                    <xdr:rowOff>12700</xdr:rowOff>
                  </from>
                  <to>
                    <xdr:col>10</xdr:col>
                    <xdr:colOff>0</xdr:colOff>
                    <xdr:row>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Drop Down 6">
              <controlPr defaultSize="0" autoLine="0" autoPict="0">
                <anchor moveWithCells="1">
                  <from>
                    <xdr:col>24</xdr:col>
                    <xdr:colOff>0</xdr:colOff>
                    <xdr:row>2</xdr:row>
                    <xdr:rowOff>0</xdr:rowOff>
                  </from>
                  <to>
                    <xdr:col>25</xdr:col>
                    <xdr:colOff>127000</xdr:colOff>
                    <xdr:row>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Drop Down 7">
              <controlPr defaultSize="0" autoLine="0" autoPict="0">
                <anchor moveWithCells="1">
                  <from>
                    <xdr:col>26</xdr:col>
                    <xdr:colOff>12700</xdr:colOff>
                    <xdr:row>2</xdr:row>
                    <xdr:rowOff>0</xdr:rowOff>
                  </from>
                  <to>
                    <xdr:col>27</xdr:col>
                    <xdr:colOff>69850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Drop Down 8">
              <controlPr defaultSize="0" autoLine="0" autoPict="0">
                <anchor moveWithCells="1">
                  <from>
                    <xdr:col>27</xdr:col>
                    <xdr:colOff>603250</xdr:colOff>
                    <xdr:row>3</xdr:row>
                    <xdr:rowOff>127000</xdr:rowOff>
                  </from>
                  <to>
                    <xdr:col>30</xdr:col>
                    <xdr:colOff>488950</xdr:colOff>
                    <xdr:row>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Drop Down 9">
              <controlPr defaultSize="0" autoLine="0" autoPict="0">
                <anchor moveWithCells="1">
                  <from>
                    <xdr:col>27</xdr:col>
                    <xdr:colOff>603250</xdr:colOff>
                    <xdr:row>1</xdr:row>
                    <xdr:rowOff>152400</xdr:rowOff>
                  </from>
                  <to>
                    <xdr:col>30</xdr:col>
                    <xdr:colOff>95250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A11192802</value>
    </field>
    <field name="Objective-Title">
      <value order="0">2024 Gambling Changes in Electronic Gambling Machine expenditure by year - metro LGAs 2023_24</value>
    </field>
    <field name="Objective-Description">
      <value order="0"/>
    </field>
    <field name="Objective-CreationStamp">
      <value order="0">2024-07-29T22:48:46Z</value>
    </field>
    <field name="Objective-IsApproved">
      <value order="0">false</value>
    </field>
    <field name="Objective-IsPublished">
      <value order="0">true</value>
    </field>
    <field name="Objective-DatePublished">
      <value order="0">2024-07-29T22:49:27Z</value>
    </field>
    <field name="Objective-ModificationStamp">
      <value order="0">2024-11-03T23:43:53Z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vA14154468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2018</vt:lpstr>
      <vt:lpstr>2011-2017</vt:lpstr>
      <vt:lpstr>2003-2010</vt:lpstr>
      <vt:lpstr>2001-2003</vt:lpstr>
      <vt:lpstr>1993-2000</vt:lpstr>
      <vt:lpstr>Data</vt:lpstr>
      <vt:lpstr>Front</vt:lpstr>
      <vt:lpstr>'2018'!Print_Area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 Brown</cp:lastModifiedBy>
  <cp:lastPrinted>2024-07-29T22:02:28Z</cp:lastPrinted>
  <dcterms:created xsi:type="dcterms:W3CDTF">2019-06-28T08:16:50Z</dcterms:created>
  <dcterms:modified xsi:type="dcterms:W3CDTF">2024-07-29T22:58:03Z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A11192802</vt:lpwstr>
  </property>
  <property fmtid="{D5CDD505-2E9C-101B-9397-08002B2CF9AE}" pid="4" name="Objective-Title">
    <vt:lpwstr>2024 Gambling Changes in Electronic Gambling Machine expenditure by year - metro LGAs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2024-07-29T22:48:46Z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2024-07-29T22:49:27Z</vt:filetime>
  </property>
  <property fmtid="{D5CDD505-2E9C-101B-9397-08002B2CF9AE}" pid="10" name="Objective-ModificationStamp">
    <vt:filetime>2024-11-03T23:43:53Z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vA14154468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