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e7d11db4c77f47d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EEC82BF3-A277-4944-B91E-0ED7C590A045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/>
  <c r="N48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5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5" i="2"/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U19" i="3" l="1"/>
  <c r="N38" i="3" s="1"/>
  <c r="U5" i="3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<sst xmlns="http://schemas.openxmlformats.org/spreadsheetml/2006/main" count="223" uniqueCount="211">
  <si>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</si>
  <si>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</si>
  <si>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</si>
  <si>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</si>
  <si>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</si>
  <si>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</si>
  <si>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</si>
  <si>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</si>
  <si>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</si>
  <si>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</si>
  <si>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</si>
  <si>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</si>
  <si>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</si>
  <si>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</si>
  <si>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</si>
  <si>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</si>
  <si>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</si>
  <si>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</si>
  <si>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</si>
  <si>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</si>
  <si>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</si>
  <si>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</si>
  <si>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</si>
  <si>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</si>
  <si>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</si>
  <si>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</si>
  <si>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</si>
  <si>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</si>
  <si>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</si>
  <si>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</si>
  <si>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</si>
  <si>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</si>
  <si>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</si>
  <si>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</si>
  <si>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</si>
  <si>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</si>
  <si>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</si>
  <si>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</si>
  <si>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</si>
  <si>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</si>
  <si>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</si>
  <si>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</si>
  <si>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</si>
  <si>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</si>
  <si>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</si>
  <si>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</si>
  <si>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</si>
  <si>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</si>
  <si>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</si>
  <si>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</si>
  <si>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</si>
  <si>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</si>
  <si>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</si>
  <si>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</si>
  <si>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</si>
  <si>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</si>
  <si>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</si>
  <si>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</si>
  <si>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</si>
  <si>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</si>
  <si>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</si>
  <si>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</si>
  <si>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</si>
  <si>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</si>
  <si>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</si>
  <si>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</si>
  <si>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</si>
  <si>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</si>
  <si>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</si>
  <si>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</si>
  <si>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</si>
  <si>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</si>
  <si>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</si>
  <si>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</si>
  <si>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</si>
  <si>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</si>
  <si>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</si>
  <si>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</si>
  <si>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</si>
  <si>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</si>
  <si>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</si>
  <si>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</si>
  <si>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</si>
  <si>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</si>
  <si>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</si>
  <si>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</si>
  <si>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</si>
  <si>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</si>
  <si>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</si>
  <si>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</si>
  <si>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</si>
  <si>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</si>
  <si>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</si>
  <si>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</si>
  <si>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</si>
  <si>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</si>
  <si>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</si>
  <si>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</si>
  <si>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</si>
  <si>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</si>
  <si>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</si>
  <si>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</si>
  <si>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</si>
  <si>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</si>
  <si>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</si>
  <si>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</si>
  <si>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</si>
  <si>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</si>
  <si>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</si>
  <si>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</si>
  <si>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</si>
  <si>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</si>
  <si>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</si>
  <si>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</si>
  <si>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</si>
  <si>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</si>
  <si>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</si>
  <si>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</si>
  <si>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</si>
  <si>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</si>
  <si>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</si>
  <si>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</si>
  <si>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</si>
  <si>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</si>
  <si>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</si>
  <si>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</si>
  <si>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</si>
  <si>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</si>
  <si>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</si>
  <si>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</si>
  <si>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</si>
  <si>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</si>
  <si>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</si>
  <si>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</si>
  <si>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</si>
  <si>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</si>
  <si>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</si>
  <si>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</si>
  <si>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</si>
  <si>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</si>
  <si>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</si>
  <si>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</si>
  <si>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</si>
  <si>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</si>
  <si>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</si>
  <si>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</si>
  <si>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</si>
  <si>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</si>
  <si>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</si>
  <si>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</si>
  <si>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</si>
  <si>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</si>
  <si>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</si>
  <si>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</si>
  <si>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</si>
  <si>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</si>
  <si>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</si>
  <si>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</si>
  <si>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</si>
  <si>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</si>
  <si>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</si>
  <si>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</si>
  <si>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</si>
  <si>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</si>
  <si>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</si>
  <si>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</si>
  <si>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</si>
  <si>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</si>
  <si>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</si>
  <si>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</si>
  <si>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</si>
  <si>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</si>
  <si>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</si>
  <si>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</si>
  <si>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</si>
  <si>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</si>
  <si>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</si>
  <si>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</si>
  <si>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</si>
  <si>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</si>
  <si>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</si>
  <si>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</si>
  <si>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</si>
  <si>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</si>
  <si>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</si>
  <si>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</si>
  <si>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</si>
  <si>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</si>
  <si>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</si>
  <si>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</si>
  <si>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</si>
  <si>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</si>
  <si>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</si>
  <si>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</si>
  <si>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</si>
  <si>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</si>
  <si>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</si>
  <si>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</si>
  <si>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</si>
  <si>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Ranked losses per adult: 2023/24</t>
  </si>
  <si>
    <t>Ranked EGMs per 1,000 adults: 2024</t>
  </si>
  <si>
    <t>Venues mid-2025</t>
  </si>
  <si>
    <t>Ranked Venues mid-2025</t>
  </si>
  <si>
    <t>EGMs June 2025</t>
  </si>
  <si>
    <t>Ranked EGMs June 2025</t>
  </si>
  <si>
    <t>EGMs per 1,000 adults:
 2025</t>
  </si>
  <si>
    <t>Losses 24/25 ($Million)</t>
  </si>
  <si>
    <t>Ranked Losses: 
2024/2025</t>
  </si>
  <si>
    <t>Losses per adult: 2024/25</t>
  </si>
  <si>
    <t>In 2025, there were</t>
  </si>
  <si>
    <t>in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</si>
</sst>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ddd15e49b2664f7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Greater Dandenong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1076.5688863579437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26" val="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3110DC0C-EA45-412A-8933-F55ED5C0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5CA9B860-A164-47D1-BB79-E587F2D5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561043A1-5B5D-443A-BD98-BC4B0D92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3B2C7AFD-B444-4C8F-A43A-4489358D5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31FD1342-D3E6-4488-A67D-40B845DD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5BBC98A7-CB51-4B58-B47A-8B734799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52E1CC07-297B-4A74-8FE8-91497C23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4921A7D6-D3A5-4280-98D5-039DB194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D6E1DD2B-EFBE-4234-89D7-B26F1FC7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D6D7C9C-95B3-4E2A-95A1-16184208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275C8881-0500-4B29-990B-D6A70887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DD977F6D-7601-4767-87EC-905D87CE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E750A65F-017B-4855-B9E3-FEE3670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C44DD539-A5D2-48BF-9E70-A8807E25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7CB8B271-2F6F-4C98-95D5-8294D880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1CCF28AF-1C20-4BA4-BDA3-E92D95B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1B09E262-BACF-4A26-8F6C-D9099C94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67E876F5-BB0B-4248-A63A-84E9C0A2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72845E32-C52B-4D5E-8F41-7D1BF81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325BEF71-FCDB-4DB8-9335-997D7F28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391BECB0-9DA1-40F5-8F39-79057797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5C416C9B-E96B-448C-B267-3CF63669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6755EA7F-CB06-4640-84DE-06A09499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9D460DBD-BD02-4BB1-817B-EC922EE2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B30C3AE4-9D26-44A8-9DC9-CA6707A5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C162B3FE-10DF-4FE8-9604-C1614C98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35E51C34-D6E9-4582-8D7B-28524599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7F982FE1-A41C-4D5C-8F18-339F92FA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8E385A4E-0E64-474E-88E0-7FC5DA2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651F9C6-06BB-4ED1-80FB-F03C45BAB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1A74906E-93E5-4A1C-9018-FC6C5AE9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9D15C563-FF29-45E5-910E-54D39424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93D95E12-E630-4408-B0FF-EB87422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36AE126B-691C-457D-8C8F-CB7BF3EB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152F4535-5A6D-4AA9-8837-8389636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65842554-47D3-4480-9CA3-14635162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DA70FB05-EC4F-4524-8C50-5BBEE1B0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78BFBA4E-65F9-42D2-A016-D0FEA888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6207522D-D3B0-4913-9CA0-CFCE76DD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F018307C-096A-4159-A291-F66560BC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102D5967-15F3-42A7-AA3D-4C1CD60F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3C822E76-55B5-439F-ACBB-D93DEAE1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2796CB59-726A-4A10-BB59-ACC9138A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7BAB8153-E459-4085-8204-6FC348C8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42648853-26C7-4459-AAFA-A3F2B203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FB646D0E-F74B-48FA-900E-719257D1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35625655-E431-454B-8FF2-0105D35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2C8C1697-A848-4A42-B66F-9FC24310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1996D253-D9CA-4901-9E24-BF819EB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2FA0B2CD-DF00-4E00-871D-A674A929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14F86627-1A80-4DE3-B200-498EF02C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833795D3-35D8-4300-BBC9-3DCE78E3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D4CB4D80-6146-4B04-ACFA-50259D80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FF911D54-FCD1-4B10-8113-CB1F033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D42BD977-6E82-4021-A9C4-A2CAAF02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CD91B9AB-E270-43D3-A102-0C2DA318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5B55B4FE-3E73-4BA2-84AD-FFD2DC24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CFF31558-D922-4A17-9BFF-6BB32C5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490AF013-3DBA-4AEB-8AC2-CFD912ED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5FCB9CF4-8AA7-468A-A148-36AF52A8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67268F00-9D5E-401A-9193-215AEE7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57DD33D7-5467-4158-8BF7-E43437AE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572EBE42-539C-432E-851E-3FC6A094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2BBD0EAC-5482-490C-910B-AA126BE6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F620C821-92CA-4D6F-A8EB-9442F92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2DBB3B77-C587-4A43-96D3-D7369678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997EA9E8-CB41-4717-ACC5-FF124851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54396982-3425-416F-8220-398E49B0D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E0CA5173-7925-415D-AAB0-51B9311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9B1E74A9-24E3-4B5F-A0B4-69DF6E59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5F28BB5C-A8AB-49D7-BB9F-D984CFEC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E4FB5DF-0327-45D8-AA76-2596F65F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2BD83096-9301-451E-8B68-AD0D6B15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F8E1A97E-0CDA-4C9A-A85F-565F0DB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BDC4AEB-6047-4B4F-980B-B06CEBAB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CB78351A-518D-404D-9D67-45EC0AB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72BCED61-7873-4274-8CBD-77E0D461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5D244268-DAD2-4308-8BE2-759DFA59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56E6F505-BC79-46EE-8BC9-155B39E3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674B1898-F53C-4F84-8AC7-EB69D9E4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71FD7BAE-B913-4A0D-AC9B-914BFE34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CED72818-7914-4CCE-A43C-4918A0C8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D80A6FD5-03F9-47FC-8F15-F44D709B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4757460A-A53B-4590-AADA-D4C6E32F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6DC99313-D718-40C6-A2C0-E159B572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6C7AB556-087F-4979-9A98-A0A5921C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25D12B17-827F-40F2-8227-C541C5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75EE2EF9-24E4-4B7D-A941-02DEB18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1BE78D78-1F30-4C6F-987E-DC86095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3662278E-2A7C-4F6C-AFD3-C535D7F1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8655AA2D-FE45-4407-A8DF-712FF7DB0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84DFC9F3-AB42-42FC-BF80-5BAB94BA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946DDB09-0F86-493C-B66B-79ADDB90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3B8D8112-A05C-4877-A53E-F6712D8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DA1831E-7B2A-4030-AE0F-A91A4FEF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2A89C80E-55B4-4545-94B4-6C371DF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6CE39518-AE49-4C88-A6EA-DDB46D5D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94ADD3E7-F781-429B-9E3C-BC2ABCD5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59F2D4D4-A9C5-4F15-9FC5-5392D5A9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CC41EE1C-DCB6-485D-BD52-45789D7C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CF48C17C-E8FB-44B8-91F9-9DC8710A4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C1F23345-E933-4AFC-AA1F-E392300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B77CD952-0781-4C9C-9135-F068494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218F97F9-127C-4B3A-9965-0FDF9191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97284202-2BC7-4195-ACDC-019FABD8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446B043E-7169-4796-942E-CA52DB3A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74C54FEF-BFFD-478F-A89D-8B415D21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184104B2-A54A-426A-9C0C-B6859691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CAEBDC3A-EC36-48B7-9809-9631BD6C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1622F6C3-0546-4AEE-A9D4-539F1553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E046A079-3B8B-4B98-B8D6-2BD957A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A008E631-3FEA-4E79-8064-72B14932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3377BF77-CA4C-4909-B6B1-19A20EFD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FE67564-48B6-4505-8A8E-865651407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A34E5026-1C5C-4324-82A8-5AA315A6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E0D9E1DB-CE07-489E-B701-B2C3B9D7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75EF5157-A64F-466C-8EE1-7FCA7C3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53D848F-272B-414A-9542-A0892B43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88CF6AEC-329E-4189-8670-878F18DD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4C4FB67B-034D-4DE7-AC19-C2E5A3567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5AD92C86-EE21-4FD5-8B28-E516C4CF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F0736617-7A21-4641-BA2B-ACF0B13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31D75ECD-74E4-4CB3-980C-BB5EE863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24CF6458-F19D-41F8-BC8E-7E8EEB65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C28B8670-6FEE-4F68-8BCF-9C3D4577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CDE21F2F-A8B9-40BC-8D68-9E5F0816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57B2AA3B-0F66-4E22-BE69-97501BAA5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374E0370-2541-4253-AE1A-8412EBA8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94E468ED-BDDA-4C34-AF8E-B0E4B26B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565996E5-2DB5-4C8D-B7F6-317D7CE7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EF7427EB-DA48-44A2-AC9C-AFE8A502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35AA3C23-A931-4514-8809-48F2DA3E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2B82D448-0E0D-4775-9F8D-BBB26146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C03D42B0-4A78-47B7-9846-0E8C9BC0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581B703D-4687-41CC-9AA3-4038C5EE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21EE9350-AB29-4A83-A90A-AD8B40B9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15182A33-F42B-44BB-A181-AC126B6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2879FCF5-AA15-4063-8B4C-40FA23CE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A9E09AD9-BD7D-40C2-B78F-B6EEDEC1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9C7715B0-05B9-423D-B8BF-C9A8F413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8DD374D3-679D-42F9-B73D-7E8278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CA658E9A-6A6F-4263-A17E-EC6BA464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EC35C6BD-D325-4CD7-8299-BB83F22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E3C9B99A-643D-4921-AE10-05EE8B8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BF4A1672-EAB8-4A7B-A368-D711A61D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FD188B18-68BD-4E08-96FF-6329F8A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6EB7BCF5-EA88-464E-92A2-2DF35108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418E793E-06DC-47FB-B593-0DCBB877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3CFB608B-399F-4BB1-A400-9321350D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35A51D45-1AEA-4AE4-8806-7D423051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AC766E66-B89F-4C66-9122-EA516451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7D048B14-9510-48F5-9A13-223B0960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A48BD5A0-1413-4207-8BF2-0460EF5F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C43E74C3-F9E6-46DD-877D-9EC52DE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4710AC7F-C880-4C9C-AC68-E0D4D415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CB18826A-19FA-4490-9654-9BFC574D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BF9BC531-03D2-48F1-A88B-C2D3406B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21F58F02-79DB-4847-B7D6-A44D1B1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587D83D5-6A4C-449D-A122-C73A2C93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91E9D2BD-00D0-4BCE-9E7A-D3BFF47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B056017C-8A5C-42B1-AC83-5C242565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EA4F738E-4992-4FE1-8297-8A9DD3AD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21533BAB-ED68-4127-B700-ED704D3AB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45BE5C72-C7D9-49F3-9F51-44D3BCF8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346BD7FC-9AF1-4EA3-9F66-D61111C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210F6E8B-1F5C-4840-8484-CE4E57D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BDB7D09A-4B14-4A22-916A-388F15F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111B0691-FE22-483E-8C99-5C10E764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G7" sqref="G7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5" width="14.54296875" customWidth="1"/>
    <col min="6" max="6" width="14.54296875" style="22" customWidth="1"/>
    <col min="7" max="14" width="14.54296875" customWidth="1"/>
    <col min="15" max="16" width="14.54296875" style="22" customWidth="1"/>
    <col min="17" max="17" width="14.5429687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36" x14ac:dyDescent="0.35">
      <c r="B4" s="26"/>
      <c r="C4" s="16" t="s">
        <v>201</v>
      </c>
      <c r="D4" s="16" t="s">
        <v>202</v>
      </c>
      <c r="E4" s="16"/>
      <c r="F4" s="16" t="s">
        <v>203</v>
      </c>
      <c r="G4" s="16" t="s">
        <v>204</v>
      </c>
      <c r="H4" s="16" t="s">
        <v>205</v>
      </c>
      <c r="I4" s="16" t="s">
        <v>200</v>
      </c>
      <c r="J4" s="16"/>
      <c r="K4" s="16" t="s">
        <v>206</v>
      </c>
      <c r="L4" s="16" t="s">
        <v>207</v>
      </c>
      <c r="M4" s="16" t="s">
        <v>208</v>
      </c>
      <c r="N4" s="16" t="s">
        <v>199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f>RANK(C5,C$5:C$83)</f>
        <v>55</v>
      </c>
      <c r="E5" s="18"/>
      <c r="F5" s="17">
        <v>58</v>
      </c>
      <c r="G5" s="18">
        <f>RANK(F5,F$5:F$83)</f>
        <v>61</v>
      </c>
      <c r="H5" s="19">
        <v>5.458162690670803</v>
      </c>
      <c r="I5" s="18">
        <f>RANK(H5,H$5:H$83)</f>
        <v>35</v>
      </c>
      <c r="J5" s="18"/>
      <c r="K5" s="20">
        <v>3.05578087</v>
      </c>
      <c r="L5" s="18">
        <f>RANK(K5,K$5:K$83)</f>
        <v>64</v>
      </c>
      <c r="M5" s="21">
        <v>287.56808854309594</v>
      </c>
      <c r="N5" s="18">
        <f>RANK(M5,M$5:M$83)</f>
        <v>55</v>
      </c>
      <c r="O5" s="21">
        <f>K5*1000000/365</f>
        <v>8372.0023835616448</v>
      </c>
      <c r="P5" s="21">
        <v>1004.5302005259698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f t="shared" ref="D6:D69" si="0">RANK(C6,C$5:C$83)</f>
        <v>55</v>
      </c>
      <c r="E6" s="18"/>
      <c r="F6" s="17">
        <v>88</v>
      </c>
      <c r="G6" s="18">
        <f t="shared" ref="G6:I69" si="1">RANK(F6,F$5:F$83)</f>
        <v>58</v>
      </c>
      <c r="H6" s="19">
        <v>9.3229986293059923</v>
      </c>
      <c r="I6" s="18">
        <f t="shared" si="1"/>
        <v>4</v>
      </c>
      <c r="J6" s="18"/>
      <c r="K6" s="20">
        <v>6.7230812000000011</v>
      </c>
      <c r="L6" s="18">
        <f t="shared" ref="L6:N6" si="2">RANK(K6,K$5:K$83)</f>
        <v>56</v>
      </c>
      <c r="M6" s="21">
        <v>712.26450923082825</v>
      </c>
      <c r="N6" s="18">
        <f t="shared" si="2"/>
        <v>17</v>
      </c>
      <c r="O6" s="21">
        <f t="shared" ref="O6:O69" si="3">K6*1000000/365</f>
        <v>18419.40054794521</v>
      </c>
      <c r="P6" s="21">
        <v>2210.0858645627882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f t="shared" si="0"/>
        <v>6</v>
      </c>
      <c r="E7" s="18"/>
      <c r="F7" s="17">
        <v>652</v>
      </c>
      <c r="G7" s="18">
        <f t="shared" si="1"/>
        <v>15</v>
      </c>
      <c r="H7" s="19">
        <v>7.0614019110699733</v>
      </c>
      <c r="I7" s="18">
        <f t="shared" si="1"/>
        <v>17</v>
      </c>
      <c r="J7" s="18"/>
      <c r="K7" s="20">
        <v>66.37614108999999</v>
      </c>
      <c r="L7" s="18">
        <f t="shared" ref="L7:N7" si="4">RANK(K7,K$5:K$83)</f>
        <v>19</v>
      </c>
      <c r="M7" s="21">
        <v>718.87823549444192</v>
      </c>
      <c r="N7" s="18">
        <f t="shared" si="4"/>
        <v>16</v>
      </c>
      <c r="O7" s="21">
        <f t="shared" si="3"/>
        <v>181852.44134246573</v>
      </c>
      <c r="P7" s="21">
        <v>21819.901738987504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f t="shared" si="0"/>
        <v>21</v>
      </c>
      <c r="E8" s="18"/>
      <c r="F8" s="17">
        <v>634</v>
      </c>
      <c r="G8" s="18">
        <f t="shared" si="1"/>
        <v>20</v>
      </c>
      <c r="H8" s="19">
        <v>6.1707893120682948</v>
      </c>
      <c r="I8" s="18">
        <f t="shared" si="1"/>
        <v>25</v>
      </c>
      <c r="J8" s="18"/>
      <c r="K8" s="20">
        <v>59.053993599999991</v>
      </c>
      <c r="L8" s="18">
        <f t="shared" ref="L8:N8" si="5">RANK(K8,K$5:K$83)</f>
        <v>25</v>
      </c>
      <c r="M8" s="21">
        <v>574.77878949815363</v>
      </c>
      <c r="N8" s="18">
        <f t="shared" si="5"/>
        <v>34</v>
      </c>
      <c r="O8" s="21">
        <f t="shared" si="3"/>
        <v>161791.76328767123</v>
      </c>
      <c r="P8" s="21">
        <v>19412.884155161075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f t="shared" si="0"/>
        <v>37</v>
      </c>
      <c r="E9" s="18"/>
      <c r="F9" s="17">
        <v>210</v>
      </c>
      <c r="G9" s="18">
        <f t="shared" si="1"/>
        <v>40</v>
      </c>
      <c r="H9" s="19">
        <v>5.9509266773440084</v>
      </c>
      <c r="I9" s="18">
        <f t="shared" si="1"/>
        <v>31</v>
      </c>
      <c r="J9" s="18"/>
      <c r="K9" s="20">
        <v>20.750307700000004</v>
      </c>
      <c r="L9" s="18">
        <f t="shared" ref="L9:N9" si="6">RANK(K9,K$5:K$83)</f>
        <v>39</v>
      </c>
      <c r="M9" s="21">
        <v>588.01695073822293</v>
      </c>
      <c r="N9" s="18">
        <f t="shared" si="6"/>
        <v>30</v>
      </c>
      <c r="O9" s="21">
        <f t="shared" si="3"/>
        <v>56850.158082191789</v>
      </c>
      <c r="P9" s="21">
        <v>6821.2714332675878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f t="shared" si="0"/>
        <v>41</v>
      </c>
      <c r="E10" s="18"/>
      <c r="F10" s="17">
        <v>225</v>
      </c>
      <c r="G10" s="18">
        <f t="shared" si="1"/>
        <v>38</v>
      </c>
      <c r="H10" s="19">
        <v>4.774149807398433</v>
      </c>
      <c r="I10" s="18">
        <f t="shared" si="1"/>
        <v>39</v>
      </c>
      <c r="J10" s="18"/>
      <c r="K10" s="20">
        <v>21.741975990000004</v>
      </c>
      <c r="L10" s="18">
        <f t="shared" ref="L10:N10" si="7">RANK(K10,K$5:K$83)</f>
        <v>38</v>
      </c>
      <c r="M10" s="21">
        <v>461.33089104497725</v>
      </c>
      <c r="N10" s="18">
        <f t="shared" si="7"/>
        <v>41</v>
      </c>
      <c r="O10" s="21">
        <f t="shared" si="3"/>
        <v>59567.05750684932</v>
      </c>
      <c r="P10" s="21">
        <v>7147.2636390532552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3</v>
      </c>
      <c r="D11" s="18">
        <f t="shared" si="0"/>
        <v>48</v>
      </c>
      <c r="E11" s="18"/>
      <c r="F11" s="17">
        <v>138</v>
      </c>
      <c r="G11" s="18">
        <f t="shared" si="1"/>
        <v>47</v>
      </c>
      <c r="H11" s="19">
        <v>1.6786340778985713</v>
      </c>
      <c r="I11" s="18">
        <f t="shared" si="1"/>
        <v>69</v>
      </c>
      <c r="J11" s="18"/>
      <c r="K11" s="20">
        <v>12.464512800000001</v>
      </c>
      <c r="L11" s="18">
        <f t="shared" ref="L11:N11" si="8">RANK(K11,K$5:K$83)</f>
        <v>43</v>
      </c>
      <c r="M11" s="21">
        <v>151.61852138031117</v>
      </c>
      <c r="N11" s="18">
        <f t="shared" si="8"/>
        <v>67</v>
      </c>
      <c r="O11" s="21">
        <f t="shared" si="3"/>
        <v>34149.350136986301</v>
      </c>
      <c r="P11" s="21">
        <v>4097.4729783037474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f t="shared" si="0"/>
        <v>48</v>
      </c>
      <c r="E12" s="18"/>
      <c r="F12" s="17">
        <v>105</v>
      </c>
      <c r="G12" s="18">
        <f t="shared" si="1"/>
        <v>51</v>
      </c>
      <c r="H12" s="19">
        <v>8.8105597372057627</v>
      </c>
      <c r="I12" s="18">
        <f t="shared" si="1"/>
        <v>6</v>
      </c>
      <c r="J12" s="18"/>
      <c r="K12" s="20">
        <v>6.5532021699999996</v>
      </c>
      <c r="L12" s="18">
        <f t="shared" ref="L12:N12" si="9">RANK(K12,K$5:K$83)</f>
        <v>57</v>
      </c>
      <c r="M12" s="21">
        <v>549.87980179782323</v>
      </c>
      <c r="N12" s="18">
        <f t="shared" si="9"/>
        <v>38</v>
      </c>
      <c r="O12" s="21">
        <f t="shared" si="3"/>
        <v>17953.978547945204</v>
      </c>
      <c r="P12" s="21">
        <v>2154.2413445101906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f t="shared" si="0"/>
        <v>41</v>
      </c>
      <c r="E13" s="18"/>
      <c r="F13" s="17">
        <v>161</v>
      </c>
      <c r="G13" s="18">
        <f t="shared" si="1"/>
        <v>42</v>
      </c>
      <c r="H13" s="19">
        <v>1.1471413224611062</v>
      </c>
      <c r="I13" s="18">
        <f t="shared" si="1"/>
        <v>70</v>
      </c>
      <c r="J13" s="18"/>
      <c r="K13" s="20">
        <v>19.26361155</v>
      </c>
      <c r="L13" s="18">
        <f t="shared" ref="L13:N13" si="10">RANK(K13,K$5:K$83)</f>
        <v>41</v>
      </c>
      <c r="M13" s="21">
        <v>137.25518527232322</v>
      </c>
      <c r="N13" s="18">
        <f t="shared" si="10"/>
        <v>68</v>
      </c>
      <c r="O13" s="21">
        <f t="shared" si="3"/>
        <v>52777.01794520548</v>
      </c>
      <c r="P13" s="21">
        <v>6332.5481755424062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15</v>
      </c>
      <c r="D14" s="18">
        <f t="shared" si="0"/>
        <v>4</v>
      </c>
      <c r="E14" s="18"/>
      <c r="F14" s="17">
        <v>953</v>
      </c>
      <c r="G14" s="18">
        <f t="shared" si="1"/>
        <v>4</v>
      </c>
      <c r="H14" s="19">
        <v>6.116535719514971</v>
      </c>
      <c r="I14" s="18">
        <f t="shared" si="1"/>
        <v>26</v>
      </c>
      <c r="J14" s="18"/>
      <c r="K14" s="20">
        <v>175.89778003000004</v>
      </c>
      <c r="L14" s="18">
        <f t="shared" ref="L14:N14" si="11">RANK(K14,K$5:K$83)</f>
        <v>1</v>
      </c>
      <c r="M14" s="21">
        <v>1128.9454926934757</v>
      </c>
      <c r="N14" s="18">
        <f t="shared" si="11"/>
        <v>1</v>
      </c>
      <c r="O14" s="21">
        <f t="shared" si="3"/>
        <v>481911.7261095891</v>
      </c>
      <c r="P14" s="21">
        <v>57823.070358316909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f t="shared" si="0"/>
        <v>71</v>
      </c>
      <c r="E15" s="18"/>
      <c r="F15" s="17">
        <v>0</v>
      </c>
      <c r="G15" s="18">
        <f t="shared" si="1"/>
        <v>71</v>
      </c>
      <c r="H15" s="19">
        <v>0</v>
      </c>
      <c r="I15" s="18">
        <f t="shared" si="1"/>
        <v>71</v>
      </c>
      <c r="J15" s="18"/>
      <c r="K15" s="20">
        <v>0</v>
      </c>
      <c r="L15" s="18">
        <f t="shared" ref="L15:N15" si="12">RANK(K15,K$5:K$83)</f>
        <v>71</v>
      </c>
      <c r="M15" s="21">
        <v>0</v>
      </c>
      <c r="N15" s="18">
        <f t="shared" si="12"/>
        <v>71</v>
      </c>
      <c r="O15" s="21">
        <f t="shared" si="3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f t="shared" si="0"/>
        <v>41</v>
      </c>
      <c r="E16" s="18"/>
      <c r="F16" s="17">
        <v>221</v>
      </c>
      <c r="G16" s="18">
        <f t="shared" si="1"/>
        <v>39</v>
      </c>
      <c r="H16" s="19">
        <v>7.4182984968186485</v>
      </c>
      <c r="I16" s="18">
        <f t="shared" si="1"/>
        <v>13</v>
      </c>
      <c r="J16" s="18"/>
      <c r="K16" s="20">
        <v>12.00785677</v>
      </c>
      <c r="L16" s="18">
        <f t="shared" ref="L16:N16" si="13">RANK(K16,K$5:K$83)</f>
        <v>44</v>
      </c>
      <c r="M16" s="21">
        <v>403.06726618508884</v>
      </c>
      <c r="N16" s="18">
        <f t="shared" si="13"/>
        <v>47</v>
      </c>
      <c r="O16" s="21">
        <f t="shared" si="3"/>
        <v>32898.237726027393</v>
      </c>
      <c r="P16" s="21">
        <v>3947.3559401709399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f t="shared" si="0"/>
        <v>34</v>
      </c>
      <c r="E17" s="18"/>
      <c r="F17" s="17">
        <v>405</v>
      </c>
      <c r="G17" s="18">
        <f t="shared" si="1"/>
        <v>29</v>
      </c>
      <c r="H17" s="19">
        <v>4.2897911473687591</v>
      </c>
      <c r="I17" s="18">
        <f t="shared" si="1"/>
        <v>47</v>
      </c>
      <c r="J17" s="18"/>
      <c r="K17" s="20">
        <v>39.473887759999997</v>
      </c>
      <c r="L17" s="18">
        <f t="shared" ref="L17:N17" si="14">RANK(K17,K$5:K$83)</f>
        <v>30</v>
      </c>
      <c r="M17" s="21">
        <v>418.11045497549628</v>
      </c>
      <c r="N17" s="18">
        <f t="shared" si="14"/>
        <v>46</v>
      </c>
      <c r="O17" s="21">
        <f t="shared" si="3"/>
        <v>108147.63769863013</v>
      </c>
      <c r="P17" s="21">
        <v>12976.29446416831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f t="shared" si="0"/>
        <v>10</v>
      </c>
      <c r="E18" s="18"/>
      <c r="F18" s="17">
        <v>913</v>
      </c>
      <c r="G18" s="18">
        <f t="shared" si="1"/>
        <v>6</v>
      </c>
      <c r="H18" s="19">
        <v>3.1160724102754438</v>
      </c>
      <c r="I18" s="18">
        <f t="shared" si="1"/>
        <v>60</v>
      </c>
      <c r="J18" s="18"/>
      <c r="K18" s="20">
        <v>166.56442754999998</v>
      </c>
      <c r="L18" s="18">
        <f t="shared" ref="L18:N18" si="15">RANK(K18,K$5:K$83)</f>
        <v>2</v>
      </c>
      <c r="M18" s="21">
        <v>568.48501338650385</v>
      </c>
      <c r="N18" s="18">
        <f t="shared" si="15"/>
        <v>36</v>
      </c>
      <c r="O18" s="21">
        <f t="shared" si="3"/>
        <v>456340.89739726024</v>
      </c>
      <c r="P18" s="21">
        <v>54754.907149901373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f t="shared" si="0"/>
        <v>55</v>
      </c>
      <c r="E19" s="18"/>
      <c r="F19" s="17">
        <v>99</v>
      </c>
      <c r="G19" s="18">
        <f t="shared" si="1"/>
        <v>55</v>
      </c>
      <c r="H19" s="19">
        <v>8.8937635494574305</v>
      </c>
      <c r="I19" s="18">
        <f t="shared" si="1"/>
        <v>5</v>
      </c>
      <c r="J19" s="18"/>
      <c r="K19" s="20">
        <v>9.0073866199999983</v>
      </c>
      <c r="L19" s="18">
        <f t="shared" ref="L19:N19" si="16">RANK(K19,K$5:K$83)</f>
        <v>52</v>
      </c>
      <c r="M19" s="21">
        <v>809.18754340228827</v>
      </c>
      <c r="N19" s="18">
        <f t="shared" si="16"/>
        <v>10</v>
      </c>
      <c r="O19" s="21">
        <f t="shared" si="3"/>
        <v>24677.771561643833</v>
      </c>
      <c r="P19" s="21">
        <v>2961.0080933596314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f t="shared" si="0"/>
        <v>37</v>
      </c>
      <c r="E20" s="18"/>
      <c r="F20" s="17">
        <v>110</v>
      </c>
      <c r="G20" s="18">
        <f t="shared" si="1"/>
        <v>49</v>
      </c>
      <c r="H20" s="19">
        <v>6.2797544579431026</v>
      </c>
      <c r="I20" s="18">
        <f t="shared" si="1"/>
        <v>23</v>
      </c>
      <c r="J20" s="18"/>
      <c r="K20" s="20">
        <v>7.975644449999999</v>
      </c>
      <c r="L20" s="18">
        <f t="shared" ref="L20:N20" si="17">RANK(K20,K$5:K$83)</f>
        <v>53</v>
      </c>
      <c r="M20" s="21">
        <v>455.31898899869691</v>
      </c>
      <c r="N20" s="18">
        <f t="shared" si="17"/>
        <v>42</v>
      </c>
      <c r="O20" s="21">
        <f t="shared" si="3"/>
        <v>21851.080684931505</v>
      </c>
      <c r="P20" s="21">
        <v>2621.8423570019722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f t="shared" si="0"/>
        <v>55</v>
      </c>
      <c r="E21" s="18"/>
      <c r="F21" s="17">
        <v>57</v>
      </c>
      <c r="G21" s="18">
        <f t="shared" si="1"/>
        <v>62</v>
      </c>
      <c r="H21" s="19">
        <v>4.5743486543991825</v>
      </c>
      <c r="I21" s="18">
        <f t="shared" si="1"/>
        <v>42</v>
      </c>
      <c r="J21" s="18"/>
      <c r="K21" s="20">
        <v>4.1520754100000001</v>
      </c>
      <c r="L21" s="18">
        <f t="shared" ref="L21:N21" si="18">RANK(K21,K$5:K$83)</f>
        <v>61</v>
      </c>
      <c r="M21" s="21">
        <v>333.21123797714802</v>
      </c>
      <c r="N21" s="18">
        <f t="shared" si="18"/>
        <v>51</v>
      </c>
      <c r="O21" s="21">
        <f t="shared" si="3"/>
        <v>11375.549068493152</v>
      </c>
      <c r="P21" s="21">
        <v>1364.9163083497699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f t="shared" si="0"/>
        <v>12</v>
      </c>
      <c r="E22" s="18"/>
      <c r="F22" s="17">
        <v>714</v>
      </c>
      <c r="G22" s="18">
        <f t="shared" si="1"/>
        <v>13</v>
      </c>
      <c r="H22" s="19">
        <v>5.4529880739756509</v>
      </c>
      <c r="I22" s="18">
        <f t="shared" si="1"/>
        <v>36</v>
      </c>
      <c r="J22" s="18"/>
      <c r="K22" s="20">
        <v>83.375783499999997</v>
      </c>
      <c r="L22" s="18">
        <f t="shared" ref="L22:N22" si="19">RANK(K22,K$5:K$83)</f>
        <v>14</v>
      </c>
      <c r="M22" s="21">
        <v>636.76071860486809</v>
      </c>
      <c r="N22" s="18">
        <f t="shared" si="19"/>
        <v>22</v>
      </c>
      <c r="O22" s="21">
        <f t="shared" si="3"/>
        <v>228426.80410958905</v>
      </c>
      <c r="P22" s="21">
        <v>27408.212853385929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f t="shared" si="0"/>
        <v>17</v>
      </c>
      <c r="E23" s="18"/>
      <c r="F23" s="17">
        <v>332</v>
      </c>
      <c r="G23" s="18">
        <f t="shared" si="1"/>
        <v>31</v>
      </c>
      <c r="H23" s="19">
        <v>8.3079161674870559</v>
      </c>
      <c r="I23" s="18">
        <f t="shared" si="1"/>
        <v>11</v>
      </c>
      <c r="J23" s="18"/>
      <c r="K23" s="20">
        <v>31.670818319999999</v>
      </c>
      <c r="L23" s="18">
        <f t="shared" ref="L23:N23" si="20">RANK(K23,K$5:K$83)</f>
        <v>31</v>
      </c>
      <c r="M23" s="21">
        <v>792.52561312732905</v>
      </c>
      <c r="N23" s="18">
        <f t="shared" si="20"/>
        <v>11</v>
      </c>
      <c r="O23" s="21">
        <f t="shared" si="3"/>
        <v>86769.365260273975</v>
      </c>
      <c r="P23" s="21">
        <v>10411.182879684418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f t="shared" si="0"/>
        <v>21</v>
      </c>
      <c r="E24" s="18"/>
      <c r="F24" s="17">
        <v>519</v>
      </c>
      <c r="G24" s="18">
        <f t="shared" si="1"/>
        <v>24</v>
      </c>
      <c r="H24" s="19">
        <v>4.673443701586236</v>
      </c>
      <c r="I24" s="18">
        <f t="shared" si="1"/>
        <v>41</v>
      </c>
      <c r="J24" s="18"/>
      <c r="K24" s="20">
        <v>68.240983010000008</v>
      </c>
      <c r="L24" s="18">
        <f t="shared" ref="L24:N24" si="21">RANK(K24,K$5:K$83)</f>
        <v>18</v>
      </c>
      <c r="M24" s="21">
        <v>614.49015845498627</v>
      </c>
      <c r="N24" s="18">
        <f t="shared" si="21"/>
        <v>28</v>
      </c>
      <c r="O24" s="21">
        <f t="shared" si="3"/>
        <v>186961.59728767123</v>
      </c>
      <c r="P24" s="21">
        <v>22432.933270874426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f t="shared" si="0"/>
        <v>64</v>
      </c>
      <c r="E25" s="18"/>
      <c r="F25" s="17">
        <v>45</v>
      </c>
      <c r="G25" s="18">
        <f t="shared" si="1"/>
        <v>64</v>
      </c>
      <c r="H25" s="19">
        <v>5.3959585451186651</v>
      </c>
      <c r="I25" s="18">
        <f t="shared" si="1"/>
        <v>37</v>
      </c>
      <c r="J25" s="18"/>
      <c r="K25" s="20">
        <v>2.3726504199999998</v>
      </c>
      <c r="L25" s="18">
        <f t="shared" ref="L25:N25" si="22">RANK(K25,K$5:K$83)</f>
        <v>66</v>
      </c>
      <c r="M25" s="21">
        <v>284.50496240840857</v>
      </c>
      <c r="N25" s="18">
        <f t="shared" si="22"/>
        <v>56</v>
      </c>
      <c r="O25" s="21">
        <f t="shared" si="3"/>
        <v>6500.4121095890405</v>
      </c>
      <c r="P25" s="21">
        <v>779.96397764628534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f t="shared" si="0"/>
        <v>21</v>
      </c>
      <c r="E26" s="18"/>
      <c r="F26" s="17">
        <v>652</v>
      </c>
      <c r="G26" s="18">
        <f t="shared" si="1"/>
        <v>15</v>
      </c>
      <c r="H26" s="19">
        <v>5.167492425205114</v>
      </c>
      <c r="I26" s="18">
        <f t="shared" si="1"/>
        <v>38</v>
      </c>
      <c r="J26" s="18"/>
      <c r="K26" s="20">
        <v>74.734879169999999</v>
      </c>
      <c r="L26" s="18">
        <f t="shared" ref="L26:N26" si="23">RANK(K26,K$5:K$83)</f>
        <v>16</v>
      </c>
      <c r="M26" s="21">
        <v>592.31889878772154</v>
      </c>
      <c r="N26" s="18">
        <f t="shared" si="23"/>
        <v>29</v>
      </c>
      <c r="O26" s="21">
        <f t="shared" si="3"/>
        <v>204753.09361643836</v>
      </c>
      <c r="P26" s="21">
        <v>24567.678885601577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f t="shared" si="0"/>
        <v>41</v>
      </c>
      <c r="E27" s="18"/>
      <c r="F27" s="17">
        <v>120</v>
      </c>
      <c r="G27" s="18">
        <f t="shared" si="1"/>
        <v>48</v>
      </c>
      <c r="H27" s="19">
        <v>7.5170865889870271</v>
      </c>
      <c r="I27" s="18">
        <f t="shared" si="1"/>
        <v>12</v>
      </c>
      <c r="J27" s="18"/>
      <c r="K27" s="20">
        <v>9.2809881099999991</v>
      </c>
      <c r="L27" s="18">
        <f t="shared" ref="L27:N27" si="24">RANK(K27,K$5:K$83)</f>
        <v>51</v>
      </c>
      <c r="M27" s="21">
        <v>581.38326045190877</v>
      </c>
      <c r="N27" s="18">
        <f t="shared" si="24"/>
        <v>31</v>
      </c>
      <c r="O27" s="21">
        <f t="shared" si="3"/>
        <v>25427.364684931505</v>
      </c>
      <c r="P27" s="21">
        <v>3050.9494115713346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f t="shared" si="0"/>
        <v>71</v>
      </c>
      <c r="E28" s="18"/>
      <c r="F28" s="17">
        <v>0</v>
      </c>
      <c r="G28" s="18">
        <f t="shared" si="1"/>
        <v>71</v>
      </c>
      <c r="H28" s="19">
        <v>0</v>
      </c>
      <c r="I28" s="18">
        <f t="shared" si="1"/>
        <v>71</v>
      </c>
      <c r="J28" s="18"/>
      <c r="K28" s="20">
        <v>0</v>
      </c>
      <c r="L28" s="18">
        <f t="shared" ref="L28:N28" si="25">RANK(K28,K$5:K$83)</f>
        <v>71</v>
      </c>
      <c r="M28" s="21">
        <v>0</v>
      </c>
      <c r="N28" s="18">
        <f t="shared" si="25"/>
        <v>71</v>
      </c>
      <c r="O28" s="21">
        <f t="shared" si="3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f t="shared" si="0"/>
        <v>14</v>
      </c>
      <c r="E29" s="18"/>
      <c r="F29" s="17">
        <v>652</v>
      </c>
      <c r="G29" s="18">
        <f t="shared" si="1"/>
        <v>15</v>
      </c>
      <c r="H29" s="19">
        <v>6.7755212654264501</v>
      </c>
      <c r="I29" s="18">
        <f t="shared" si="1"/>
        <v>20</v>
      </c>
      <c r="J29" s="18"/>
      <c r="K29" s="20">
        <v>61.223381230000001</v>
      </c>
      <c r="L29" s="18">
        <f t="shared" ref="L29:N29" si="26">RANK(K29,K$5:K$83)</f>
        <v>23</v>
      </c>
      <c r="M29" s="21">
        <v>636.22748690977846</v>
      </c>
      <c r="N29" s="18">
        <f t="shared" si="26"/>
        <v>23</v>
      </c>
      <c r="O29" s="21">
        <f t="shared" si="3"/>
        <v>167735.29104109592</v>
      </c>
      <c r="P29" s="21">
        <v>20126.029332675873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f t="shared" si="0"/>
        <v>6</v>
      </c>
      <c r="E30" s="18"/>
      <c r="F30" s="17">
        <v>928</v>
      </c>
      <c r="G30" s="18">
        <f t="shared" si="1"/>
        <v>5</v>
      </c>
      <c r="H30" s="19">
        <v>7.0767017381823347</v>
      </c>
      <c r="I30" s="18">
        <f t="shared" si="1"/>
        <v>16</v>
      </c>
      <c r="J30" s="18"/>
      <c r="K30" s="20">
        <v>141.17536156</v>
      </c>
      <c r="L30" s="18">
        <f t="shared" ref="L30:N30" si="27">RANK(K30,K$5:K$83)</f>
        <v>5</v>
      </c>
      <c r="M30" s="21">
        <v>1076.5688863579437</v>
      </c>
      <c r="N30" s="18">
        <f t="shared" si="27"/>
        <v>2</v>
      </c>
      <c r="O30" s="21">
        <f t="shared" si="3"/>
        <v>386781.8124931507</v>
      </c>
      <c r="P30" s="21">
        <v>46408.731610782379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f t="shared" si="0"/>
        <v>1</v>
      </c>
      <c r="E31" s="18"/>
      <c r="F31" s="17">
        <v>1345</v>
      </c>
      <c r="G31" s="18">
        <f t="shared" si="1"/>
        <v>1</v>
      </c>
      <c r="H31" s="19">
        <v>5.9771631025231979</v>
      </c>
      <c r="I31" s="18">
        <f t="shared" si="1"/>
        <v>29</v>
      </c>
      <c r="J31" s="18"/>
      <c r="K31" s="20">
        <v>140.52821670000003</v>
      </c>
      <c r="L31" s="18">
        <f t="shared" ref="L31:N31" si="28">RANK(K31,K$5:K$83)</f>
        <v>6</v>
      </c>
      <c r="M31" s="21">
        <v>624.50562953354972</v>
      </c>
      <c r="N31" s="18">
        <f t="shared" si="28"/>
        <v>24</v>
      </c>
      <c r="O31" s="21">
        <f t="shared" si="3"/>
        <v>385008.81287671236</v>
      </c>
      <c r="P31" s="21">
        <v>46195.994970414205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f t="shared" si="0"/>
        <v>27</v>
      </c>
      <c r="E32" s="18"/>
      <c r="F32" s="17">
        <v>329</v>
      </c>
      <c r="G32" s="18">
        <f t="shared" si="1"/>
        <v>32</v>
      </c>
      <c r="H32" s="19">
        <v>6.2246238074754885</v>
      </c>
      <c r="I32" s="18">
        <f t="shared" si="1"/>
        <v>24</v>
      </c>
      <c r="J32" s="18"/>
      <c r="K32" s="20">
        <v>44.34232354000001</v>
      </c>
      <c r="L32" s="18">
        <f t="shared" ref="L32:N32" si="29">RANK(K32,K$5:K$83)</f>
        <v>28</v>
      </c>
      <c r="M32" s="21">
        <v>838.94918779898126</v>
      </c>
      <c r="N32" s="18">
        <f t="shared" si="29"/>
        <v>7</v>
      </c>
      <c r="O32" s="21">
        <f t="shared" si="3"/>
        <v>121485.81791780824</v>
      </c>
      <c r="P32" s="21">
        <v>14576.700703484552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f t="shared" si="0"/>
        <v>55</v>
      </c>
      <c r="E33" s="18"/>
      <c r="F33" s="17">
        <v>57</v>
      </c>
      <c r="G33" s="18">
        <f t="shared" si="1"/>
        <v>62</v>
      </c>
      <c r="H33" s="19">
        <v>4.1214768133285204</v>
      </c>
      <c r="I33" s="18">
        <f t="shared" si="1"/>
        <v>52</v>
      </c>
      <c r="J33" s="18"/>
      <c r="K33" s="20">
        <v>3.4186955299999999</v>
      </c>
      <c r="L33" s="18">
        <f t="shared" ref="L33:N33" si="30">RANK(K33,K$5:K$83)</f>
        <v>62</v>
      </c>
      <c r="M33" s="21">
        <v>247.19428699517297</v>
      </c>
      <c r="N33" s="18">
        <f t="shared" si="30"/>
        <v>60</v>
      </c>
      <c r="O33" s="21">
        <f t="shared" si="3"/>
        <v>9366.28912328767</v>
      </c>
      <c r="P33" s="21">
        <v>1123.8315351742274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f t="shared" si="0"/>
        <v>71</v>
      </c>
      <c r="E34" s="18"/>
      <c r="F34" s="17">
        <v>0</v>
      </c>
      <c r="G34" s="18">
        <f t="shared" si="1"/>
        <v>71</v>
      </c>
      <c r="H34" s="19">
        <v>0</v>
      </c>
      <c r="I34" s="18">
        <f t="shared" si="1"/>
        <v>71</v>
      </c>
      <c r="J34" s="18"/>
      <c r="K34" s="20">
        <v>0</v>
      </c>
      <c r="L34" s="18">
        <f t="shared" ref="L34:N34" si="31">RANK(K34,K$5:K$83)</f>
        <v>71</v>
      </c>
      <c r="M34" s="21">
        <v>0</v>
      </c>
      <c r="N34" s="18">
        <f t="shared" si="31"/>
        <v>71</v>
      </c>
      <c r="O34" s="21">
        <f t="shared" si="3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f t="shared" si="0"/>
        <v>21</v>
      </c>
      <c r="E35" s="18"/>
      <c r="F35" s="17">
        <v>535</v>
      </c>
      <c r="G35" s="18">
        <f t="shared" si="1"/>
        <v>21</v>
      </c>
      <c r="H35" s="19">
        <v>7.2112045571355203</v>
      </c>
      <c r="I35" s="18">
        <f t="shared" si="1"/>
        <v>14</v>
      </c>
      <c r="J35" s="18"/>
      <c r="K35" s="20">
        <v>50.208970970000003</v>
      </c>
      <c r="L35" s="18">
        <f t="shared" ref="L35:N35" si="32">RANK(K35,K$5:K$83)</f>
        <v>26</v>
      </c>
      <c r="M35" s="21">
        <v>676.76104722981131</v>
      </c>
      <c r="N35" s="18">
        <f t="shared" si="32"/>
        <v>20</v>
      </c>
      <c r="O35" s="21">
        <f t="shared" si="3"/>
        <v>137558.82457534247</v>
      </c>
      <c r="P35" s="21">
        <v>16505.250154503618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f t="shared" si="0"/>
        <v>48</v>
      </c>
      <c r="E36" s="18"/>
      <c r="F36" s="17">
        <v>153</v>
      </c>
      <c r="G36" s="18">
        <f t="shared" si="1"/>
        <v>45</v>
      </c>
      <c r="H36" s="19">
        <v>9.7709400024815878</v>
      </c>
      <c r="I36" s="18">
        <f t="shared" si="1"/>
        <v>3</v>
      </c>
      <c r="J36" s="18"/>
      <c r="K36" s="20">
        <v>13.207171890000001</v>
      </c>
      <c r="L36" s="18">
        <f t="shared" ref="L36:N36" si="33">RANK(K36,K$5:K$83)</f>
        <v>42</v>
      </c>
      <c r="M36" s="21">
        <v>843.441072808179</v>
      </c>
      <c r="N36" s="18">
        <f t="shared" si="33"/>
        <v>6</v>
      </c>
      <c r="O36" s="21">
        <f t="shared" si="3"/>
        <v>36184.032575342469</v>
      </c>
      <c r="P36" s="21">
        <v>4341.6081163708086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f t="shared" si="0"/>
        <v>6</v>
      </c>
      <c r="E37" s="18"/>
      <c r="F37" s="17">
        <v>833</v>
      </c>
      <c r="G37" s="18">
        <f t="shared" si="1"/>
        <v>8</v>
      </c>
      <c r="H37" s="19">
        <v>4.2358416376674901</v>
      </c>
      <c r="I37" s="18">
        <f t="shared" si="1"/>
        <v>48</v>
      </c>
      <c r="J37" s="18"/>
      <c r="K37" s="20">
        <v>147.90996355000001</v>
      </c>
      <c r="L37" s="18">
        <f t="shared" ref="L37:N37" si="34">RANK(K37,K$5:K$83)</f>
        <v>3</v>
      </c>
      <c r="M37" s="21">
        <v>752.12867014522294</v>
      </c>
      <c r="N37" s="18">
        <f t="shared" si="34"/>
        <v>14</v>
      </c>
      <c r="O37" s="21">
        <f t="shared" si="3"/>
        <v>405232.77684931509</v>
      </c>
      <c r="P37" s="21">
        <v>48622.604717291259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f t="shared" si="0"/>
        <v>71</v>
      </c>
      <c r="E38" s="18"/>
      <c r="F38" s="17">
        <v>0</v>
      </c>
      <c r="G38" s="18">
        <f t="shared" si="1"/>
        <v>71</v>
      </c>
      <c r="H38" s="19">
        <v>0</v>
      </c>
      <c r="I38" s="18">
        <f t="shared" si="1"/>
        <v>71</v>
      </c>
      <c r="J38" s="18"/>
      <c r="K38" s="20">
        <v>0</v>
      </c>
      <c r="L38" s="18">
        <f t="shared" ref="L38:N38" si="35">RANK(K38,K$5:K$83)</f>
        <v>71</v>
      </c>
      <c r="M38" s="21">
        <v>0</v>
      </c>
      <c r="N38" s="18">
        <f t="shared" si="35"/>
        <v>71</v>
      </c>
      <c r="O38" s="21">
        <f t="shared" si="3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f t="shared" si="0"/>
        <v>2</v>
      </c>
      <c r="E39" s="18"/>
      <c r="F39" s="17">
        <v>898</v>
      </c>
      <c r="G39" s="18">
        <f t="shared" si="1"/>
        <v>7</v>
      </c>
      <c r="H39" s="19">
        <v>6.8801017781785427</v>
      </c>
      <c r="I39" s="18">
        <f t="shared" si="1"/>
        <v>19</v>
      </c>
      <c r="J39" s="18"/>
      <c r="K39" s="20">
        <v>89.378925429999995</v>
      </c>
      <c r="L39" s="18">
        <f t="shared" ref="L39:N39" si="36">RANK(K39,K$5:K$83)</f>
        <v>11</v>
      </c>
      <c r="M39" s="21">
        <v>684.78407993611393</v>
      </c>
      <c r="N39" s="18">
        <f t="shared" si="36"/>
        <v>19</v>
      </c>
      <c r="O39" s="21">
        <f t="shared" si="3"/>
        <v>244873.76830136986</v>
      </c>
      <c r="P39" s="21">
        <v>29381.632291255752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f t="shared" si="0"/>
        <v>14</v>
      </c>
      <c r="E40" s="18"/>
      <c r="F40" s="17">
        <v>771</v>
      </c>
      <c r="G40" s="18">
        <f t="shared" si="1"/>
        <v>9</v>
      </c>
      <c r="H40" s="19">
        <v>6.0260155834388813</v>
      </c>
      <c r="I40" s="18">
        <f t="shared" si="1"/>
        <v>28</v>
      </c>
      <c r="J40" s="18"/>
      <c r="K40" s="20">
        <v>79.237592809999995</v>
      </c>
      <c r="L40" s="18">
        <f t="shared" ref="L40:N40" si="37">RANK(K40,K$5:K$83)</f>
        <v>15</v>
      </c>
      <c r="M40" s="21">
        <v>619.3086498926649</v>
      </c>
      <c r="N40" s="18">
        <f t="shared" si="37"/>
        <v>26</v>
      </c>
      <c r="O40" s="21">
        <f t="shared" si="3"/>
        <v>217089.29536986302</v>
      </c>
      <c r="P40" s="21">
        <v>26047.860884286656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f t="shared" si="0"/>
        <v>10</v>
      </c>
      <c r="E41" s="18"/>
      <c r="F41" s="17">
        <v>522</v>
      </c>
      <c r="G41" s="18">
        <f t="shared" si="1"/>
        <v>23</v>
      </c>
      <c r="H41" s="19">
        <v>8.5515776178748855</v>
      </c>
      <c r="I41" s="18">
        <f t="shared" si="1"/>
        <v>8</v>
      </c>
      <c r="J41" s="18"/>
      <c r="K41" s="20">
        <v>50.142644170000004</v>
      </c>
      <c r="L41" s="18">
        <f t="shared" ref="L41:N41" si="38">RANK(K41,K$5:K$83)</f>
        <v>27</v>
      </c>
      <c r="M41" s="21">
        <v>821.45347430121967</v>
      </c>
      <c r="N41" s="18">
        <f t="shared" si="38"/>
        <v>9</v>
      </c>
      <c r="O41" s="21">
        <f t="shared" si="3"/>
        <v>137377.10731506851</v>
      </c>
      <c r="P41" s="21">
        <v>16483.446472715321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f t="shared" si="0"/>
        <v>71</v>
      </c>
      <c r="E42" s="18"/>
      <c r="F42" s="17">
        <v>0</v>
      </c>
      <c r="G42" s="18">
        <f t="shared" si="1"/>
        <v>71</v>
      </c>
      <c r="H42" s="19">
        <v>0</v>
      </c>
      <c r="I42" s="18">
        <f t="shared" si="1"/>
        <v>71</v>
      </c>
      <c r="J42" s="18"/>
      <c r="K42" s="20">
        <v>0</v>
      </c>
      <c r="L42" s="18">
        <f t="shared" ref="L42:N42" si="39">RANK(K42,K$5:K$83)</f>
        <v>71</v>
      </c>
      <c r="M42" s="21">
        <v>0</v>
      </c>
      <c r="N42" s="18">
        <f t="shared" si="39"/>
        <v>71</v>
      </c>
      <c r="O42" s="21">
        <f t="shared" si="3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f t="shared" si="0"/>
        <v>48</v>
      </c>
      <c r="E43" s="18"/>
      <c r="F43" s="17">
        <v>103</v>
      </c>
      <c r="G43" s="18">
        <f t="shared" si="1"/>
        <v>53</v>
      </c>
      <c r="H43" s="19">
        <v>2.5667454586454723</v>
      </c>
      <c r="I43" s="18">
        <f t="shared" si="1"/>
        <v>63</v>
      </c>
      <c r="J43" s="18"/>
      <c r="K43" s="20">
        <v>9.7449621200000003</v>
      </c>
      <c r="L43" s="18">
        <f t="shared" ref="L43:N43" si="40">RANK(K43,K$5:K$83)</f>
        <v>50</v>
      </c>
      <c r="M43" s="21">
        <v>242.84308025419568</v>
      </c>
      <c r="N43" s="18">
        <f t="shared" si="40"/>
        <v>61</v>
      </c>
      <c r="O43" s="21">
        <f t="shared" si="3"/>
        <v>26698.526356164388</v>
      </c>
      <c r="P43" s="21">
        <v>3203.4720973044055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f t="shared" si="0"/>
        <v>34</v>
      </c>
      <c r="E44" s="18"/>
      <c r="F44" s="17">
        <v>462</v>
      </c>
      <c r="G44" s="18">
        <f t="shared" si="1"/>
        <v>26</v>
      </c>
      <c r="H44" s="19">
        <v>4.4436997982249977</v>
      </c>
      <c r="I44" s="18">
        <f t="shared" si="1"/>
        <v>44</v>
      </c>
      <c r="J44" s="18"/>
      <c r="K44" s="20">
        <v>59.126804770000014</v>
      </c>
      <c r="L44" s="18">
        <f t="shared" ref="L44:N44" si="41">RANK(K44,K$5:K$83)</f>
        <v>24</v>
      </c>
      <c r="M44" s="21">
        <v>568.70513079250634</v>
      </c>
      <c r="N44" s="18">
        <f t="shared" si="41"/>
        <v>35</v>
      </c>
      <c r="O44" s="21">
        <f t="shared" si="3"/>
        <v>161991.2459452055</v>
      </c>
      <c r="P44" s="21">
        <v>19436.81945101907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f t="shared" si="0"/>
        <v>64</v>
      </c>
      <c r="E45" s="18"/>
      <c r="F45" s="17">
        <v>40</v>
      </c>
      <c r="G45" s="18">
        <f t="shared" si="1"/>
        <v>65</v>
      </c>
      <c r="H45" s="19">
        <v>4.7736050151007241</v>
      </c>
      <c r="I45" s="18">
        <f t="shared" si="1"/>
        <v>40</v>
      </c>
      <c r="J45" s="18"/>
      <c r="K45" s="20">
        <v>1.9121510499999999</v>
      </c>
      <c r="L45" s="18">
        <f t="shared" ref="L45:N45" si="42">RANK(K45,K$5:K$83)</f>
        <v>67</v>
      </c>
      <c r="M45" s="21">
        <v>228.19634604775285</v>
      </c>
      <c r="N45" s="18">
        <f t="shared" si="42"/>
        <v>62</v>
      </c>
      <c r="O45" s="21">
        <f t="shared" si="3"/>
        <v>5238.7699999999995</v>
      </c>
      <c r="P45" s="21">
        <v>628.5835141354371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f t="shared" si="0"/>
        <v>21</v>
      </c>
      <c r="E46" s="18"/>
      <c r="F46" s="17">
        <v>471</v>
      </c>
      <c r="G46" s="18">
        <f t="shared" si="1"/>
        <v>25</v>
      </c>
      <c r="H46" s="19">
        <v>6.1101481973559606</v>
      </c>
      <c r="I46" s="18">
        <f t="shared" si="1"/>
        <v>27</v>
      </c>
      <c r="J46" s="18"/>
      <c r="K46" s="20">
        <v>68.43299353999997</v>
      </c>
      <c r="L46" s="18">
        <f t="shared" ref="L46:N46" si="43">RANK(K46,K$5:K$83)</f>
        <v>17</v>
      </c>
      <c r="M46" s="21">
        <v>887.76163931656674</v>
      </c>
      <c r="N46" s="18">
        <f t="shared" si="43"/>
        <v>4</v>
      </c>
      <c r="O46" s="21">
        <f t="shared" si="3"/>
        <v>187487.65353424652</v>
      </c>
      <c r="P46" s="21">
        <v>22496.053103221559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8</v>
      </c>
      <c r="D47" s="18">
        <f t="shared" si="0"/>
        <v>27</v>
      </c>
      <c r="E47" s="18"/>
      <c r="F47" s="17">
        <v>640</v>
      </c>
      <c r="G47" s="18">
        <f t="shared" si="1"/>
        <v>18</v>
      </c>
      <c r="H47" s="19">
        <v>6.9314692836149945</v>
      </c>
      <c r="I47" s="18">
        <f t="shared" si="1"/>
        <v>18</v>
      </c>
      <c r="J47" s="18"/>
      <c r="K47" s="20">
        <v>64.200755529999995</v>
      </c>
      <c r="L47" s="18">
        <f t="shared" ref="L47:N47" si="44">RANK(K47,K$5:K$83)</f>
        <v>21</v>
      </c>
      <c r="M47" s="21">
        <v>695.32119522042251</v>
      </c>
      <c r="N47" s="18">
        <f t="shared" si="44"/>
        <v>18</v>
      </c>
      <c r="O47" s="21">
        <f t="shared" si="3"/>
        <v>175892.48090410957</v>
      </c>
      <c r="P47" s="21">
        <v>21104.784855358314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f t="shared" si="0"/>
        <v>17</v>
      </c>
      <c r="E48" s="18"/>
      <c r="F48" s="17">
        <v>751</v>
      </c>
      <c r="G48" s="18">
        <f t="shared" si="1"/>
        <v>11</v>
      </c>
      <c r="H48" s="19">
        <v>4.4006605445808482</v>
      </c>
      <c r="I48" s="18">
        <f t="shared" si="1"/>
        <v>45</v>
      </c>
      <c r="J48" s="18"/>
      <c r="K48" s="20">
        <v>98.810093689999988</v>
      </c>
      <c r="L48" s="18">
        <f t="shared" ref="L48" si="45">RANK(K48,K$5:K$83)</f>
        <v>9</v>
      </c>
      <c r="M48" s="21">
        <v>579.00090640202382</v>
      </c>
      <c r="N48" s="18">
        <f>RANK(M48,M$5:M$83)</f>
        <v>32</v>
      </c>
      <c r="O48" s="21">
        <f t="shared" si="3"/>
        <v>270712.58545205474</v>
      </c>
      <c r="P48" s="21">
        <v>32481.950588428659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f t="shared" si="0"/>
        <v>31</v>
      </c>
      <c r="E49" s="18"/>
      <c r="F49" s="17">
        <v>523</v>
      </c>
      <c r="G49" s="18">
        <f t="shared" si="1"/>
        <v>22</v>
      </c>
      <c r="H49" s="19">
        <v>3.3862659844549361</v>
      </c>
      <c r="I49" s="18">
        <f t="shared" si="1"/>
        <v>57</v>
      </c>
      <c r="J49" s="18"/>
      <c r="K49" s="20">
        <v>95.699646060000006</v>
      </c>
      <c r="L49" s="18">
        <f t="shared" ref="L49:N49" si="46">RANK(K49,K$5:K$83)</f>
        <v>10</v>
      </c>
      <c r="M49" s="21">
        <v>619.62611123777231</v>
      </c>
      <c r="N49" s="18">
        <f t="shared" si="46"/>
        <v>25</v>
      </c>
      <c r="O49" s="21">
        <f t="shared" si="3"/>
        <v>262190.81112328765</v>
      </c>
      <c r="P49" s="21">
        <v>31459.449723865877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f t="shared" si="0"/>
        <v>27</v>
      </c>
      <c r="E50" s="18"/>
      <c r="F50" s="17">
        <v>281</v>
      </c>
      <c r="G50" s="18">
        <f t="shared" si="1"/>
        <v>35</v>
      </c>
      <c r="H50" s="19">
        <v>6.3535476881013233</v>
      </c>
      <c r="I50" s="18">
        <f t="shared" si="1"/>
        <v>22</v>
      </c>
      <c r="J50" s="18"/>
      <c r="K50" s="20">
        <v>40.727200949999997</v>
      </c>
      <c r="L50" s="18">
        <f t="shared" ref="L50:N50" si="47">RANK(K50,K$5:K$83)</f>
        <v>29</v>
      </c>
      <c r="M50" s="21">
        <v>920.86196953277761</v>
      </c>
      <c r="N50" s="18">
        <f t="shared" si="47"/>
        <v>3</v>
      </c>
      <c r="O50" s="21">
        <f t="shared" si="3"/>
        <v>111581.37246575342</v>
      </c>
      <c r="P50" s="21">
        <v>13388.297485207098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5</v>
      </c>
      <c r="D51" s="18">
        <f t="shared" si="0"/>
        <v>37</v>
      </c>
      <c r="E51" s="18"/>
      <c r="F51" s="17">
        <v>248</v>
      </c>
      <c r="G51" s="18">
        <f t="shared" si="1"/>
        <v>36</v>
      </c>
      <c r="H51" s="19">
        <v>5.9676993166916494</v>
      </c>
      <c r="I51" s="18">
        <f t="shared" si="1"/>
        <v>30</v>
      </c>
      <c r="J51" s="18"/>
      <c r="K51" s="20">
        <v>23.906924549999999</v>
      </c>
      <c r="L51" s="18">
        <f t="shared" ref="L51:N51" si="48">RANK(K51,K$5:K$83)</f>
        <v>37</v>
      </c>
      <c r="M51" s="21">
        <v>575.27958589207185</v>
      </c>
      <c r="N51" s="18">
        <f t="shared" si="48"/>
        <v>33</v>
      </c>
      <c r="O51" s="21">
        <f t="shared" si="3"/>
        <v>65498.423424657536</v>
      </c>
      <c r="P51" s="21">
        <v>7858.9495562130178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f t="shared" si="0"/>
        <v>55</v>
      </c>
      <c r="E52" s="18"/>
      <c r="F52" s="17">
        <v>103</v>
      </c>
      <c r="G52" s="18">
        <f t="shared" si="1"/>
        <v>53</v>
      </c>
      <c r="H52" s="19">
        <v>4.2266107202404246</v>
      </c>
      <c r="I52" s="18">
        <f t="shared" si="1"/>
        <v>49</v>
      </c>
      <c r="J52" s="18"/>
      <c r="K52" s="20">
        <v>6.354572140000001</v>
      </c>
      <c r="L52" s="18">
        <f t="shared" ref="L52:N52" si="49">RANK(K52,K$5:K$83)</f>
        <v>58</v>
      </c>
      <c r="M52" s="21">
        <v>260.76022067441886</v>
      </c>
      <c r="N52" s="18">
        <f t="shared" si="49"/>
        <v>58</v>
      </c>
      <c r="O52" s="21">
        <f t="shared" si="3"/>
        <v>17409.786684931507</v>
      </c>
      <c r="P52" s="21">
        <v>2088.945476660092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f t="shared" si="0"/>
        <v>4</v>
      </c>
      <c r="E53" s="18"/>
      <c r="F53" s="17">
        <v>955</v>
      </c>
      <c r="G53" s="18">
        <f t="shared" si="1"/>
        <v>3</v>
      </c>
      <c r="H53" s="19">
        <v>5.7089862084375129</v>
      </c>
      <c r="I53" s="18">
        <f t="shared" si="1"/>
        <v>33</v>
      </c>
      <c r="J53" s="18"/>
      <c r="K53" s="20">
        <v>126.04599869</v>
      </c>
      <c r="L53" s="18">
        <f t="shared" ref="L53:N53" si="50">RANK(K53,K$5:K$83)</f>
        <v>8</v>
      </c>
      <c r="M53" s="21">
        <v>753.50247973815999</v>
      </c>
      <c r="N53" s="18">
        <f t="shared" si="50"/>
        <v>13</v>
      </c>
      <c r="O53" s="21">
        <f t="shared" si="3"/>
        <v>345331.50326027395</v>
      </c>
      <c r="P53" s="21">
        <v>41435.23954306377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f t="shared" si="0"/>
        <v>14</v>
      </c>
      <c r="E54" s="18"/>
      <c r="F54" s="17">
        <v>746</v>
      </c>
      <c r="G54" s="18">
        <f t="shared" si="1"/>
        <v>12</v>
      </c>
      <c r="H54" s="19">
        <v>7.1858214363720121</v>
      </c>
      <c r="I54" s="18">
        <f t="shared" si="1"/>
        <v>15</v>
      </c>
      <c r="J54" s="18"/>
      <c r="K54" s="20">
        <v>86.596862290000004</v>
      </c>
      <c r="L54" s="18">
        <f t="shared" ref="L54:N54" si="51">RANK(K54,K$5:K$83)</f>
        <v>13</v>
      </c>
      <c r="M54" s="21">
        <v>834.14154070514383</v>
      </c>
      <c r="N54" s="18">
        <f t="shared" si="51"/>
        <v>8</v>
      </c>
      <c r="O54" s="21">
        <f t="shared" si="3"/>
        <v>237251.67750684934</v>
      </c>
      <c r="P54" s="21">
        <v>28467.081620644316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f t="shared" si="0"/>
        <v>48</v>
      </c>
      <c r="E55" s="18"/>
      <c r="F55" s="17">
        <v>110</v>
      </c>
      <c r="G55" s="18">
        <f t="shared" si="1"/>
        <v>49</v>
      </c>
      <c r="H55" s="19">
        <v>3.6702015894249711</v>
      </c>
      <c r="I55" s="18">
        <f t="shared" si="1"/>
        <v>55</v>
      </c>
      <c r="J55" s="18"/>
      <c r="K55" s="20">
        <v>11.27809996</v>
      </c>
      <c r="L55" s="18">
        <f t="shared" ref="L55:N55" si="52">RANK(K55,K$5:K$83)</f>
        <v>45</v>
      </c>
      <c r="M55" s="21">
        <v>376.29909453532463</v>
      </c>
      <c r="N55" s="18">
        <f t="shared" si="52"/>
        <v>49</v>
      </c>
      <c r="O55" s="21">
        <f t="shared" si="3"/>
        <v>30898.904000000002</v>
      </c>
      <c r="P55" s="21">
        <v>3707.4621827744909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f t="shared" si="0"/>
        <v>12</v>
      </c>
      <c r="E56" s="18"/>
      <c r="F56" s="17">
        <v>639</v>
      </c>
      <c r="G56" s="18">
        <f t="shared" si="1"/>
        <v>19</v>
      </c>
      <c r="H56" s="19">
        <v>4.1915563319791627</v>
      </c>
      <c r="I56" s="18">
        <f t="shared" si="1"/>
        <v>50</v>
      </c>
      <c r="J56" s="18"/>
      <c r="K56" s="20">
        <v>64.64111505000001</v>
      </c>
      <c r="L56" s="18">
        <f t="shared" ref="L56:N56" si="53">RANK(K56,K$5:K$83)</f>
        <v>20</v>
      </c>
      <c r="M56" s="21">
        <v>424.01701892648055</v>
      </c>
      <c r="N56" s="18">
        <f t="shared" si="53"/>
        <v>45</v>
      </c>
      <c r="O56" s="21">
        <f t="shared" si="3"/>
        <v>177098.9453424658</v>
      </c>
      <c r="P56" s="21">
        <v>21249.544723865882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16</v>
      </c>
      <c r="D57" s="18">
        <f t="shared" si="0"/>
        <v>2</v>
      </c>
      <c r="E57" s="18"/>
      <c r="F57" s="17">
        <v>765</v>
      </c>
      <c r="G57" s="18">
        <f t="shared" si="1"/>
        <v>10</v>
      </c>
      <c r="H57" s="19">
        <v>5.6298846302885748</v>
      </c>
      <c r="I57" s="18">
        <f t="shared" si="1"/>
        <v>34</v>
      </c>
      <c r="J57" s="18"/>
      <c r="K57" s="20">
        <v>88.228556770000012</v>
      </c>
      <c r="L57" s="18">
        <f t="shared" ref="L57:N57" si="54">RANK(K57,K$5:K$83)</f>
        <v>12</v>
      </c>
      <c r="M57" s="21">
        <v>649.30273949276614</v>
      </c>
      <c r="N57" s="18">
        <f t="shared" si="54"/>
        <v>21</v>
      </c>
      <c r="O57" s="21">
        <f t="shared" si="3"/>
        <v>241722.0733424658</v>
      </c>
      <c r="P57" s="21">
        <v>29003.470338593033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f t="shared" si="0"/>
        <v>64</v>
      </c>
      <c r="E58" s="18"/>
      <c r="F58" s="17">
        <v>30</v>
      </c>
      <c r="G58" s="18">
        <f t="shared" si="1"/>
        <v>67</v>
      </c>
      <c r="H58" s="19">
        <v>1.7637548387494513</v>
      </c>
      <c r="I58" s="18">
        <f t="shared" si="1"/>
        <v>68</v>
      </c>
      <c r="J58" s="18"/>
      <c r="K58" s="20">
        <v>3.1333836500000003</v>
      </c>
      <c r="L58" s="18">
        <f t="shared" ref="L58:N58" si="55">RANK(K58,K$5:K$83)</f>
        <v>63</v>
      </c>
      <c r="M58" s="21">
        <v>184.21735247819723</v>
      </c>
      <c r="N58" s="18">
        <f t="shared" si="55"/>
        <v>65</v>
      </c>
      <c r="O58" s="21">
        <f t="shared" si="3"/>
        <v>8584.6127397260279</v>
      </c>
      <c r="P58" s="21">
        <v>1030.0406476002631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f t="shared" si="0"/>
        <v>71</v>
      </c>
      <c r="E59" s="18"/>
      <c r="F59" s="17">
        <v>0</v>
      </c>
      <c r="G59" s="18">
        <f t="shared" si="1"/>
        <v>71</v>
      </c>
      <c r="H59" s="19">
        <v>0</v>
      </c>
      <c r="I59" s="18">
        <f t="shared" si="1"/>
        <v>71</v>
      </c>
      <c r="J59" s="18"/>
      <c r="K59" s="20">
        <v>0</v>
      </c>
      <c r="L59" s="18">
        <f t="shared" ref="L59:N59" si="56">RANK(K59,K$5:K$83)</f>
        <v>71</v>
      </c>
      <c r="M59" s="21">
        <v>0</v>
      </c>
      <c r="N59" s="18">
        <f t="shared" si="56"/>
        <v>71</v>
      </c>
      <c r="O59" s="21">
        <f t="shared" si="3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f t="shared" si="0"/>
        <v>64</v>
      </c>
      <c r="E60" s="18"/>
      <c r="F60" s="17">
        <v>25</v>
      </c>
      <c r="G60" s="18">
        <f t="shared" si="1"/>
        <v>69</v>
      </c>
      <c r="H60" s="19">
        <v>1.9743184733734847</v>
      </c>
      <c r="I60" s="18">
        <f t="shared" si="1"/>
        <v>66</v>
      </c>
      <c r="J60" s="18"/>
      <c r="K60" s="20">
        <v>1.7276118599999999</v>
      </c>
      <c r="L60" s="18">
        <f t="shared" ref="L60:N60" si="57">RANK(K60,K$5:K$83)</f>
        <v>68</v>
      </c>
      <c r="M60" s="21">
        <v>136.43424040068504</v>
      </c>
      <c r="N60" s="18">
        <f t="shared" si="57"/>
        <v>69</v>
      </c>
      <c r="O60" s="21">
        <f t="shared" si="3"/>
        <v>4733.1831780821913</v>
      </c>
      <c r="P60" s="21">
        <v>567.91974358974358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f t="shared" si="0"/>
        <v>55</v>
      </c>
      <c r="E61" s="18"/>
      <c r="F61" s="17">
        <v>90</v>
      </c>
      <c r="G61" s="18">
        <f t="shared" si="1"/>
        <v>56</v>
      </c>
      <c r="H61" s="19">
        <v>1.8652777857335525</v>
      </c>
      <c r="I61" s="18">
        <f t="shared" si="1"/>
        <v>67</v>
      </c>
      <c r="J61" s="18"/>
      <c r="K61" s="20">
        <v>10.01531243</v>
      </c>
      <c r="L61" s="18">
        <f t="shared" ref="L61:N61" si="58">RANK(K61,K$5:K$83)</f>
        <v>48</v>
      </c>
      <c r="M61" s="21">
        <v>207.57044214289027</v>
      </c>
      <c r="N61" s="18">
        <f t="shared" si="58"/>
        <v>63</v>
      </c>
      <c r="O61" s="21">
        <f t="shared" si="3"/>
        <v>27439.212136986302</v>
      </c>
      <c r="P61" s="21">
        <v>3292.344651545036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f t="shared" si="0"/>
        <v>55</v>
      </c>
      <c r="E62" s="18"/>
      <c r="F62" s="17">
        <v>80</v>
      </c>
      <c r="G62" s="18">
        <f t="shared" si="1"/>
        <v>59</v>
      </c>
      <c r="H62" s="19">
        <v>8.379948959839453</v>
      </c>
      <c r="I62" s="18">
        <f t="shared" si="1"/>
        <v>9</v>
      </c>
      <c r="J62" s="18"/>
      <c r="K62" s="20">
        <v>4.1804977399999999</v>
      </c>
      <c r="L62" s="18">
        <f t="shared" ref="L62:N62" si="59">RANK(K62,K$5:K$83)</f>
        <v>60</v>
      </c>
      <c r="M62" s="21">
        <v>437.90447109905227</v>
      </c>
      <c r="N62" s="18">
        <f t="shared" si="59"/>
        <v>43</v>
      </c>
      <c r="O62" s="21">
        <f t="shared" si="3"/>
        <v>11453.418465753424</v>
      </c>
      <c r="P62" s="21">
        <v>1374.2596120973044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f t="shared" si="0"/>
        <v>17</v>
      </c>
      <c r="E63" s="18"/>
      <c r="F63" s="17">
        <v>377</v>
      </c>
      <c r="G63" s="18">
        <f t="shared" si="1"/>
        <v>30</v>
      </c>
      <c r="H63" s="19">
        <v>3.8589721242916943</v>
      </c>
      <c r="I63" s="18">
        <f t="shared" si="1"/>
        <v>53</v>
      </c>
      <c r="J63" s="18"/>
      <c r="K63" s="20">
        <v>30.478856880000002</v>
      </c>
      <c r="L63" s="18">
        <f t="shared" ref="L63:N63" si="60">RANK(K63,K$5:K$83)</f>
        <v>33</v>
      </c>
      <c r="M63" s="21">
        <v>311.98158907213826</v>
      </c>
      <c r="N63" s="18">
        <f t="shared" si="60"/>
        <v>53</v>
      </c>
      <c r="O63" s="21">
        <f t="shared" si="3"/>
        <v>83503.717479452069</v>
      </c>
      <c r="P63" s="21">
        <v>10019.34808678501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f t="shared" si="0"/>
        <v>71</v>
      </c>
      <c r="E64" s="18"/>
      <c r="F64" s="17">
        <v>0</v>
      </c>
      <c r="G64" s="18">
        <f t="shared" si="1"/>
        <v>71</v>
      </c>
      <c r="H64" s="19">
        <v>0</v>
      </c>
      <c r="I64" s="18">
        <f t="shared" si="1"/>
        <v>71</v>
      </c>
      <c r="J64" s="18"/>
      <c r="K64" s="20">
        <v>0</v>
      </c>
      <c r="L64" s="18">
        <f t="shared" ref="L64:N64" si="61">RANK(K64,K$5:K$83)</f>
        <v>71</v>
      </c>
      <c r="M64" s="21">
        <v>0</v>
      </c>
      <c r="N64" s="18">
        <f t="shared" si="61"/>
        <v>71</v>
      </c>
      <c r="O64" s="21">
        <f t="shared" si="3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f t="shared" si="0"/>
        <v>64</v>
      </c>
      <c r="E65" s="18"/>
      <c r="F65" s="17">
        <v>30</v>
      </c>
      <c r="G65" s="18">
        <f t="shared" si="1"/>
        <v>67</v>
      </c>
      <c r="H65" s="19">
        <v>10.407745779977297</v>
      </c>
      <c r="I65" s="18">
        <f t="shared" si="1"/>
        <v>1</v>
      </c>
      <c r="J65" s="18"/>
      <c r="K65" s="20">
        <v>1.1166074799999999</v>
      </c>
      <c r="L65" s="18">
        <f t="shared" ref="L65:N65" si="62">RANK(K65,K$5:K$83)</f>
        <v>69</v>
      </c>
      <c r="M65" s="21">
        <v>387.37889292870278</v>
      </c>
      <c r="N65" s="18">
        <f t="shared" si="62"/>
        <v>48</v>
      </c>
      <c r="O65" s="21">
        <f t="shared" si="3"/>
        <v>3059.1985753424656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f t="shared" si="0"/>
        <v>41</v>
      </c>
      <c r="E66" s="18"/>
      <c r="F66" s="17">
        <v>105</v>
      </c>
      <c r="G66" s="18">
        <f t="shared" si="1"/>
        <v>51</v>
      </c>
      <c r="H66" s="19">
        <v>4.3022634044908168</v>
      </c>
      <c r="I66" s="18">
        <f t="shared" si="1"/>
        <v>46</v>
      </c>
      <c r="J66" s="18"/>
      <c r="K66" s="20">
        <v>7.5412317400000006</v>
      </c>
      <c r="L66" s="18">
        <f t="shared" ref="L66:N66" si="63">RANK(K66,K$5:K$83)</f>
        <v>54</v>
      </c>
      <c r="M66" s="21">
        <v>308.99395561701527</v>
      </c>
      <c r="N66" s="18">
        <f t="shared" si="63"/>
        <v>54</v>
      </c>
      <c r="O66" s="21">
        <f t="shared" si="3"/>
        <v>20660.908876712328</v>
      </c>
      <c r="P66" s="21">
        <v>2479.0373898750822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f t="shared" si="0"/>
        <v>55</v>
      </c>
      <c r="E67" s="18"/>
      <c r="F67" s="17">
        <v>75</v>
      </c>
      <c r="G67" s="18">
        <f t="shared" si="1"/>
        <v>60</v>
      </c>
      <c r="H67" s="19">
        <v>5.7934352932607398</v>
      </c>
      <c r="I67" s="18">
        <f t="shared" si="1"/>
        <v>32</v>
      </c>
      <c r="J67" s="18"/>
      <c r="K67" s="20">
        <v>7.1078872500000001</v>
      </c>
      <c r="L67" s="18">
        <f t="shared" ref="L67:N67" si="64">RANK(K67,K$5:K$83)</f>
        <v>55</v>
      </c>
      <c r="M67" s="21">
        <v>549.05446472890696</v>
      </c>
      <c r="N67" s="18">
        <f t="shared" si="64"/>
        <v>39</v>
      </c>
      <c r="O67" s="21">
        <f t="shared" si="3"/>
        <v>19473.663698630138</v>
      </c>
      <c r="P67" s="21">
        <v>2336.583579881657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5</v>
      </c>
      <c r="D68" s="18">
        <f t="shared" si="0"/>
        <v>37</v>
      </c>
      <c r="E68" s="18"/>
      <c r="F68" s="17">
        <v>199</v>
      </c>
      <c r="G68" s="18">
        <f t="shared" si="1"/>
        <v>41</v>
      </c>
      <c r="H68" s="19">
        <v>2.0343660410229059</v>
      </c>
      <c r="I68" s="18">
        <f t="shared" si="1"/>
        <v>64</v>
      </c>
      <c r="J68" s="18"/>
      <c r="K68" s="20">
        <v>19.336495280000001</v>
      </c>
      <c r="L68" s="18">
        <f t="shared" ref="L68:N68" si="65">RANK(K68,K$5:K$83)</f>
        <v>40</v>
      </c>
      <c r="M68" s="21">
        <v>197.67592638206889</v>
      </c>
      <c r="N68" s="18">
        <f t="shared" si="65"/>
        <v>64</v>
      </c>
      <c r="O68" s="21">
        <f t="shared" si="3"/>
        <v>52976.69939726028</v>
      </c>
      <c r="P68" s="21">
        <v>6356.5073241288628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f t="shared" si="0"/>
        <v>64</v>
      </c>
      <c r="E69" s="18"/>
      <c r="F69" s="17">
        <v>32</v>
      </c>
      <c r="G69" s="18">
        <f t="shared" si="1"/>
        <v>66</v>
      </c>
      <c r="H69" s="19">
        <v>3.3116260649598281</v>
      </c>
      <c r="I69" s="18">
        <f t="shared" si="1"/>
        <v>58</v>
      </c>
      <c r="J69" s="18"/>
      <c r="K69" s="20">
        <v>2.6667192499999999</v>
      </c>
      <c r="L69" s="18">
        <f t="shared" ref="L69:N69" si="66">RANK(K69,K$5:K$83)</f>
        <v>65</v>
      </c>
      <c r="M69" s="21">
        <v>275.97428050719139</v>
      </c>
      <c r="N69" s="18">
        <f t="shared" si="66"/>
        <v>57</v>
      </c>
      <c r="O69" s="21">
        <f t="shared" si="3"/>
        <v>7306.0801369863011</v>
      </c>
      <c r="P69" s="21">
        <v>876.633547008547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f t="shared" ref="D70:D83" si="67">RANK(C70,C$5:C$83)</f>
        <v>48</v>
      </c>
      <c r="E70" s="18"/>
      <c r="F70" s="17">
        <v>89</v>
      </c>
      <c r="G70" s="18">
        <f t="shared" ref="G70:I83" si="68">RANK(F70,F$5:F$83)</f>
        <v>57</v>
      </c>
      <c r="H70" s="19">
        <v>2.939281148121577</v>
      </c>
      <c r="I70" s="18">
        <f t="shared" si="68"/>
        <v>62</v>
      </c>
      <c r="J70" s="18"/>
      <c r="K70" s="20">
        <v>5.1606484999999997</v>
      </c>
      <c r="L70" s="18">
        <f t="shared" ref="L70:N70" si="69">RANK(K70,K$5:K$83)</f>
        <v>59</v>
      </c>
      <c r="M70" s="21">
        <v>170.43367245092014</v>
      </c>
      <c r="N70" s="18">
        <f t="shared" si="69"/>
        <v>66</v>
      </c>
      <c r="O70" s="21">
        <f t="shared" ref="O70:O85" si="70">K70*1000000/365</f>
        <v>14138.76301369863</v>
      </c>
      <c r="P70" s="21">
        <v>1696.4656476002631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f t="shared" si="67"/>
        <v>41</v>
      </c>
      <c r="E71" s="18"/>
      <c r="F71" s="17">
        <v>159</v>
      </c>
      <c r="G71" s="18">
        <f t="shared" si="68"/>
        <v>43</v>
      </c>
      <c r="H71" s="19">
        <v>9.8365660942859794</v>
      </c>
      <c r="I71" s="18">
        <f t="shared" si="68"/>
        <v>2</v>
      </c>
      <c r="J71" s="18"/>
      <c r="K71" s="20">
        <v>9.9970512500000002</v>
      </c>
      <c r="L71" s="18">
        <f t="shared" ref="L71:N71" si="71">RANK(K71,K$5:K$83)</f>
        <v>49</v>
      </c>
      <c r="M71" s="21">
        <v>618.46953062005844</v>
      </c>
      <c r="N71" s="18">
        <f t="shared" si="71"/>
        <v>27</v>
      </c>
      <c r="O71" s="21">
        <f t="shared" si="70"/>
        <v>27389.181506849316</v>
      </c>
      <c r="P71" s="21">
        <v>3286.3416337935569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f t="shared" si="67"/>
        <v>64</v>
      </c>
      <c r="E72" s="18"/>
      <c r="F72" s="17">
        <v>10</v>
      </c>
      <c r="G72" s="18">
        <f t="shared" si="68"/>
        <v>70</v>
      </c>
      <c r="H72" s="19">
        <v>1.9981674471234099</v>
      </c>
      <c r="I72" s="18">
        <f t="shared" si="68"/>
        <v>65</v>
      </c>
      <c r="J72" s="18"/>
      <c r="K72" s="20">
        <v>0.45148677000000004</v>
      </c>
      <c r="L72" s="18">
        <f t="shared" ref="L72:N72" si="72">RANK(K72,K$5:K$83)</f>
        <v>70</v>
      </c>
      <c r="M72" s="21">
        <v>90.214616662089426</v>
      </c>
      <c r="N72" s="18">
        <f t="shared" si="72"/>
        <v>70</v>
      </c>
      <c r="O72" s="21">
        <f t="shared" si="70"/>
        <v>1236.9500547945206</v>
      </c>
      <c r="P72" s="21">
        <v>148.417741617357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f t="shared" si="67"/>
        <v>41</v>
      </c>
      <c r="E73" s="18"/>
      <c r="F73" s="17">
        <v>154</v>
      </c>
      <c r="G73" s="18">
        <f t="shared" si="68"/>
        <v>44</v>
      </c>
      <c r="H73" s="19">
        <v>6.5763554659877572</v>
      </c>
      <c r="I73" s="18">
        <f t="shared" si="68"/>
        <v>21</v>
      </c>
      <c r="J73" s="18"/>
      <c r="K73" s="20">
        <v>10.87261767</v>
      </c>
      <c r="L73" s="18">
        <f t="shared" ref="L73:N73" si="73">RANK(K73,K$5:K$83)</f>
        <v>47</v>
      </c>
      <c r="M73" s="21">
        <v>464.29999119285435</v>
      </c>
      <c r="N73" s="18">
        <f t="shared" si="73"/>
        <v>40</v>
      </c>
      <c r="O73" s="21">
        <f t="shared" si="70"/>
        <v>29787.993616438354</v>
      </c>
      <c r="P73" s="21">
        <v>3574.167544378698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f t="shared" si="67"/>
        <v>27</v>
      </c>
      <c r="E74" s="18"/>
      <c r="F74" s="17">
        <v>234</v>
      </c>
      <c r="G74" s="18">
        <f t="shared" si="68"/>
        <v>37</v>
      </c>
      <c r="H74" s="19">
        <v>8.3222473876737926</v>
      </c>
      <c r="I74" s="18">
        <f t="shared" si="68"/>
        <v>10</v>
      </c>
      <c r="J74" s="18"/>
      <c r="K74" s="20">
        <v>24.225843960000002</v>
      </c>
      <c r="L74" s="18">
        <f t="shared" ref="L74:N74" si="74">RANK(K74,K$5:K$83)</f>
        <v>36</v>
      </c>
      <c r="M74" s="21">
        <v>861.59601115514067</v>
      </c>
      <c r="N74" s="18">
        <f t="shared" si="74"/>
        <v>5</v>
      </c>
      <c r="O74" s="21">
        <f t="shared" si="70"/>
        <v>66372.175232876718</v>
      </c>
      <c r="P74" s="21">
        <v>7963.7882840236689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f t="shared" si="67"/>
        <v>31</v>
      </c>
      <c r="E75" s="18"/>
      <c r="F75" s="17">
        <v>315</v>
      </c>
      <c r="G75" s="18">
        <f t="shared" si="68"/>
        <v>33</v>
      </c>
      <c r="H75" s="19">
        <v>8.6391117080758431</v>
      </c>
      <c r="I75" s="18">
        <f t="shared" si="68"/>
        <v>7</v>
      </c>
      <c r="J75" s="18"/>
      <c r="K75" s="20">
        <v>27.335170690000002</v>
      </c>
      <c r="L75" s="18">
        <f t="shared" ref="L75:N75" si="75">RANK(K75,K$5:K$83)</f>
        <v>35</v>
      </c>
      <c r="M75" s="21">
        <v>749.68759730231943</v>
      </c>
      <c r="N75" s="18">
        <f t="shared" si="75"/>
        <v>15</v>
      </c>
      <c r="O75" s="21">
        <f t="shared" si="70"/>
        <v>74890.878602739729</v>
      </c>
      <c r="P75" s="21">
        <v>8985.9206738987505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f t="shared" si="67"/>
        <v>71</v>
      </c>
      <c r="E76" s="18"/>
      <c r="F76" s="17">
        <v>0</v>
      </c>
      <c r="G76" s="18">
        <f t="shared" si="68"/>
        <v>71</v>
      </c>
      <c r="H76" s="19">
        <v>0</v>
      </c>
      <c r="I76" s="18">
        <f t="shared" si="68"/>
        <v>71</v>
      </c>
      <c r="J76" s="18"/>
      <c r="K76" s="20">
        <v>0</v>
      </c>
      <c r="L76" s="18">
        <f t="shared" ref="L76:N76" si="76">RANK(K76,K$5:K$83)</f>
        <v>71</v>
      </c>
      <c r="M76" s="21">
        <v>0</v>
      </c>
      <c r="N76" s="18">
        <f t="shared" si="76"/>
        <v>71</v>
      </c>
      <c r="O76" s="21">
        <f t="shared" si="70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f t="shared" si="67"/>
        <v>34</v>
      </c>
      <c r="E77" s="18"/>
      <c r="F77" s="17">
        <v>430</v>
      </c>
      <c r="G77" s="18">
        <f t="shared" si="68"/>
        <v>28</v>
      </c>
      <c r="H77" s="19">
        <v>2.9397758124029387</v>
      </c>
      <c r="I77" s="18">
        <f t="shared" si="68"/>
        <v>61</v>
      </c>
      <c r="J77" s="18"/>
      <c r="K77" s="20">
        <v>62.945798120000006</v>
      </c>
      <c r="L77" s="18">
        <f t="shared" ref="L77:N77" si="77">RANK(K77,K$5:K$83)</f>
        <v>22</v>
      </c>
      <c r="M77" s="21">
        <v>430.34077861761489</v>
      </c>
      <c r="N77" s="18">
        <f t="shared" si="77"/>
        <v>44</v>
      </c>
      <c r="O77" s="21">
        <f t="shared" si="70"/>
        <v>172454.24142465755</v>
      </c>
      <c r="P77" s="21">
        <v>20692.241328073636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f t="shared" si="67"/>
        <v>17</v>
      </c>
      <c r="E78" s="18"/>
      <c r="F78" s="17">
        <v>690</v>
      </c>
      <c r="G78" s="18">
        <f t="shared" si="68"/>
        <v>14</v>
      </c>
      <c r="H78" s="19">
        <v>3.6667620805397525</v>
      </c>
      <c r="I78" s="18">
        <f t="shared" si="68"/>
        <v>56</v>
      </c>
      <c r="J78" s="18"/>
      <c r="K78" s="20">
        <v>144.26392153</v>
      </c>
      <c r="L78" s="18">
        <f t="shared" ref="L78:N78" si="78">RANK(K78,K$5:K$83)</f>
        <v>4</v>
      </c>
      <c r="M78" s="21">
        <v>766.63982182053098</v>
      </c>
      <c r="N78" s="18">
        <f t="shared" si="78"/>
        <v>12</v>
      </c>
      <c r="O78" s="21">
        <f t="shared" si="70"/>
        <v>395243.62063013698</v>
      </c>
      <c r="P78" s="21">
        <v>47424.037320841555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f t="shared" si="67"/>
        <v>48</v>
      </c>
      <c r="E79" s="18"/>
      <c r="F79" s="17">
        <v>150</v>
      </c>
      <c r="G79" s="18">
        <f t="shared" si="68"/>
        <v>46</v>
      </c>
      <c r="H79" s="19">
        <v>4.4881700013081822</v>
      </c>
      <c r="I79" s="18">
        <f t="shared" si="68"/>
        <v>43</v>
      </c>
      <c r="J79" s="18"/>
      <c r="K79" s="20">
        <v>11.118614460000002</v>
      </c>
      <c r="L79" s="18">
        <f t="shared" ref="L79:N79" si="79">RANK(K79,K$5:K$83)</f>
        <v>46</v>
      </c>
      <c r="M79" s="21">
        <v>332.68154583655587</v>
      </c>
      <c r="N79" s="18">
        <f t="shared" si="79"/>
        <v>52</v>
      </c>
      <c r="O79" s="21">
        <f t="shared" si="70"/>
        <v>30461.957424657536</v>
      </c>
      <c r="P79" s="21">
        <v>3655.0343392504933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f t="shared" si="67"/>
        <v>6</v>
      </c>
      <c r="E80" s="18"/>
      <c r="F80" s="17">
        <v>973</v>
      </c>
      <c r="G80" s="18">
        <f t="shared" si="68"/>
        <v>2</v>
      </c>
      <c r="H80" s="19">
        <v>4.1255536783863382</v>
      </c>
      <c r="I80" s="18">
        <f t="shared" si="68"/>
        <v>51</v>
      </c>
      <c r="J80" s="18"/>
      <c r="K80" s="20">
        <v>132.35738544</v>
      </c>
      <c r="L80" s="18">
        <f t="shared" ref="L80:N80" si="80">RANK(K80,K$5:K$83)</f>
        <v>7</v>
      </c>
      <c r="M80" s="21">
        <v>561.19989554325832</v>
      </c>
      <c r="N80" s="18">
        <f t="shared" si="80"/>
        <v>37</v>
      </c>
      <c r="O80" s="21">
        <f t="shared" si="70"/>
        <v>362622.97380821919</v>
      </c>
      <c r="P80" s="21">
        <v>43509.988639053256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f t="shared" si="67"/>
        <v>31</v>
      </c>
      <c r="E81" s="18"/>
      <c r="F81" s="17">
        <v>288</v>
      </c>
      <c r="G81" s="18">
        <f t="shared" si="68"/>
        <v>34</v>
      </c>
      <c r="H81" s="19">
        <v>3.2657342656929287</v>
      </c>
      <c r="I81" s="18">
        <f t="shared" si="68"/>
        <v>59</v>
      </c>
      <c r="J81" s="18"/>
      <c r="K81" s="20">
        <v>31.632584680000004</v>
      </c>
      <c r="L81" s="18">
        <f t="shared" ref="L81:N81" si="81">RANK(K81,K$5:K$83)</f>
        <v>32</v>
      </c>
      <c r="M81" s="21">
        <v>358.69311007607365</v>
      </c>
      <c r="N81" s="18">
        <f t="shared" si="81"/>
        <v>50</v>
      </c>
      <c r="O81" s="21">
        <f t="shared" si="70"/>
        <v>86664.615561643848</v>
      </c>
      <c r="P81" s="21">
        <v>10398.61429322814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f t="shared" si="67"/>
        <v>21</v>
      </c>
      <c r="E82" s="18"/>
      <c r="F82" s="17">
        <v>452</v>
      </c>
      <c r="G82" s="18">
        <f t="shared" si="68"/>
        <v>27</v>
      </c>
      <c r="H82" s="19">
        <v>3.703235009338556</v>
      </c>
      <c r="I82" s="18">
        <f t="shared" si="68"/>
        <v>54</v>
      </c>
      <c r="J82" s="18"/>
      <c r="K82" s="20">
        <v>30.194837510000003</v>
      </c>
      <c r="L82" s="18">
        <f t="shared" ref="L82:N82" si="82">RANK(K82,K$5:K$83)</f>
        <v>34</v>
      </c>
      <c r="M82" s="21">
        <v>247.3862375405333</v>
      </c>
      <c r="N82" s="18">
        <f t="shared" si="82"/>
        <v>59</v>
      </c>
      <c r="O82" s="21">
        <f t="shared" si="70"/>
        <v>82725.58221917809</v>
      </c>
      <c r="P82" s="21">
        <v>9925.9820874424731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f t="shared" si="67"/>
        <v>71</v>
      </c>
      <c r="E83" s="18"/>
      <c r="F83" s="17">
        <v>0</v>
      </c>
      <c r="G83" s="18">
        <f t="shared" si="68"/>
        <v>71</v>
      </c>
      <c r="H83" s="19">
        <v>0</v>
      </c>
      <c r="I83" s="18">
        <f t="shared" si="68"/>
        <v>71</v>
      </c>
      <c r="J83" s="18"/>
      <c r="K83" s="20">
        <v>0</v>
      </c>
      <c r="L83" s="18">
        <f t="shared" ref="L83:N83" si="83">RANK(K83,K$5:K$83)</f>
        <v>71</v>
      </c>
      <c r="M83" s="21">
        <v>0</v>
      </c>
      <c r="N83" s="18">
        <f t="shared" si="83"/>
        <v>71</v>
      </c>
      <c r="O83" s="21">
        <f t="shared" si="70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485</v>
      </c>
      <c r="D84" s="18" t="s">
        <v>94</v>
      </c>
      <c r="E84" s="18"/>
      <c r="F84" s="17">
        <v>26258</v>
      </c>
      <c r="G84" s="18" t="s">
        <v>94</v>
      </c>
      <c r="H84" s="19">
        <v>4.8499171098030267</v>
      </c>
      <c r="I84" s="18" t="s">
        <v>94</v>
      </c>
      <c r="J84" s="18"/>
      <c r="K84" s="20">
        <v>3145.0783167700006</v>
      </c>
      <c r="L84" s="18" t="s">
        <v>94</v>
      </c>
      <c r="M84" s="21">
        <v>580.9036918338536</v>
      </c>
      <c r="N84" s="18" t="s">
        <v>94</v>
      </c>
      <c r="O84" s="21">
        <f t="shared" si="70"/>
        <v>8616652.9226575363</v>
      </c>
      <c r="P84" s="21">
        <v>1033885.0482478634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301</v>
      </c>
      <c r="D85" s="18" t="s">
        <v>94</v>
      </c>
      <c r="E85" s="18"/>
      <c r="F85" s="17">
        <v>18505</v>
      </c>
      <c r="G85" s="18" t="s">
        <v>94</v>
      </c>
      <c r="H85" s="19">
        <v>4.5377947980390969</v>
      </c>
      <c r="I85" s="18" t="s">
        <v>94</v>
      </c>
      <c r="J85" s="18"/>
      <c r="K85" s="20">
        <v>2419.9886915500001</v>
      </c>
      <c r="L85" s="18" t="s">
        <v>94</v>
      </c>
      <c r="M85" s="21">
        <v>593.42945667814286</v>
      </c>
      <c r="N85" s="18" t="s">
        <v>94</v>
      </c>
      <c r="O85" s="21">
        <f t="shared" si="70"/>
        <v>6630106.0042465758</v>
      </c>
      <c r="P85" s="21">
        <v>795525.53962853388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4" sqref="T4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64" t="str" cm="1">
        <f t="array" ref="D3">CONCATENATE("EGM Gambling in ",INDEX(Data!B5:B84,I4))</f>
        <v xml:space="preserve">EGM Gambling in Greater Dandenong 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4"/>
      <c r="R3" s="2" t="s">
        <v>80</v>
      </c>
    </row>
    <row r="4" spans="3:24" ht="18.5" x14ac:dyDescent="0.35">
      <c r="C4" s="53"/>
      <c r="E4"/>
      <c r="F4"/>
      <c r="G4"/>
      <c r="I4" s="45">
        <v>26</v>
      </c>
      <c r="K4" s="65"/>
      <c r="L4" s="65"/>
      <c r="M4" s="65"/>
      <c r="N4" s="65"/>
      <c r="O4" s="65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Greater Dandenong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Greater Dandenong </v>
      </c>
      <c r="Q7" s="55"/>
      <c r="S7" s="2">
        <v>1</v>
      </c>
      <c r="T7" s="46" t="s">
        <v>83</v>
      </c>
      <c r="U7" s="47">
        <f>VLOOKUP($I$4,Data!$A$5:$Q$84,2+Front!S7)</f>
        <v>14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66">
        <f>U7</f>
        <v>14</v>
      </c>
      <c r="J8" s="67"/>
      <c r="K8" s="35"/>
      <c r="M8" s="66" t="str">
        <f>V8</f>
        <v>6th</v>
      </c>
      <c r="N8" s="66"/>
      <c r="O8" s="66"/>
      <c r="Q8" s="55"/>
      <c r="S8" s="2">
        <v>2</v>
      </c>
      <c r="T8" s="46" t="s">
        <v>84</v>
      </c>
      <c r="U8" s="47">
        <f>VLOOKUP($I$4,Data!$A$5:$Q$84,2+Front!S8)</f>
        <v>6</v>
      </c>
      <c r="V8" s="2" t="str">
        <f>VLOOKUP(U8,W7:X85,2)</f>
        <v>6th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67"/>
      <c r="J9" s="67"/>
      <c r="M9" s="66"/>
      <c r="N9" s="66"/>
      <c r="O9" s="66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67"/>
      <c r="J10" s="67"/>
      <c r="M10" s="66"/>
      <c r="N10" s="66"/>
      <c r="O10" s="66"/>
      <c r="Q10" s="55"/>
      <c r="S10" s="2">
        <v>4</v>
      </c>
      <c r="T10" s="46" t="s">
        <v>85</v>
      </c>
      <c r="U10" s="47">
        <f>VLOOKUP($I$4,Data!$A$5:$Q$84,2+Front!S10)</f>
        <v>928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67"/>
      <c r="J11" s="67"/>
      <c r="M11" s="66"/>
      <c r="N11" s="66"/>
      <c r="O11" s="66"/>
      <c r="Q11" s="55"/>
      <c r="S11" s="2">
        <v>5</v>
      </c>
      <c r="T11" s="46" t="s">
        <v>86</v>
      </c>
      <c r="U11" s="47">
        <f>VLOOKUP($I$4,Data!$A$5:$Q$84,2+Front!S11)</f>
        <v>5</v>
      </c>
      <c r="V11" s="2" t="str">
        <f>VLOOKUP(U11,W7:X85,2)</f>
        <v>5th</v>
      </c>
      <c r="W11" s="2">
        <v>5</v>
      </c>
      <c r="X11" s="2" t="s">
        <v>107</v>
      </c>
    </row>
    <row r="12" spans="3:24" ht="13.5" customHeight="1" x14ac:dyDescent="0.4">
      <c r="C12" s="53"/>
      <c r="I12" s="70" t="str">
        <f>CONCATENATE("EGM gambling venues in ",U5)</f>
        <v xml:space="preserve">EGM gambling venues in Greater Dandenong </v>
      </c>
      <c r="J12" s="70"/>
      <c r="K12" s="70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7.0767017381823347</v>
      </c>
      <c r="W12" s="2">
        <v>6</v>
      </c>
      <c r="X12" s="2" t="s">
        <v>108</v>
      </c>
    </row>
    <row r="13" spans="3:24" ht="13.5" customHeight="1" x14ac:dyDescent="0.35">
      <c r="C13" s="53"/>
      <c r="I13" s="70"/>
      <c r="J13" s="70"/>
      <c r="K13" s="70"/>
      <c r="Q13" s="55"/>
      <c r="S13" s="2">
        <v>7</v>
      </c>
      <c r="T13" s="46" t="s">
        <v>88</v>
      </c>
      <c r="U13" s="47">
        <f>VLOOKUP($I$4,Data!$A$5:$Q$84,2+Front!S13)</f>
        <v>16</v>
      </c>
      <c r="V13" s="2" t="str">
        <f>VLOOKUP(U13,W7:X85,2)</f>
        <v>16th</v>
      </c>
      <c r="W13" s="2">
        <v>7</v>
      </c>
      <c r="X13" s="2" t="s">
        <v>109</v>
      </c>
    </row>
    <row r="14" spans="3:24" ht="13.5" customHeight="1" x14ac:dyDescent="0.35">
      <c r="C14" s="53"/>
      <c r="I14" s="70"/>
      <c r="J14" s="70"/>
      <c r="K14" s="70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141.17536156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5</v>
      </c>
      <c r="V16" s="3" t="str">
        <f>VLOOKUP(U16,W7:X85,2)</f>
        <v>5th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1076.5688863579437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2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386781.8124931507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46408.731610782379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12.666130071395715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72">
        <f>U12</f>
        <v>7.0767017381823347</v>
      </c>
      <c r="J23" s="72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66">
        <f>U10</f>
        <v>928</v>
      </c>
      <c r="F24" s="66"/>
      <c r="G24" s="32"/>
      <c r="I24" s="72"/>
      <c r="J24" s="72"/>
      <c r="Q24" s="55"/>
      <c r="U24" s="3" t="str">
        <f>U5</f>
        <v xml:space="preserve">Greater Dandenong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66"/>
      <c r="F25" s="66"/>
      <c r="I25" s="72"/>
      <c r="J25" s="72"/>
      <c r="Q25" s="55"/>
      <c r="U25" s="49">
        <f>U17</f>
        <v>1076.5688863579437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66"/>
      <c r="F26" s="66"/>
      <c r="I26" s="72"/>
      <c r="J26" s="72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74" t="str">
        <f>CONCATENATE("EGMs in ",U5,", ranking it ")</f>
        <v xml:space="preserve">EGMs in Greater Dandenong , ranking it </v>
      </c>
      <c r="F27" s="7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74"/>
      <c r="F28" s="7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74"/>
      <c r="F29" s="74"/>
      <c r="G29" s="43"/>
      <c r="M29" s="72" t="str">
        <f>V13</f>
        <v>16th</v>
      </c>
      <c r="N29" s="72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77" t="str">
        <f>V11</f>
        <v>5th</v>
      </c>
      <c r="G30" s="43"/>
      <c r="M30" s="72"/>
      <c r="N30" s="72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77"/>
      <c r="M31" s="72"/>
      <c r="N31" s="72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77"/>
      <c r="M32" s="72"/>
      <c r="N32" s="72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80" t="str">
        <f>CONCATENATE("Losses to EGMs at venues in ",U5," in 2024/25, stood at")</f>
        <v>Losses to EGMs at venues in Greater Dandenong  in 2024/25, stood at</v>
      </c>
      <c r="F36" s="80"/>
      <c r="G36" s="80"/>
      <c r="I36" s="81" t="str">
        <f>CONCATENATE("$",ROUND(U17,0))</f>
        <v>$1077</v>
      </c>
      <c r="J36" s="81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80"/>
      <c r="F37" s="80"/>
      <c r="G37" s="80"/>
      <c r="I37" s="81"/>
      <c r="J37" s="81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80"/>
      <c r="F38" s="80"/>
      <c r="G38" s="80"/>
      <c r="I38" s="81"/>
      <c r="J38" s="81"/>
      <c r="L38" s="37"/>
      <c r="M38" s="73" t="s">
        <v>196</v>
      </c>
      <c r="N38" s="71">
        <f>U19</f>
        <v>386781.8124931507</v>
      </c>
      <c r="O38" s="71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78" t="str">
        <f>CONCATENATE("$",ROUND(U15,1))</f>
        <v>$141.2</v>
      </c>
      <c r="F39" s="78"/>
      <c r="G39" s="38"/>
      <c r="K39" s="38"/>
      <c r="L39" s="37"/>
      <c r="M39" s="73"/>
      <c r="N39" s="71"/>
      <c r="O39" s="71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78"/>
      <c r="F40" s="78"/>
      <c r="G40" s="79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78"/>
      <c r="F41" s="78"/>
      <c r="G41" s="79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78"/>
      <c r="F42" s="78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83" t="str">
        <f>CONCATENATE("ranking this municipality ",V16," in the State")</f>
        <v>ranking this municipality 5th in the State</v>
      </c>
      <c r="F43" s="83"/>
      <c r="G43" s="83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83"/>
      <c r="F44" s="83"/>
      <c r="G44" s="83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83"/>
      <c r="F45" s="83"/>
      <c r="G45" s="83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82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82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75" t="str">
        <f>CONCATENATE("Losses within ",U5," in 2024/25, were the equivalent to the cost of feeding ")</f>
        <v xml:space="preserve">Losses within Greater Dandenong  in 2024/25, were the equivalent to the cost of feeding </v>
      </c>
      <c r="J50" s="75"/>
      <c r="K50" s="75"/>
      <c r="L50" s="29"/>
      <c r="M50" s="68" t="s">
        <v>195</v>
      </c>
      <c r="N50" s="68"/>
      <c r="O50" s="68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69" t="s">
        <v>198</v>
      </c>
      <c r="F51" s="69"/>
      <c r="G51" s="69"/>
      <c r="I51" s="76"/>
      <c r="J51" s="76"/>
      <c r="K51" s="76"/>
      <c r="M51" s="69"/>
      <c r="N51" s="69"/>
      <c r="O51" s="69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69"/>
      <c r="F52" s="69"/>
      <c r="G52" s="69"/>
      <c r="I52" s="76"/>
      <c r="J52" s="76"/>
      <c r="K52" s="76"/>
      <c r="M52" s="69"/>
      <c r="N52" s="69"/>
      <c r="O52" s="69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69"/>
      <c r="F53" s="69"/>
      <c r="G53" s="69"/>
      <c r="I53" s="76"/>
      <c r="J53" s="76"/>
      <c r="K53" s="76"/>
      <c r="M53" s="69"/>
      <c r="N53" s="69"/>
      <c r="O53" s="69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86" t="str">
        <f>CONCATENATE(ROUND(U21,1),"%")</f>
        <v>12.7%</v>
      </c>
      <c r="F54" s="86"/>
      <c r="G54" s="44"/>
      <c r="I54" s="84">
        <f>U20</f>
        <v>46408.731610782379</v>
      </c>
      <c r="J54" s="85"/>
      <c r="M54" s="69"/>
      <c r="N54" s="69"/>
      <c r="O54" s="69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86"/>
      <c r="F55" s="86"/>
      <c r="I55" s="85"/>
      <c r="J55" s="85"/>
      <c r="M55" s="69"/>
      <c r="N55" s="69"/>
      <c r="O55" s="69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86"/>
      <c r="F56" s="86"/>
      <c r="I56" s="85"/>
      <c r="J56" s="85"/>
      <c r="M56" s="69"/>
      <c r="N56" s="69"/>
      <c r="O56" s="69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86"/>
      <c r="F57" s="86"/>
      <c r="I57" s="85"/>
      <c r="J57" s="85"/>
      <c r="M57" s="69"/>
      <c r="N57" s="69"/>
      <c r="O57" s="69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70" t="s">
        <v>194</v>
      </c>
      <c r="F58" s="70"/>
      <c r="G58" s="70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70"/>
      <c r="F59" s="70"/>
      <c r="G59" s="70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70"/>
      <c r="F60" s="70"/>
      <c r="G60" s="70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2024-07-29T22:48:45Z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2025-10-20T07:24:19Z</value>
    </field>
    <field name="Objective-ModificationStamp">
      <value order="0">2025-10-20T07:24:19Z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vA15764090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2025-10-20T07:23:55Z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A11192804</vt:lpwstr>
  </property>
  <property fmtid="{D5CDD505-2E9C-101B-9397-08002B2CF9AE}" pid="4" name="Objective-Title">
    <vt:lpwstr>2024 Gambling - Infographic for each LGA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2025-10-20T07:24:19Z</vt:filetime>
  </property>
  <property fmtid="{D5CDD505-2E9C-101B-9397-08002B2CF9AE}" pid="10" name="Objective-ModificationStamp">
    <vt:filetime>2025-10-20T07:24:19Z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vA15764090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