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5d387748574c9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C3CFA54E-9C5A-4B1F-9D90-2F49DC401A8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Violence'!$A$1:$Q$84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CR6" i="4"/>
  <c r="CR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5" i="4"/>
  <c r="E25" i="5"/>
  <c r="CP6" i="4"/>
  <c r="CQ6" i="4"/>
  <c r="CP7" i="4"/>
  <c r="CQ7" i="4"/>
  <c r="CP8" i="4"/>
  <c r="CQ8" i="4"/>
  <c r="CP9" i="4"/>
  <c r="CQ9" i="4"/>
  <c r="CP10" i="4"/>
  <c r="CQ10" i="4"/>
  <c r="CP11" i="4"/>
  <c r="CQ11" i="4"/>
  <c r="CP12" i="4"/>
  <c r="CQ12" i="4"/>
  <c r="CP13" i="4"/>
  <c r="CQ13" i="4"/>
  <c r="CP14" i="4"/>
  <c r="CQ14" i="4"/>
  <c r="CP15" i="4"/>
  <c r="CQ15" i="4"/>
  <c r="CP16" i="4"/>
  <c r="CQ16" i="4"/>
  <c r="CP17" i="4"/>
  <c r="CQ17" i="4"/>
  <c r="CP18" i="4"/>
  <c r="CQ18" i="4"/>
  <c r="CP19" i="4"/>
  <c r="CQ19" i="4"/>
  <c r="CP20" i="4"/>
  <c r="CQ20" i="4"/>
  <c r="CP21" i="4"/>
  <c r="CQ21" i="4"/>
  <c r="CP22" i="4"/>
  <c r="CQ22" i="4"/>
  <c r="CP23" i="4"/>
  <c r="CQ23" i="4"/>
  <c r="CP24" i="4"/>
  <c r="CQ24" i="4"/>
  <c r="CP25" i="4"/>
  <c r="CQ25" i="4"/>
  <c r="CP26" i="4"/>
  <c r="CQ26" i="4"/>
  <c r="CP27" i="4"/>
  <c r="CQ27" i="4"/>
  <c r="CP28" i="4"/>
  <c r="CQ28" i="4"/>
  <c r="CP29" i="4"/>
  <c r="CQ29" i="4"/>
  <c r="CP30" i="4"/>
  <c r="CQ30" i="4"/>
  <c r="CP31" i="4"/>
  <c r="CQ31" i="4"/>
  <c r="CP32" i="4"/>
  <c r="CQ32" i="4"/>
  <c r="CP33" i="4"/>
  <c r="CQ33" i="4"/>
  <c r="CP34" i="4"/>
  <c r="CQ34" i="4"/>
  <c r="CP35" i="4"/>
  <c r="CQ35" i="4"/>
  <c r="CP36" i="4"/>
  <c r="CQ36" i="4"/>
  <c r="CP37" i="4"/>
  <c r="CQ37" i="4"/>
  <c r="CP38" i="4"/>
  <c r="CQ38" i="4"/>
  <c r="CP39" i="4"/>
  <c r="CQ39" i="4"/>
  <c r="CP40" i="4"/>
  <c r="CQ40" i="4"/>
  <c r="CP41" i="4"/>
  <c r="CQ41" i="4"/>
  <c r="CP42" i="4"/>
  <c r="CQ42" i="4"/>
  <c r="CP43" i="4"/>
  <c r="CQ43" i="4"/>
  <c r="CP44" i="4"/>
  <c r="CQ44" i="4"/>
  <c r="CP45" i="4"/>
  <c r="CQ45" i="4"/>
  <c r="CP46" i="4"/>
  <c r="CQ46" i="4"/>
  <c r="CP47" i="4"/>
  <c r="CQ47" i="4"/>
  <c r="CP48" i="4"/>
  <c r="CQ48" i="4"/>
  <c r="CP49" i="4"/>
  <c r="CQ49" i="4"/>
  <c r="CP50" i="4"/>
  <c r="CQ50" i="4"/>
  <c r="CP51" i="4"/>
  <c r="CQ51" i="4"/>
  <c r="CP52" i="4"/>
  <c r="CQ52" i="4"/>
  <c r="CP53" i="4"/>
  <c r="CQ53" i="4"/>
  <c r="CP54" i="4"/>
  <c r="CQ54" i="4"/>
  <c r="CP55" i="4"/>
  <c r="CQ55" i="4"/>
  <c r="CP56" i="4"/>
  <c r="CQ56" i="4"/>
  <c r="CP57" i="4"/>
  <c r="CQ57" i="4"/>
  <c r="CP58" i="4"/>
  <c r="CQ58" i="4"/>
  <c r="CP59" i="4"/>
  <c r="CQ59" i="4"/>
  <c r="CP60" i="4"/>
  <c r="CQ60" i="4"/>
  <c r="CP61" i="4"/>
  <c r="CQ61" i="4"/>
  <c r="CP62" i="4"/>
  <c r="CQ62" i="4"/>
  <c r="CP63" i="4"/>
  <c r="CQ63" i="4"/>
  <c r="CP64" i="4"/>
  <c r="CQ64" i="4"/>
  <c r="CP65" i="4"/>
  <c r="CQ65" i="4"/>
  <c r="CP66" i="4"/>
  <c r="CQ66" i="4"/>
  <c r="CP67" i="4"/>
  <c r="CQ67" i="4"/>
  <c r="CP68" i="4"/>
  <c r="CQ68" i="4"/>
  <c r="CP69" i="4"/>
  <c r="CQ69" i="4"/>
  <c r="CP70" i="4"/>
  <c r="CQ70" i="4"/>
  <c r="CP71" i="4"/>
  <c r="CQ71" i="4"/>
  <c r="CP72" i="4"/>
  <c r="CQ72" i="4"/>
  <c r="CP73" i="4"/>
  <c r="CQ73" i="4"/>
  <c r="CP74" i="4"/>
  <c r="CQ74" i="4"/>
  <c r="CP75" i="4"/>
  <c r="CQ75" i="4"/>
  <c r="CP76" i="4"/>
  <c r="CQ76" i="4"/>
  <c r="CP77" i="4"/>
  <c r="CQ77" i="4"/>
  <c r="CP78" i="4"/>
  <c r="CQ78" i="4"/>
  <c r="CP79" i="4"/>
  <c r="CQ79" i="4"/>
  <c r="CP80" i="4"/>
  <c r="CQ80" i="4"/>
  <c r="CP81" i="4"/>
  <c r="CQ81" i="4"/>
  <c r="CP82" i="4"/>
  <c r="CQ82" i="4"/>
  <c r="CP83" i="4"/>
  <c r="CQ83" i="4"/>
  <c r="CP84" i="4"/>
  <c r="CQ84" i="4"/>
  <c r="CQ5" i="4"/>
  <c r="CP5" i="4"/>
  <c r="CM5" i="4"/>
  <c r="BC5" i="4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5" i="3"/>
  <c r="J2" i="3"/>
  <c r="C21" i="3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05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A105" i="1"/>
  <c r="Z105" i="1"/>
  <c r="I29" i="5" l="1"/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J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C30" i="3" s="1"/>
  <c r="C31" i="3" s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L52" i="3" s="1"/>
  <c r="AA153" i="1"/>
  <c r="AB153" i="1"/>
  <c r="L53" i="3" s="1"/>
  <c r="AA154" i="1"/>
  <c r="AB154" i="1"/>
  <c r="L54" i="3" s="1"/>
  <c r="AA155" i="1"/>
  <c r="AB155" i="1"/>
  <c r="L55" i="3" s="1"/>
  <c r="AA156" i="1"/>
  <c r="AB156" i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B105" i="1"/>
  <c r="Y105" i="1"/>
  <c r="C33" i="3" l="1"/>
  <c r="C24" i="5"/>
  <c r="E20" i="3"/>
  <c r="C9" i="3"/>
  <c r="C10" i="3"/>
  <c r="C11" i="3"/>
  <c r="C12" i="3"/>
  <c r="C13" i="3"/>
  <c r="C14" i="3"/>
  <c r="C15" i="3"/>
  <c r="C16" i="3"/>
  <c r="C17" i="3"/>
  <c r="C18" i="3"/>
  <c r="C19" i="3"/>
  <c r="C20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<sst xmlns="http://schemas.openxmlformats.org/spreadsheetml/2006/main" count="741" uniqueCount="144">
  <si>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</si>
  <si>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</si>
  <si>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</si>
  <si>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</si>
  <si>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</si>
  <si>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</si>
  <si>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</si>
  <si>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</si>
  <si>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</si>
  <si>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</si>
  <si>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</si>
  <si>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</si>
  <si>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</si>
  <si>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</si>
  <si>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</si>
  <si>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</si>
  <si>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</si>
  <si>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</si>
  <si>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</si>
  <si>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</si>
  <si>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</si>
  <si>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</si>
  <si>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</si>
  <si>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</si>
  <si>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</si>
  <si>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</si>
  <si>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</si>
  <si>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</si>
  <si>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</si>
  <si>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</si>
  <si>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</si>
  <si>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</si>
  <si>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</si>
  <si>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</si>
  <si>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</si>
  <si>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</si>
  <si>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</si>
  <si>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</si>
  <si>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</si>
  <si>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</si>
  <si>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</si>
  <si>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</si>
  <si>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</si>
  <si>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</si>
  <si>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</si>
  <si>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</si>
  <si>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</si>
  <si>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</si>
  <si>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</si>
  <si>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</si>
  <si>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</si>
  <si>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</si>
  <si>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</si>
  <si>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</si>
  <si>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</si>
  <si>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</si>
  <si>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</si>
  <si>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</si>
  <si>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</si>
  <si>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</si>
  <si>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</si>
  <si>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</si>
  <si>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</si>
  <si>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</si>
  <si>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</si>
  <si>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</si>
  <si>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</si>
  <si>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</si>
  <si>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</si>
  <si>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</si>
  <si>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</si>
  <si>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</si>
  <si>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</si>
  <si>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</si>
  <si>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</si>
  <si>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</si>
  <si>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</si>
  <si>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</si>
  <si>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</si>
  <si>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</si>
  <si>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</si>
  <si>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</si>
  <si>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</si>
  <si>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</si>
  <si>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</si>
  <si>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</si>
  <si>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</si>
  <si>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</si>
  <si>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</si>
  <si>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</si>
  <si>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</si>
  <si>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</si>
  <si>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</si>
  <si>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</si>
  <si>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</si>
  <si>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</si>
  <si>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</si>
  <si>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</si>
  <si>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</si>
  <si>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</si>
  <si>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</si>
  <si>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</si>
  <si>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</si>
  <si>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</si>
  <si>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</si>
  <si>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</si>
  <si>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</si>
  <si>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</si>
  <si>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</si>
  <si>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</si>
  <si>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</si>
  <si>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</si>
  <si>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</si>
  <si>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</si>
  <si>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</si>
  <si>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</si>
  <si>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</si>
  <si>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</si>
  <si>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</si>
  <si>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</si>
  <si>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</si>
  <si>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</si>
  <si>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</si>
  <si>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</si>
  <si>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</si>
  <si>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</si>
  <si>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</si>
  <si>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</si>
  <si>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</si>
  <si>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</si>
  <si>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</si>
  <si>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</si>
  <si>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</si>
  <si>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</si>
  <si>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</si>
  <si>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</si>
  <si>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</si>
  <si>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</si>
  <si>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</si>
  <si>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</si>
  <si>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Source: Crime Statistics Agency, 2024</t>
  </si>
  <si>
    <t>Violent Offences: Rates of crimes against the person by family incident flag, by municipality, 2010/11 to 2023/24</t>
  </si>
  <si>
    <t>Change: 2010/11 to 2023/24</t>
  </si>
  <si>
    <t>Family incident-related victim reports where the principal offence was crimes against the person, by sex of victim and municipality,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</si>
</sst>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0" borderId="0"/>
    <xf numFmtId="0" fontId="7" fillId="0" borderId="0"/>
    <xf numFmtId="0" fontId="4" fillId="0" borderId="0"/>
    <xf numFmtId="0" fontId="35" fillId="12" borderId="6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6" fillId="12" borderId="0">
      <alignment horizontal="right"/>
    </xf>
    <xf numFmtId="37" fontId="37" fillId="12" borderId="0">
      <alignment horizontal="right"/>
    </xf>
    <xf numFmtId="37" fontId="35" fillId="12" borderId="0">
      <alignment horizontal="right"/>
    </xf>
    <xf numFmtId="37" fontId="36" fillId="12" borderId="0">
      <alignment horizontal="right"/>
    </xf>
    <xf numFmtId="0" fontId="38" fillId="12" borderId="0">
      <alignment horizontal="left"/>
    </xf>
    <xf numFmtId="0" fontId="31" fillId="0" borderId="4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42" fillId="0" borderId="0"/>
    <xf numFmtId="0" fontId="3" fillId="0" borderId="0"/>
    <xf numFmtId="0" fontId="41" fillId="0" borderId="0"/>
    <xf numFmtId="0" fontId="6" fillId="0" borderId="0"/>
    <xf numFmtId="0" fontId="4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7" borderId="5" applyNumberFormat="0" applyFon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12" borderId="0">
      <alignment horizontal="right"/>
    </xf>
    <xf numFmtId="0" fontId="36" fillId="12" borderId="0">
      <alignment horizontal="left"/>
    </xf>
    <xf numFmtId="0" fontId="37" fillId="12" borderId="0">
      <alignment horizontal="left"/>
    </xf>
    <xf numFmtId="0" fontId="35" fillId="12" borderId="0">
      <alignment horizontal="left"/>
    </xf>
    <xf numFmtId="0" fontId="36" fillId="12" borderId="0">
      <alignment horizontal="left"/>
    </xf>
    <xf numFmtId="0" fontId="44" fillId="8" borderId="0">
      <alignment horizontal="center" vertical="center"/>
    </xf>
    <xf numFmtId="3" fontId="60" fillId="19" borderId="9" applyAlignment="0" applyProtection="0"/>
  </cellStyleXfs>
  <cellXfs count="150">
    <xf numFmtId="0" fontId="0" fillId="0" borderId="0" xfId="0"/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7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/>
    <xf numFmtId="0" fontId="18" fillId="8" borderId="0" xfId="0" applyFont="1" applyFill="1"/>
    <xf numFmtId="0" fontId="18" fillId="0" borderId="0" xfId="0" applyFont="1"/>
    <xf numFmtId="0" fontId="19" fillId="8" borderId="0" xfId="0" applyFont="1" applyFill="1" applyAlignment="1">
      <alignment horizontal="center"/>
    </xf>
    <xf numFmtId="0" fontId="28" fillId="8" borderId="0" xfId="0" applyFont="1" applyFill="1"/>
    <xf numFmtId="0" fontId="28" fillId="0" borderId="0" xfId="0" applyFont="1"/>
    <xf numFmtId="0" fontId="28" fillId="8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1" xfId="0" applyFont="1" applyFill="1" applyBorder="1" applyAlignment="1">
      <alignment horizontal="left"/>
    </xf>
    <xf numFmtId="3" fontId="18" fillId="8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3" fontId="18" fillId="0" borderId="0" xfId="0" applyNumberFormat="1" applyFont="1"/>
    <xf numFmtId="3" fontId="32" fillId="0" borderId="3" xfId="0" applyNumberFormat="1" applyFont="1" applyBorder="1" applyAlignment="1" applyProtection="1">
      <alignment horizontal="right" vertical="center"/>
      <protection hidden="1"/>
    </xf>
    <xf numFmtId="0" fontId="33" fillId="0" borderId="0" xfId="0" applyFont="1"/>
    <xf numFmtId="0" fontId="33" fillId="8" borderId="0" xfId="0" applyFont="1" applyFill="1"/>
    <xf numFmtId="0" fontId="18" fillId="8" borderId="1" xfId="1" applyFont="1" applyFill="1" applyBorder="1" applyAlignment="1">
      <alignment horizontal="left" vertical="center"/>
    </xf>
    <xf numFmtId="3" fontId="18" fillId="8" borderId="1" xfId="1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left"/>
    </xf>
    <xf numFmtId="1" fontId="18" fillId="8" borderId="0" xfId="0" applyNumberFormat="1" applyFont="1" applyFill="1" applyAlignment="1">
      <alignment horizontal="left"/>
    </xf>
    <xf numFmtId="3" fontId="18" fillId="8" borderId="0" xfId="0" applyNumberFormat="1" applyFont="1" applyFill="1" applyAlignment="1">
      <alignment horizontal="center"/>
    </xf>
    <xf numFmtId="1" fontId="18" fillId="8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23" fillId="8" borderId="0" xfId="0" applyFont="1" applyFill="1"/>
    <xf numFmtId="1" fontId="18" fillId="8" borderId="0" xfId="0" applyNumberFormat="1" applyFont="1" applyFill="1" applyAlignment="1">
      <alignment horizontal="center"/>
    </xf>
    <xf numFmtId="1" fontId="23" fillId="8" borderId="0" xfId="0" applyNumberFormat="1" applyFont="1" applyFill="1" applyAlignment="1">
      <alignment horizontal="left"/>
    </xf>
    <xf numFmtId="1" fontId="23" fillId="8" borderId="0" xfId="0" applyNumberFormat="1" applyFont="1" applyFill="1" applyAlignment="1">
      <alignment wrapText="1"/>
    </xf>
    <xf numFmtId="1" fontId="23" fillId="0" borderId="0" xfId="0" applyNumberFormat="1" applyFont="1" applyAlignment="1">
      <alignment wrapText="1"/>
    </xf>
    <xf numFmtId="0" fontId="18" fillId="8" borderId="0" xfId="2" applyFont="1" applyFill="1" applyAlignment="1">
      <alignment vertical="center"/>
    </xf>
    <xf numFmtId="0" fontId="18" fillId="8" borderId="0" xfId="2" applyFont="1" applyFill="1" applyAlignment="1">
      <alignment vertical="center" wrapText="1"/>
    </xf>
    <xf numFmtId="0" fontId="18" fillId="8" borderId="0" xfId="2" applyFont="1" applyFill="1"/>
    <xf numFmtId="0" fontId="18" fillId="8" borderId="0" xfId="2" applyFont="1" applyFill="1" applyAlignment="1">
      <alignment horizontal="left" vertical="center"/>
    </xf>
    <xf numFmtId="0" fontId="18" fillId="8" borderId="0" xfId="2" applyFont="1" applyFill="1" applyAlignment="1">
      <alignment horizontal="left" vertical="center" wrapText="1"/>
    </xf>
    <xf numFmtId="1" fontId="18" fillId="8" borderId="0" xfId="2" applyNumberFormat="1" applyFont="1" applyFill="1" applyAlignment="1">
      <alignment horizontal="center"/>
    </xf>
    <xf numFmtId="0" fontId="34" fillId="8" borderId="0" xfId="2" applyFont="1" applyFill="1"/>
    <xf numFmtId="1" fontId="34" fillId="8" borderId="0" xfId="2" applyNumberFormat="1" applyFont="1" applyFill="1" applyAlignment="1">
      <alignment horizontal="center"/>
    </xf>
    <xf numFmtId="0" fontId="18" fillId="0" borderId="0" xfId="2" applyFont="1"/>
    <xf numFmtId="1" fontId="34" fillId="8" borderId="0" xfId="0" applyNumberFormat="1" applyFont="1" applyFill="1" applyAlignment="1">
      <alignment horizontal="center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1" fontId="18" fillId="8" borderId="0" xfId="0" applyNumberFormat="1" applyFont="1" applyFill="1"/>
    <xf numFmtId="0" fontId="47" fillId="1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locked="0" hidden="1"/>
    </xf>
    <xf numFmtId="0" fontId="4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49" fillId="0" borderId="0" xfId="0" applyFont="1" applyAlignment="1" applyProtection="1">
      <alignment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8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23" fillId="14" borderId="0" xfId="0" applyFont="1" applyFill="1" applyAlignment="1" applyProtection="1">
      <alignment vertical="center"/>
      <protection hidden="1"/>
    </xf>
    <xf numFmtId="0" fontId="23" fillId="14" borderId="7" xfId="0" applyFont="1" applyFill="1" applyBorder="1" applyAlignment="1" applyProtection="1">
      <alignment vertical="center"/>
      <protection hidden="1"/>
    </xf>
    <xf numFmtId="3" fontId="23" fillId="15" borderId="0" xfId="0" applyNumberFormat="1" applyFont="1" applyFill="1" applyAlignment="1" applyProtection="1">
      <alignment horizontal="center" vertical="center"/>
      <protection hidden="1"/>
    </xf>
    <xf numFmtId="3" fontId="23" fillId="15" borderId="7" xfId="0" applyNumberFormat="1" applyFont="1" applyFill="1" applyBorder="1" applyAlignment="1" applyProtection="1">
      <alignment horizontal="center" vertical="center"/>
      <protection hidden="1"/>
    </xf>
    <xf numFmtId="0" fontId="23" fillId="16" borderId="0" xfId="0" applyFont="1" applyFill="1" applyAlignment="1" applyProtection="1">
      <alignment vertical="center"/>
      <protection hidden="1"/>
    </xf>
    <xf numFmtId="0" fontId="23" fillId="16" borderId="8" xfId="0" applyFont="1" applyFill="1" applyBorder="1" applyAlignment="1" applyProtection="1">
      <alignment vertical="center"/>
      <protection hidden="1"/>
    </xf>
    <xf numFmtId="3" fontId="23" fillId="3" borderId="0" xfId="0" applyNumberFormat="1" applyFont="1" applyFill="1" applyAlignment="1" applyProtection="1">
      <alignment horizontal="center" vertical="center"/>
      <protection hidden="1"/>
    </xf>
    <xf numFmtId="3" fontId="23" fillId="3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8" fillId="18" borderId="1" xfId="0" applyNumberFormat="1" applyFont="1" applyFill="1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3" fontId="55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left"/>
      <protection hidden="1"/>
    </xf>
    <xf numFmtId="3" fontId="45" fillId="0" borderId="0" xfId="0" applyNumberFormat="1" applyFont="1" applyAlignment="1" applyProtection="1">
      <alignment horizontal="center" vertical="center"/>
      <protection hidden="1"/>
    </xf>
    <xf numFmtId="3" fontId="45" fillId="0" borderId="0" xfId="0" applyNumberFormat="1" applyFont="1" applyAlignment="1" applyProtection="1">
      <alignment horizontal="left" vertical="center"/>
      <protection hidden="1"/>
    </xf>
    <xf numFmtId="0" fontId="45" fillId="0" borderId="0" xfId="1" applyFont="1" applyAlignment="1" applyProtection="1">
      <alignment horizontal="left" vertical="center"/>
      <protection hidden="1"/>
    </xf>
    <xf numFmtId="1" fontId="56" fillId="0" borderId="0" xfId="0" applyNumberFormat="1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57" fillId="5" borderId="0" xfId="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20" borderId="0" xfId="0" applyFont="1" applyFill="1" applyAlignment="1" applyProtection="1">
      <alignment vertical="center"/>
      <protection hidden="1"/>
    </xf>
    <xf numFmtId="0" fontId="18" fillId="20" borderId="0" xfId="0" applyFont="1" applyFill="1" applyAlignment="1" applyProtection="1">
      <alignment vertical="center"/>
      <protection hidden="1"/>
    </xf>
    <xf numFmtId="0" fontId="18" fillId="21" borderId="0" xfId="0" applyFont="1" applyFill="1"/>
    <xf numFmtId="0" fontId="58" fillId="0" borderId="0" xfId="0" applyFont="1" applyAlignment="1" applyProtection="1">
      <alignment vertical="center"/>
      <protection hidden="1"/>
    </xf>
    <xf numFmtId="1" fontId="58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center" vertical="center"/>
      <protection hidden="1"/>
    </xf>
    <xf numFmtId="0" fontId="29" fillId="10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9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 wrapText="1"/>
    </xf>
    <xf numFmtId="0" fontId="51" fillId="0" borderId="0" xfId="0" applyFont="1" applyAlignment="1" applyProtection="1">
      <alignment horizontal="left" vertical="center" textRotation="90"/>
      <protection hidden="1"/>
    </xf>
    <xf numFmtId="0" fontId="59" fillId="13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left" vertical="center" wrapText="1"/>
      <protection hidden="1"/>
    </xf>
    <xf numFmtId="3" fontId="26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6ba3fe982984a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Latrobe: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Violence'!$C$8:$C$21</c:f>
              <c:numCache>
                <c:formatCode>#,##0</c:formatCode>
                <c:ptCount val="14"/>
                <c:pt idx="0">
                  <c:v>871.86694137070026</c:v>
                </c:pt>
                <c:pt idx="1">
                  <c:v>1272.3614811592627</c:v>
                </c:pt>
                <c:pt idx="2">
                  <c:v>1575.8362753452639</c:v>
                </c:pt>
                <c:pt idx="3">
                  <c:v>1518.0239958833247</c:v>
                </c:pt>
                <c:pt idx="4">
                  <c:v>1727.0172294407562</c:v>
                </c:pt>
                <c:pt idx="5">
                  <c:v>2099.2624213114314</c:v>
                </c:pt>
                <c:pt idx="6">
                  <c:v>1938.5080917515468</c:v>
                </c:pt>
                <c:pt idx="7">
                  <c:v>2061.3306170589185</c:v>
                </c:pt>
                <c:pt idx="8">
                  <c:v>2228.3974418635571</c:v>
                </c:pt>
                <c:pt idx="9">
                  <c:v>1623.8535752570772</c:v>
                </c:pt>
                <c:pt idx="10">
                  <c:v>1655.7992491602449</c:v>
                </c:pt>
                <c:pt idx="11">
                  <c:v>1776.6164189295657</c:v>
                </c:pt>
                <c:pt idx="12">
                  <c:v>1489.5755482823492</c:v>
                </c:pt>
                <c:pt idx="13">
                  <c:v>1621.1582260664843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Nillumbik: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Violence'!$E$8:$E$21</c:f>
              <c:numCache>
                <c:formatCode>#,##0</c:formatCode>
                <c:ptCount val="14"/>
                <c:pt idx="0">
                  <c:v>192.69356944931044</c:v>
                </c:pt>
                <c:pt idx="1">
                  <c:v>130.9987858649115</c:v>
                </c:pt>
                <c:pt idx="2">
                  <c:v>241.01770123381911</c:v>
                </c:pt>
                <c:pt idx="3">
                  <c:v>189.72004336458133</c:v>
                </c:pt>
                <c:pt idx="4">
                  <c:v>244.9421045934597</c:v>
                </c:pt>
                <c:pt idx="5">
                  <c:v>245.4162576395706</c:v>
                </c:pt>
                <c:pt idx="6">
                  <c:v>272.33287944520089</c:v>
                </c:pt>
                <c:pt idx="7">
                  <c:v>217.86155747836833</c:v>
                </c:pt>
                <c:pt idx="8">
                  <c:v>243.29776258449976</c:v>
                </c:pt>
                <c:pt idx="9">
                  <c:v>241.18966417795801</c:v>
                </c:pt>
                <c:pt idx="10">
                  <c:v>329.65853508946776</c:v>
                </c:pt>
                <c:pt idx="11">
                  <c:v>242.81229217896967</c:v>
                </c:pt>
                <c:pt idx="12">
                  <c:v>255.43392035538631</c:v>
                </c:pt>
                <c:pt idx="13">
                  <c:v>224.4562468386444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East Gippsland</c:v>
                </c:pt>
                <c:pt idx="3">
                  <c:v>Swan Hill</c:v>
                </c:pt>
                <c:pt idx="4">
                  <c:v>Northern Grampians</c:v>
                </c:pt>
                <c:pt idx="5">
                  <c:v>Colac-Otway</c:v>
                </c:pt>
                <c:pt idx="6">
                  <c:v>Mildura</c:v>
                </c:pt>
                <c:pt idx="7">
                  <c:v>Wellington</c:v>
                </c:pt>
                <c:pt idx="8">
                  <c:v>Ararat</c:v>
                </c:pt>
                <c:pt idx="9">
                  <c:v>Greater Shepparton</c:v>
                </c:pt>
                <c:pt idx="10">
                  <c:v>Southern Grampians</c:v>
                </c:pt>
                <c:pt idx="11">
                  <c:v>Bass Coast</c:v>
                </c:pt>
                <c:pt idx="12">
                  <c:v>Mitchell</c:v>
                </c:pt>
                <c:pt idx="13">
                  <c:v>Alpine</c:v>
                </c:pt>
                <c:pt idx="14">
                  <c:v>Central Goldfields</c:v>
                </c:pt>
                <c:pt idx="15">
                  <c:v>Baw Baw</c:v>
                </c:pt>
                <c:pt idx="16">
                  <c:v>Yarriambiack</c:v>
                </c:pt>
                <c:pt idx="17">
                  <c:v>Glenelg</c:v>
                </c:pt>
                <c:pt idx="18">
                  <c:v>Frankston</c:v>
                </c:pt>
                <c:pt idx="19">
                  <c:v>Wodonga</c:v>
                </c:pt>
                <c:pt idx="20">
                  <c:v>Gannawarra</c:v>
                </c:pt>
                <c:pt idx="21">
                  <c:v>Moira</c:v>
                </c:pt>
                <c:pt idx="22">
                  <c:v>South Gippsland</c:v>
                </c:pt>
                <c:pt idx="23">
                  <c:v>Benalla</c:v>
                </c:pt>
                <c:pt idx="24">
                  <c:v>Greater Bendigo</c:v>
                </c:pt>
                <c:pt idx="25">
                  <c:v>Hindmarsh</c:v>
                </c:pt>
                <c:pt idx="26">
                  <c:v>Campaspe</c:v>
                </c:pt>
                <c:pt idx="27">
                  <c:v>Warrnambool</c:v>
                </c:pt>
                <c:pt idx="28">
                  <c:v>Ballarat</c:v>
                </c:pt>
                <c:pt idx="29">
                  <c:v>Greater Dandenong</c:v>
                </c:pt>
                <c:pt idx="30">
                  <c:v>Wangaratta</c:v>
                </c:pt>
                <c:pt idx="31">
                  <c:v>West Wimmera</c:v>
                </c:pt>
                <c:pt idx="32">
                  <c:v>Corangamite</c:v>
                </c:pt>
                <c:pt idx="33">
                  <c:v>Melton</c:v>
                </c:pt>
                <c:pt idx="34">
                  <c:v>Casey</c:v>
                </c:pt>
                <c:pt idx="35">
                  <c:v>Hume</c:v>
                </c:pt>
                <c:pt idx="36">
                  <c:v>Cardinia</c:v>
                </c:pt>
                <c:pt idx="37">
                  <c:v>Brimbank</c:v>
                </c:pt>
                <c:pt idx="38">
                  <c:v>Greater Geelong</c:v>
                </c:pt>
                <c:pt idx="39">
                  <c:v>Melbourne</c:v>
                </c:pt>
                <c:pt idx="40">
                  <c:v>Wyndham</c:v>
                </c:pt>
                <c:pt idx="41">
                  <c:v>Moorabool</c:v>
                </c:pt>
                <c:pt idx="42">
                  <c:v>Whittlesea</c:v>
                </c:pt>
                <c:pt idx="43">
                  <c:v>Port Phillip</c:v>
                </c:pt>
                <c:pt idx="44">
                  <c:v>Strathbogie</c:v>
                </c:pt>
                <c:pt idx="45">
                  <c:v>Murrindindi</c:v>
                </c:pt>
                <c:pt idx="46">
                  <c:v>Yarra Ranges</c:v>
                </c:pt>
                <c:pt idx="47">
                  <c:v>Mansfield</c:v>
                </c:pt>
                <c:pt idx="48">
                  <c:v>Loddon</c:v>
                </c:pt>
                <c:pt idx="49">
                  <c:v>Maroondah</c:v>
                </c:pt>
                <c:pt idx="50">
                  <c:v>Kingston</c:v>
                </c:pt>
                <c:pt idx="51">
                  <c:v>Moreland</c:v>
                </c:pt>
                <c:pt idx="52">
                  <c:v>Mornington Peninsula</c:v>
                </c:pt>
                <c:pt idx="53">
                  <c:v>Knox</c:v>
                </c:pt>
                <c:pt idx="54">
                  <c:v>Darebin</c:v>
                </c:pt>
                <c:pt idx="55">
                  <c:v>Indigo</c:v>
                </c:pt>
                <c:pt idx="56">
                  <c:v>Moonee Valley</c:v>
                </c:pt>
                <c:pt idx="57">
                  <c:v>Yarra</c:v>
                </c:pt>
                <c:pt idx="58">
                  <c:v>Macedon Ranges</c:v>
                </c:pt>
                <c:pt idx="59">
                  <c:v>Hobsons Bay</c:v>
                </c:pt>
                <c:pt idx="60">
                  <c:v>Maribyrnong</c:v>
                </c:pt>
                <c:pt idx="61">
                  <c:v>Stonnington</c:v>
                </c:pt>
                <c:pt idx="62">
                  <c:v>Whitehorse</c:v>
                </c:pt>
                <c:pt idx="63">
                  <c:v>Banyule</c:v>
                </c:pt>
                <c:pt idx="64">
                  <c:v>Monash</c:v>
                </c:pt>
                <c:pt idx="65">
                  <c:v>Manningham</c:v>
                </c:pt>
                <c:pt idx="66">
                  <c:v>Hepburn</c:v>
                </c:pt>
                <c:pt idx="67">
                  <c:v>Mount Alexander</c:v>
                </c:pt>
                <c:pt idx="68">
                  <c:v>Moyne</c:v>
                </c:pt>
                <c:pt idx="69">
                  <c:v>Pyrenees</c:v>
                </c:pt>
                <c:pt idx="70">
                  <c:v>Towong</c:v>
                </c:pt>
                <c:pt idx="71">
                  <c:v>Buloke</c:v>
                </c:pt>
                <c:pt idx="72">
                  <c:v>Glen Eira</c:v>
                </c:pt>
                <c:pt idx="73">
                  <c:v>Bayside</c:v>
                </c:pt>
                <c:pt idx="74">
                  <c:v>Golden Plains</c:v>
                </c:pt>
                <c:pt idx="75">
                  <c:v>Surf Coast</c:v>
                </c:pt>
                <c:pt idx="76">
                  <c:v>Nillumbik</c:v>
                </c:pt>
                <c:pt idx="77">
                  <c:v>Boroondara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1621.1582260664843</c:v>
                </c:pt>
                <c:pt idx="1">
                  <c:v>1511.1986217080973</c:v>
                </c:pt>
                <c:pt idx="2">
                  <c:v>1405.0712702576302</c:v>
                </c:pt>
                <c:pt idx="3">
                  <c:v>1390.7222326984727</c:v>
                </c:pt>
                <c:pt idx="4">
                  <c:v>1372.1693745264752</c:v>
                </c:pt>
                <c:pt idx="5">
                  <c:v>1297.5351322228707</c:v>
                </c:pt>
                <c:pt idx="6">
                  <c:v>1266.6365500225875</c:v>
                </c:pt>
                <c:pt idx="7">
                  <c:v>1242.3033561703235</c:v>
                </c:pt>
                <c:pt idx="8">
                  <c:v>1129.8467859282719</c:v>
                </c:pt>
                <c:pt idx="9">
                  <c:v>1099.2984740001446</c:v>
                </c:pt>
                <c:pt idx="10">
                  <c:v>1062.5379477838494</c:v>
                </c:pt>
                <c:pt idx="11">
                  <c:v>1057.8295771022022</c:v>
                </c:pt>
                <c:pt idx="12">
                  <c:v>1044.2454814511475</c:v>
                </c:pt>
                <c:pt idx="13">
                  <c:v>1001.3654984069186</c:v>
                </c:pt>
                <c:pt idx="14">
                  <c:v>972.44732576985416</c:v>
                </c:pt>
                <c:pt idx="15">
                  <c:v>959.69922828309484</c:v>
                </c:pt>
                <c:pt idx="16">
                  <c:v>923.46220065737987</c:v>
                </c:pt>
                <c:pt idx="17">
                  <c:v>913.99460593347305</c:v>
                </c:pt>
                <c:pt idx="18">
                  <c:v>904.59720219007738</c:v>
                </c:pt>
                <c:pt idx="19">
                  <c:v>898.90685698798438</c:v>
                </c:pt>
                <c:pt idx="20">
                  <c:v>892.51439539347405</c:v>
                </c:pt>
                <c:pt idx="21">
                  <c:v>883.83428107229895</c:v>
                </c:pt>
                <c:pt idx="22">
                  <c:v>866.23625214936897</c:v>
                </c:pt>
                <c:pt idx="23">
                  <c:v>860.34826897928281</c:v>
                </c:pt>
                <c:pt idx="24">
                  <c:v>859.27810974922284</c:v>
                </c:pt>
                <c:pt idx="25">
                  <c:v>845.47580500089953</c:v>
                </c:pt>
                <c:pt idx="26">
                  <c:v>835.53095381080448</c:v>
                </c:pt>
                <c:pt idx="27">
                  <c:v>835.49168685771565</c:v>
                </c:pt>
                <c:pt idx="28">
                  <c:v>781.29629159365811</c:v>
                </c:pt>
                <c:pt idx="29">
                  <c:v>769.87887076291884</c:v>
                </c:pt>
                <c:pt idx="30">
                  <c:v>749.95000333311111</c:v>
                </c:pt>
                <c:pt idx="31">
                  <c:v>737.35062293414694</c:v>
                </c:pt>
                <c:pt idx="32">
                  <c:v>727.36393278154003</c:v>
                </c:pt>
                <c:pt idx="33">
                  <c:v>704.12966467705144</c:v>
                </c:pt>
                <c:pt idx="34">
                  <c:v>672.5153655861875</c:v>
                </c:pt>
                <c:pt idx="35">
                  <c:v>667.51914265272262</c:v>
                </c:pt>
                <c:pt idx="36">
                  <c:v>626.96912413358541</c:v>
                </c:pt>
                <c:pt idx="37">
                  <c:v>607.51048223376142</c:v>
                </c:pt>
                <c:pt idx="38">
                  <c:v>606.76994013627575</c:v>
                </c:pt>
                <c:pt idx="39">
                  <c:v>594.15093914180704</c:v>
                </c:pt>
                <c:pt idx="40">
                  <c:v>589.65648113006694</c:v>
                </c:pt>
                <c:pt idx="41">
                  <c:v>583.23953750127907</c:v>
                </c:pt>
                <c:pt idx="42">
                  <c:v>552.58765289006612</c:v>
                </c:pt>
                <c:pt idx="43">
                  <c:v>544.21768707482988</c:v>
                </c:pt>
                <c:pt idx="44">
                  <c:v>518.22421834513727</c:v>
                </c:pt>
                <c:pt idx="45">
                  <c:v>490.8926495284847</c:v>
                </c:pt>
                <c:pt idx="46">
                  <c:v>486.47081805235229</c:v>
                </c:pt>
                <c:pt idx="47">
                  <c:v>474.11340792717618</c:v>
                </c:pt>
                <c:pt idx="48">
                  <c:v>464.6960113592358</c:v>
                </c:pt>
                <c:pt idx="49">
                  <c:v>462.38738355161195</c:v>
                </c:pt>
                <c:pt idx="50">
                  <c:v>455.64486574967628</c:v>
                </c:pt>
                <c:pt idx="51">
                  <c:v>451.37758452293582</c:v>
                </c:pt>
                <c:pt idx="52">
                  <c:v>447.00810018620444</c:v>
                </c:pt>
                <c:pt idx="53">
                  <c:v>428.39657282741734</c:v>
                </c:pt>
                <c:pt idx="54">
                  <c:v>405.31079180128853</c:v>
                </c:pt>
                <c:pt idx="55">
                  <c:v>401.99297927754503</c:v>
                </c:pt>
                <c:pt idx="56">
                  <c:v>400.04427367455691</c:v>
                </c:pt>
                <c:pt idx="57">
                  <c:v>399.18725884574332</c:v>
                </c:pt>
                <c:pt idx="58">
                  <c:v>391.15646258503403</c:v>
                </c:pt>
                <c:pt idx="59">
                  <c:v>385.11596150973992</c:v>
                </c:pt>
                <c:pt idx="60">
                  <c:v>384.69083062705698</c:v>
                </c:pt>
                <c:pt idx="61">
                  <c:v>371.85072079759283</c:v>
                </c:pt>
                <c:pt idx="62">
                  <c:v>371.69934896635112</c:v>
                </c:pt>
                <c:pt idx="63">
                  <c:v>364.19191061866326</c:v>
                </c:pt>
                <c:pt idx="64">
                  <c:v>356.16034584397721</c:v>
                </c:pt>
                <c:pt idx="65">
                  <c:v>354.40184072764333</c:v>
                </c:pt>
                <c:pt idx="66">
                  <c:v>353.92921415716859</c:v>
                </c:pt>
                <c:pt idx="67">
                  <c:v>345.06220839813375</c:v>
                </c:pt>
                <c:pt idx="68">
                  <c:v>335.03691084611017</c:v>
                </c:pt>
                <c:pt idx="69">
                  <c:v>321.08913434369384</c:v>
                </c:pt>
                <c:pt idx="70">
                  <c:v>320.35880185808105</c:v>
                </c:pt>
                <c:pt idx="71">
                  <c:v>314.56953642384104</c:v>
                </c:pt>
                <c:pt idx="72">
                  <c:v>296.48616079113981</c:v>
                </c:pt>
                <c:pt idx="73">
                  <c:v>271.40555470308425</c:v>
                </c:pt>
                <c:pt idx="74">
                  <c:v>236.2692695018979</c:v>
                </c:pt>
                <c:pt idx="75">
                  <c:v>231.5993077471241</c:v>
                </c:pt>
                <c:pt idx="76">
                  <c:v>224.4562468386444</c:v>
                </c:pt>
                <c:pt idx="77">
                  <c:v>216.00004583555349</c:v>
                </c:pt>
                <c:pt idx="78">
                  <c:v>61.766522544780734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Mildura: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Gender'!$C$12:$C$25</c:f>
              <c:numCache>
                <c:formatCode>0</c:formatCode>
                <c:ptCount val="14"/>
                <c:pt idx="0">
                  <c:v>689.48250293704132</c:v>
                </c:pt>
                <c:pt idx="1">
                  <c:v>968.21478166949555</c:v>
                </c:pt>
                <c:pt idx="2">
                  <c:v>1068.8836104513064</c:v>
                </c:pt>
                <c:pt idx="3">
                  <c:v>1070.5134288696972</c:v>
                </c:pt>
                <c:pt idx="4">
                  <c:v>1244.4377404027452</c:v>
                </c:pt>
                <c:pt idx="5">
                  <c:v>1452.4191266622654</c:v>
                </c:pt>
                <c:pt idx="6">
                  <c:v>1575.2165922814386</c:v>
                </c:pt>
                <c:pt idx="7">
                  <c:v>1307.4031704526883</c:v>
                </c:pt>
                <c:pt idx="8">
                  <c:v>1585.157164730253</c:v>
                </c:pt>
                <c:pt idx="9">
                  <c:v>1588.4683650967245</c:v>
                </c:pt>
                <c:pt idx="10">
                  <c:v>1229.9551280905305</c:v>
                </c:pt>
                <c:pt idx="11">
                  <c:v>1484.565945505567</c:v>
                </c:pt>
                <c:pt idx="12">
                  <c:v>1578.1370284834488</c:v>
                </c:pt>
                <c:pt idx="13">
                  <c:v>1622.823782882163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Boroondara: Females,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Gender'!$E$12:$E$25</c:f>
              <c:numCache>
                <c:formatCode>0</c:formatCode>
                <c:ptCount val="14"/>
                <c:pt idx="0">
                  <c:v>89.01773738564529</c:v>
                </c:pt>
                <c:pt idx="1">
                  <c:v>106.70311357287582</c:v>
                </c:pt>
                <c:pt idx="2">
                  <c:v>143.7968305277106</c:v>
                </c:pt>
                <c:pt idx="3">
                  <c:v>152.44528093906294</c:v>
                </c:pt>
                <c:pt idx="4">
                  <c:v>151.78550738071513</c:v>
                </c:pt>
                <c:pt idx="5">
                  <c:v>250.59071898939854</c:v>
                </c:pt>
                <c:pt idx="6">
                  <c:v>218.40979562275086</c:v>
                </c:pt>
                <c:pt idx="7">
                  <c:v>179.44116893104334</c:v>
                </c:pt>
                <c:pt idx="8">
                  <c:v>198.57796115594437</c:v>
                </c:pt>
                <c:pt idx="9">
                  <c:v>230.35060235044952</c:v>
                </c:pt>
                <c:pt idx="10">
                  <c:v>250.24177289193162</c:v>
                </c:pt>
                <c:pt idx="11">
                  <c:v>235.51791294895602</c:v>
                </c:pt>
                <c:pt idx="12">
                  <c:v>242.01498131762403</c:v>
                </c:pt>
                <c:pt idx="13">
                  <c:v>250.94965537393216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37" val="25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57" val="36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46" val="40"/>
</file>

<file path=xl/ctrlProps/ctrlProp8.xml><?xml version="1.0" encoding="utf-8"?>
<formControlPr xmlns="http://schemas.microsoft.com/office/spreadsheetml/2009/9/main" objectType="Drop" dropLines="40" dropStyle="combo" dx="16" fmlaLink="$F$4" fmlaRange="$M$4:$M$83" sel="9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2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5</xdr:row>
      <xdr:rowOff>8467</xdr:rowOff>
    </xdr:from>
    <xdr:to>
      <xdr:col>8</xdr:col>
      <xdr:colOff>16933</xdr:colOff>
      <xdr:row>25</xdr:row>
      <xdr:rowOff>16934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42334</xdr:rowOff>
    </xdr:from>
    <xdr:to>
      <xdr:col>16</xdr:col>
      <xdr:colOff>621014</xdr:colOff>
      <xdr:row>84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281940</xdr:rowOff>
        </xdr:from>
        <xdr:to>
          <xdr:col>3</xdr:col>
          <xdr:colOff>220980</xdr:colOff>
          <xdr:row>3</xdr:row>
          <xdr:rowOff>15240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</xdr:row>
          <xdr:rowOff>281940</xdr:rowOff>
        </xdr:from>
        <xdr:to>
          <xdr:col>6</xdr:col>
          <xdr:colOff>213360</xdr:colOff>
          <xdr:row>3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15240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30480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678180</xdr:colOff>
          <xdr:row>2</xdr:row>
          <xdr:rowOff>0</xdr:rowOff>
        </xdr:from>
        <xdr:to>
          <xdr:col>14</xdr:col>
          <xdr:colOff>0</xdr:colOff>
          <xdr:row>3</xdr:row>
          <xdr:rowOff>30480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275581</xdr:colOff>
      <xdr:row>8</xdr:row>
      <xdr:rowOff>22413</xdr:rowOff>
    </xdr:from>
    <xdr:to>
      <xdr:col>8</xdr:col>
      <xdr:colOff>612588</xdr:colOff>
      <xdr:row>27</xdr:row>
      <xdr:rowOff>160984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3</xdr:row>
          <xdr:rowOff>0</xdr:rowOff>
        </xdr:from>
        <xdr:to>
          <xdr:col>3</xdr:col>
          <xdr:colOff>556260</xdr:colOff>
          <xdr:row>4</xdr:row>
          <xdr:rowOff>15240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2</xdr:row>
          <xdr:rowOff>182880</xdr:rowOff>
        </xdr:from>
        <xdr:to>
          <xdr:col>7</xdr:col>
          <xdr:colOff>556260</xdr:colOff>
          <xdr:row>4</xdr:row>
          <xdr:rowOff>15240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571500</xdr:colOff>
          <xdr:row>6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632460</xdr:colOff>
          <xdr:row>4</xdr:row>
          <xdr:rowOff>182880</xdr:rowOff>
        </xdr:from>
        <xdr:to>
          <xdr:col>6</xdr:col>
          <xdr:colOff>586740</xdr:colOff>
          <xdr:row>6</xdr:row>
          <xdr:rowOff>15240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365760</xdr:colOff>
          <xdr:row>8</xdr:row>
          <xdr:rowOff>15240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6</xdr:row>
          <xdr:rowOff>167640</xdr:rowOff>
        </xdr:from>
        <xdr:to>
          <xdr:col>7</xdr:col>
          <xdr:colOff>365760</xdr:colOff>
          <xdr:row>8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H10" sqref="AH10"/>
    </sheetView>
  </sheetViews>
  <sheetFormatPr defaultColWidth="9.21875" defaultRowHeight="14.4"/>
  <cols>
    <col min="1" max="1" width="2.44140625" style="84" bestFit="1" customWidth="1"/>
    <col min="2" max="2" width="20" customWidth="1"/>
    <col min="3" max="6" width="14.44140625" style="7" customWidth="1"/>
    <col min="7" max="36" width="14.44140625" customWidth="1"/>
    <col min="37" max="37" width="3.77734375" customWidth="1"/>
    <col min="38" max="49" width="11.21875" customWidth="1"/>
  </cols>
  <sheetData>
    <row r="1" spans="1:67" ht="17.399999999999999">
      <c r="B1" s="1" t="s">
        <v>139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5.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  <c r="AY3" s="7">
        <v>2023</v>
      </c>
    </row>
    <row r="4" spans="1:67" ht="26.4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6">
        <v>61</v>
      </c>
      <c r="V5" s="106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>
        <v>62</v>
      </c>
      <c r="AD5" s="10">
        <v>132</v>
      </c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AY5" s="11">
        <v>13182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6">
        <v>149</v>
      </c>
      <c r="V6" s="106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>
        <v>114</v>
      </c>
      <c r="AD6" s="10">
        <v>132</v>
      </c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AY6" s="11">
        <v>11683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6">
        <v>808</v>
      </c>
      <c r="V7" s="106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>
        <v>1193</v>
      </c>
      <c r="AD7" s="10">
        <v>923</v>
      </c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AY7" s="11">
        <v>118137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6">
        <v>691</v>
      </c>
      <c r="V8" s="106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>
        <v>745</v>
      </c>
      <c r="AD8" s="10">
        <v>472</v>
      </c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AY8" s="11">
        <v>129602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6">
        <v>213</v>
      </c>
      <c r="V9" s="106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>
        <v>356</v>
      </c>
      <c r="AD9" s="10">
        <v>452</v>
      </c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AY9" s="11">
        <v>42729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6">
        <v>320</v>
      </c>
      <c r="V10" s="106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>
        <v>438</v>
      </c>
      <c r="AD10" s="10">
        <v>582</v>
      </c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AY10" s="11">
        <v>60644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6">
        <v>300</v>
      </c>
      <c r="V11" s="106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>
        <v>354</v>
      </c>
      <c r="AD11" s="10">
        <v>283</v>
      </c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AY11" s="11">
        <v>104272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6">
        <v>109</v>
      </c>
      <c r="V12" s="106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>
        <v>122</v>
      </c>
      <c r="AD12" s="10">
        <v>125</v>
      </c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AY12" s="11">
        <v>14529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6">
        <v>483</v>
      </c>
      <c r="V13" s="106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>
        <v>563</v>
      </c>
      <c r="AD13" s="10">
        <v>377</v>
      </c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AY13" s="11">
        <v>174537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6">
        <v>1758</v>
      </c>
      <c r="V14" s="106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>
        <v>1411</v>
      </c>
      <c r="AD14" s="10">
        <v>1191</v>
      </c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AY14" s="11">
        <v>196046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6"/>
      <c r="V15" s="106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>
        <v>38</v>
      </c>
      <c r="AD15" s="10">
        <v>19</v>
      </c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AY15" s="11">
        <v>6040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6">
        <v>747</v>
      </c>
      <c r="V16" s="106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>
        <v>279</v>
      </c>
      <c r="AD16" s="10">
        <v>320</v>
      </c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AY16" s="11">
        <v>38299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6">
        <v>598</v>
      </c>
      <c r="V17" s="106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>
        <v>739</v>
      </c>
      <c r="AD17" s="10">
        <v>796</v>
      </c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AY17" s="11">
        <v>126960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6">
        <v>1901</v>
      </c>
      <c r="V18" s="106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>
        <v>2186</v>
      </c>
      <c r="AD18" s="10">
        <v>2637</v>
      </c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AY18" s="11">
        <v>392110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6">
        <v>111</v>
      </c>
      <c r="V19" s="106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>
        <v>137</v>
      </c>
      <c r="AD19" s="10">
        <v>132</v>
      </c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AY19" s="11">
        <v>13574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6">
        <v>149</v>
      </c>
      <c r="V20" s="106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>
        <v>144</v>
      </c>
      <c r="AD20" s="10">
        <v>289</v>
      </c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AY20" s="11">
        <v>22273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6">
        <v>58</v>
      </c>
      <c r="V21" s="106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>
        <v>76</v>
      </c>
      <c r="AD21" s="10">
        <v>116</v>
      </c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AY21" s="11">
        <v>15948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6">
        <v>1066</v>
      </c>
      <c r="V22" s="106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>
        <v>1037</v>
      </c>
      <c r="AD22" s="10">
        <v>631</v>
      </c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AY22" s="11">
        <v>155683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6">
        <v>444</v>
      </c>
      <c r="V23" s="106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>
        <v>541</v>
      </c>
      <c r="AD23" s="10">
        <v>691</v>
      </c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AY23" s="11">
        <v>49179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6">
        <v>1218</v>
      </c>
      <c r="V24" s="106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>
        <v>1333</v>
      </c>
      <c r="AD24" s="10">
        <v>1292</v>
      </c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AY24" s="11">
        <v>142826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6">
        <v>67</v>
      </c>
      <c r="V25" s="106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>
        <v>70</v>
      </c>
      <c r="AD25" s="10">
        <v>93</v>
      </c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AY25" s="11">
        <v>10420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6">
        <v>531</v>
      </c>
      <c r="V26" s="106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>
        <v>615</v>
      </c>
      <c r="AD26" s="10">
        <v>465</v>
      </c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AY26" s="11">
        <v>156837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6">
        <v>123</v>
      </c>
      <c r="V27" s="106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>
        <v>159</v>
      </c>
      <c r="AD27" s="10">
        <v>183</v>
      </c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AY27" s="11">
        <v>20022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6">
        <v>48</v>
      </c>
      <c r="V28" s="106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>
        <v>88</v>
      </c>
      <c r="AD28" s="10">
        <v>61</v>
      </c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AY28" s="11">
        <v>25818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6">
        <v>996</v>
      </c>
      <c r="V29" s="106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>
        <v>1049</v>
      </c>
      <c r="AD29" s="10">
        <v>1067</v>
      </c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AY29" s="11">
        <v>124174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6">
        <v>1693</v>
      </c>
      <c r="V30" s="106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>
        <v>1745</v>
      </c>
      <c r="AD30" s="10">
        <v>1261</v>
      </c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AY30" s="11">
        <v>163792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6">
        <v>1838</v>
      </c>
      <c r="V31" s="106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>
        <v>1882</v>
      </c>
      <c r="AD31" s="10">
        <v>1716</v>
      </c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AY31" s="11">
        <v>282809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6">
        <v>626</v>
      </c>
      <c r="V32" s="106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>
        <v>637</v>
      </c>
      <c r="AD32" s="10">
        <v>760</v>
      </c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AY32" s="11">
        <v>69135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6">
        <v>70</v>
      </c>
      <c r="V33" s="106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>
        <v>100</v>
      </c>
      <c r="AD33" s="10">
        <v>59</v>
      </c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AY33" s="11">
        <v>16670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6">
        <v>67</v>
      </c>
      <c r="V34" s="106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>
        <v>38</v>
      </c>
      <c r="AD34" s="10">
        <v>47</v>
      </c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AY34" s="11">
        <v>5559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6">
        <v>511</v>
      </c>
      <c r="V35" s="106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>
        <v>608</v>
      </c>
      <c r="AD35" s="10">
        <v>361</v>
      </c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AY35" s="11">
        <v>93738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6">
        <v>192</v>
      </c>
      <c r="V36" s="106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>
        <v>263</v>
      </c>
      <c r="AD36" s="10">
        <v>307</v>
      </c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AY36" s="11">
        <v>20315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6">
        <v>1600</v>
      </c>
      <c r="V37" s="106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>
        <v>1593</v>
      </c>
      <c r="AD37" s="10">
        <v>1754</v>
      </c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AY37" s="11">
        <v>262764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6">
        <v>29</v>
      </c>
      <c r="V38" s="106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>
        <v>41</v>
      </c>
      <c r="AD38" s="10">
        <v>71</v>
      </c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AY38" s="11">
        <v>17662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6">
        <v>849</v>
      </c>
      <c r="V39" s="106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>
        <v>960</v>
      </c>
      <c r="AD39" s="10">
        <v>746</v>
      </c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AY39" s="11">
        <v>163724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6">
        <v>867</v>
      </c>
      <c r="V40" s="106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>
        <v>781</v>
      </c>
      <c r="AD40" s="10">
        <v>693</v>
      </c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AY40" s="11">
        <v>161766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6">
        <v>1099</v>
      </c>
      <c r="V41" s="106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>
        <v>1067</v>
      </c>
      <c r="AD41" s="10">
        <v>1267</v>
      </c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AY41" s="11">
        <v>78154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6">
        <v>47</v>
      </c>
      <c r="V42" s="106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>
        <v>84</v>
      </c>
      <c r="AD42" s="10">
        <v>36</v>
      </c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AY42" s="11">
        <v>7747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6">
        <v>230</v>
      </c>
      <c r="V43" s="106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>
        <v>194</v>
      </c>
      <c r="AD43" s="10">
        <v>207</v>
      </c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AY43" s="11">
        <v>52920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6">
        <v>317</v>
      </c>
      <c r="V44" s="106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>
        <v>376</v>
      </c>
      <c r="AD44" s="10">
        <v>459</v>
      </c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AY44" s="11">
        <v>129514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6">
        <v>55</v>
      </c>
      <c r="V45" s="106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>
        <v>43</v>
      </c>
      <c r="AD45" s="10">
        <v>50</v>
      </c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AY45" s="11">
        <v>10546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6">
        <v>756</v>
      </c>
      <c r="V46" s="106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>
        <v>1022</v>
      </c>
      <c r="AD46" s="10">
        <v>353</v>
      </c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AY46" s="11">
        <v>91762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6">
        <v>664</v>
      </c>
      <c r="V47" s="106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>
        <v>737</v>
      </c>
      <c r="AD47" s="10">
        <v>543</v>
      </c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AY47" s="11">
        <v>117434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>
        <v>4805</v>
      </c>
      <c r="AD48" s="10">
        <v>1054</v>
      </c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AY48" s="11">
        <v>177396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>
        <v>1120</v>
      </c>
      <c r="AD49" s="10">
        <v>1451</v>
      </c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AY49" s="11">
        <v>206070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>
        <v>681</v>
      </c>
      <c r="AD50" s="10">
        <v>729</v>
      </c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AY50" s="11">
        <v>57554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>
        <v>480</v>
      </c>
      <c r="AD51" s="10">
        <v>561</v>
      </c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AY51" s="11">
        <v>53723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>
        <v>286</v>
      </c>
      <c r="AD52" s="10">
        <v>272</v>
      </c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AY52" s="11">
        <v>30775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>
        <v>955</v>
      </c>
      <c r="AD53" s="10">
        <v>725</v>
      </c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AY53" s="11">
        <v>203560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>
        <v>650</v>
      </c>
      <c r="AD54" s="10">
        <v>506</v>
      </c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AY54" s="11">
        <v>126486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>
        <v>278</v>
      </c>
      <c r="AD55" s="10">
        <v>228</v>
      </c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AY55" s="11">
        <v>39092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>
        <v>1185</v>
      </c>
      <c r="AD56" s="10">
        <v>818</v>
      </c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AY56" s="11">
        <v>181223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>
        <v>918</v>
      </c>
      <c r="AD57" s="10">
        <v>761</v>
      </c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AY57" s="11">
        <v>170243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6">
        <v>77</v>
      </c>
      <c r="V58" s="106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>
        <v>75</v>
      </c>
      <c r="AD58" s="10">
        <v>71</v>
      </c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AY58" s="11">
        <v>20576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6">
        <v>95</v>
      </c>
      <c r="V59" s="106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>
        <v>73</v>
      </c>
      <c r="AD59" s="10">
        <v>59</v>
      </c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AY59" s="11">
        <v>17610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6">
        <v>80</v>
      </c>
      <c r="V60" s="106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>
        <v>88</v>
      </c>
      <c r="AD60" s="10">
        <v>76</v>
      </c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AY60" s="11">
        <v>15482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6">
        <v>201</v>
      </c>
      <c r="V61" s="106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>
        <v>178</v>
      </c>
      <c r="AD61" s="10">
        <v>142</v>
      </c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AY61" s="11">
        <v>63264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6">
        <v>104</v>
      </c>
      <c r="V62" s="106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>
        <v>131</v>
      </c>
      <c r="AD62" s="10">
        <v>163</v>
      </c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AY62" s="11">
        <v>11879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6">
        <v>1031</v>
      </c>
      <c r="V63" s="106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>
        <v>1201</v>
      </c>
      <c r="AD63" s="10">
        <v>596</v>
      </c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AY63" s="11">
        <v>109515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6">
        <v>39</v>
      </c>
      <c r="V64" s="106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>
        <v>36</v>
      </c>
      <c r="AD64" s="10">
        <v>25</v>
      </c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AY64" s="11">
        <v>7786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6"/>
      <c r="V65" s="106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>
        <v>4</v>
      </c>
      <c r="AD65" s="10">
        <v>2</v>
      </c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AY65" s="11">
        <v>3238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6">
        <v>148</v>
      </c>
      <c r="V66" s="106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>
        <v>211</v>
      </c>
      <c r="AD66" s="10">
        <v>267</v>
      </c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AY66" s="11">
        <v>30823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6">
        <v>109</v>
      </c>
      <c r="V67" s="106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>
        <v>168</v>
      </c>
      <c r="AD67" s="10">
        <v>175</v>
      </c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AY67" s="11">
        <v>16470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6">
        <v>846</v>
      </c>
      <c r="V68" s="106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>
        <v>1091</v>
      </c>
      <c r="AD68" s="10">
        <v>414</v>
      </c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AY68" s="11">
        <v>111335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6">
        <v>39</v>
      </c>
      <c r="V69" s="106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>
        <v>58</v>
      </c>
      <c r="AD69" s="10">
        <v>60</v>
      </c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AY69" s="11">
        <v>11578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6">
        <v>111</v>
      </c>
      <c r="V70" s="106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>
        <v>122</v>
      </c>
      <c r="AD70" s="10">
        <v>91</v>
      </c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AY70" s="11">
        <v>39292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6">
        <v>193</v>
      </c>
      <c r="V71" s="106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>
        <v>267</v>
      </c>
      <c r="AD71" s="10">
        <v>295</v>
      </c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AY71" s="11">
        <v>21212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6"/>
      <c r="V72" s="106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>
        <v>39</v>
      </c>
      <c r="AD72" s="10">
        <v>20</v>
      </c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AY72" s="11">
        <v>6243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6">
        <v>274</v>
      </c>
      <c r="V73" s="106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>
        <v>221</v>
      </c>
      <c r="AD73" s="10">
        <v>225</v>
      </c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AY73" s="11">
        <v>30002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6">
        <v>330</v>
      </c>
      <c r="V74" s="106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>
        <v>322</v>
      </c>
      <c r="AD74" s="10">
        <v>300</v>
      </c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AY74" s="11">
        <v>35907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6">
        <v>397</v>
      </c>
      <c r="V75" s="106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>
        <v>459</v>
      </c>
      <c r="AD75" s="10">
        <v>573</v>
      </c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AY75" s="11">
        <v>46124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6"/>
      <c r="V76" s="106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>
        <v>22</v>
      </c>
      <c r="AD76" s="10">
        <v>29</v>
      </c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AY76" s="11">
        <v>3933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6">
        <v>711</v>
      </c>
      <c r="V77" s="106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>
        <v>673</v>
      </c>
      <c r="AD77" s="10">
        <v>664</v>
      </c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AY77" s="11">
        <v>178639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6">
        <v>1263</v>
      </c>
      <c r="V78" s="106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>
        <v>1140</v>
      </c>
      <c r="AD78" s="10">
        <v>1354</v>
      </c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AY78" s="11">
        <v>245029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6">
        <v>295</v>
      </c>
      <c r="V79" s="106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>
        <v>466</v>
      </c>
      <c r="AD79" s="10">
        <v>398</v>
      </c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AY79" s="11">
        <v>44276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6">
        <v>1258</v>
      </c>
      <c r="V80" s="106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>
        <v>1606</v>
      </c>
      <c r="AD80" s="10">
        <v>1911</v>
      </c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AY80" s="11">
        <v>324087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6">
        <v>1234</v>
      </c>
      <c r="V81" s="106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>
        <v>1129</v>
      </c>
      <c r="AD81" s="10">
        <v>389</v>
      </c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AY81" s="11">
        <v>97448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6">
        <v>665</v>
      </c>
      <c r="V82" s="106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>
        <v>758</v>
      </c>
      <c r="AD82" s="10">
        <v>772</v>
      </c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AY82" s="11">
        <v>158694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6">
        <v>75</v>
      </c>
      <c r="V83" s="106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>
        <v>43</v>
      </c>
      <c r="AD83" s="10">
        <v>59</v>
      </c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AY83" s="11">
        <v>6389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7">
        <v>43779</v>
      </c>
      <c r="V84" s="107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>
        <v>47959</v>
      </c>
      <c r="AD84" s="16">
        <v>40384</v>
      </c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AY84" s="11">
        <v>6815441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5.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6.4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>
        <f>AC5/AY5*100000</f>
        <v>470.3383401608254</v>
      </c>
      <c r="AD105" s="10">
        <f>AD5/AY5*100000</f>
        <v>1001.3654984069186</v>
      </c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>
        <f t="shared" ref="AC106:AC169" si="25">AC6/AY6*100000</f>
        <v>975.77676966532567</v>
      </c>
      <c r="AD106" s="10">
        <f t="shared" ref="AD106:AD169" si="26">AD6/AY6*100000</f>
        <v>1129.8467859282719</v>
      </c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7">Y7/AW7*100000</f>
        <v>711.23755334281657</v>
      </c>
      <c r="Z107" s="10">
        <f t="shared" ref="Z107:Z170" si="28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>
        <f t="shared" si="25"/>
        <v>1009.8445025690512</v>
      </c>
      <c r="AD107" s="10">
        <f t="shared" si="26"/>
        <v>781.29629159365811</v>
      </c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7"/>
        <v>513.1891148260645</v>
      </c>
      <c r="Z108" s="10">
        <f t="shared" si="28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>
        <f t="shared" si="25"/>
        <v>574.83680807394956</v>
      </c>
      <c r="AD108" s="10">
        <f t="shared" si="26"/>
        <v>364.19191061866326</v>
      </c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7"/>
        <v>736.63876368319382</v>
      </c>
      <c r="Z109" s="10">
        <f t="shared" si="28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>
        <f t="shared" si="25"/>
        <v>833.15780851412387</v>
      </c>
      <c r="AD109" s="10">
        <f t="shared" si="26"/>
        <v>1057.8295771022022</v>
      </c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7"/>
        <v>823.56891645900714</v>
      </c>
      <c r="Z110" s="10">
        <f t="shared" si="28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>
        <f t="shared" si="25"/>
        <v>722.24787283160742</v>
      </c>
      <c r="AD110" s="10">
        <f t="shared" si="26"/>
        <v>959.69922828309484</v>
      </c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7"/>
        <v>349.49801098692933</v>
      </c>
      <c r="Z111" s="10">
        <f t="shared" si="28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>
        <f t="shared" si="25"/>
        <v>339.4967009360135</v>
      </c>
      <c r="AD111" s="10">
        <f t="shared" si="26"/>
        <v>271.40555470308425</v>
      </c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7"/>
        <v>919.96320147194103</v>
      </c>
      <c r="Z112" s="10">
        <f t="shared" si="28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>
        <f t="shared" si="25"/>
        <v>839.69991052377998</v>
      </c>
      <c r="AD112" s="10">
        <f t="shared" si="26"/>
        <v>860.34826897928281</v>
      </c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7"/>
        <v>287.03745640654012</v>
      </c>
      <c r="Z113" s="10">
        <f t="shared" si="28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>
        <f t="shared" si="25"/>
        <v>322.56770770667538</v>
      </c>
      <c r="AD113" s="10">
        <f t="shared" si="26"/>
        <v>216.00004583555349</v>
      </c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7"/>
        <v>656.98135660452203</v>
      </c>
      <c r="Z114" s="10">
        <f t="shared" si="28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>
        <f t="shared" si="25"/>
        <v>719.72904318374253</v>
      </c>
      <c r="AD114" s="10">
        <f t="shared" si="26"/>
        <v>607.51048223376142</v>
      </c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7"/>
        <v>395.32202273101632</v>
      </c>
      <c r="Z115" s="10">
        <f t="shared" si="28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>
        <f t="shared" si="25"/>
        <v>629.13907284768209</v>
      </c>
      <c r="AD115" s="10">
        <f t="shared" si="26"/>
        <v>314.56953642384104</v>
      </c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7"/>
        <v>794.44944653355219</v>
      </c>
      <c r="Z116" s="10">
        <f t="shared" si="28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>
        <f t="shared" si="25"/>
        <v>728.47855035379507</v>
      </c>
      <c r="AD116" s="10">
        <f t="shared" si="26"/>
        <v>835.53095381080448</v>
      </c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7"/>
        <v>455.02422582683801</v>
      </c>
      <c r="Z117" s="10">
        <f t="shared" si="28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>
        <f t="shared" si="25"/>
        <v>582.0730938878387</v>
      </c>
      <c r="AD117" s="10">
        <f t="shared" si="26"/>
        <v>626.96912413358541</v>
      </c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7"/>
        <v>516.45470787098657</v>
      </c>
      <c r="Z118" s="10">
        <f t="shared" si="28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>
        <f t="shared" si="25"/>
        <v>557.49662084619115</v>
      </c>
      <c r="AD118" s="10">
        <f t="shared" si="26"/>
        <v>672.5153655861875</v>
      </c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7"/>
        <v>1307.5870457655465</v>
      </c>
      <c r="Z119" s="10">
        <f t="shared" si="28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>
        <f t="shared" si="25"/>
        <v>1009.282451745985</v>
      </c>
      <c r="AD119" s="10">
        <f t="shared" si="26"/>
        <v>972.44732576985416</v>
      </c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7"/>
        <v>640.90655768159013</v>
      </c>
      <c r="Z120" s="10">
        <f t="shared" si="28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>
        <f t="shared" si="25"/>
        <v>646.52269564046151</v>
      </c>
      <c r="AD120" s="10">
        <f t="shared" si="26"/>
        <v>1297.5351322228707</v>
      </c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7"/>
        <v>531.20849933598936</v>
      </c>
      <c r="Z121" s="10">
        <f t="shared" si="28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>
        <f t="shared" si="25"/>
        <v>476.54878354652618</v>
      </c>
      <c r="AD121" s="10">
        <f t="shared" si="26"/>
        <v>727.36393278154003</v>
      </c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7"/>
        <v>574.15031292115123</v>
      </c>
      <c r="Z122" s="10">
        <f t="shared" si="28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>
        <f t="shared" si="25"/>
        <v>666.09713327723648</v>
      </c>
      <c r="AD122" s="10">
        <f t="shared" si="26"/>
        <v>405.31079180128853</v>
      </c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7"/>
        <v>983.95898792789808</v>
      </c>
      <c r="Z123" s="10">
        <f t="shared" si="28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>
        <f t="shared" si="25"/>
        <v>1100.0630350352792</v>
      </c>
      <c r="AD123" s="10">
        <f t="shared" si="26"/>
        <v>1405.0712702576302</v>
      </c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7"/>
        <v>781.58526032909583</v>
      </c>
      <c r="Z124" s="10">
        <f t="shared" si="28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>
        <f t="shared" si="25"/>
        <v>933.30346015431371</v>
      </c>
      <c r="AD124" s="10">
        <f t="shared" si="26"/>
        <v>904.59720219007738</v>
      </c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7"/>
        <v>728.10883310979114</v>
      </c>
      <c r="Z125" s="10">
        <f t="shared" si="28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>
        <f t="shared" si="25"/>
        <v>671.7850287907869</v>
      </c>
      <c r="AD125" s="10">
        <f t="shared" si="26"/>
        <v>892.51439539347405</v>
      </c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7"/>
        <v>348.11085396749678</v>
      </c>
      <c r="Z126" s="10">
        <f t="shared" si="28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>
        <f t="shared" si="25"/>
        <v>392.12685782053978</v>
      </c>
      <c r="AD126" s="10">
        <f t="shared" si="26"/>
        <v>296.48616079113981</v>
      </c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7"/>
        <v>915.17971266424672</v>
      </c>
      <c r="Z127" s="10">
        <f t="shared" si="28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>
        <f t="shared" si="25"/>
        <v>794.12646089301768</v>
      </c>
      <c r="AD127" s="10">
        <f t="shared" si="26"/>
        <v>913.99460593347305</v>
      </c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7"/>
        <v>205.93579648697761</v>
      </c>
      <c r="Z128" s="10">
        <f t="shared" si="28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>
        <f t="shared" si="25"/>
        <v>340.84747075683629</v>
      </c>
      <c r="AD128" s="10">
        <f t="shared" si="26"/>
        <v>236.2692695018979</v>
      </c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7"/>
        <v>921.05913562142655</v>
      </c>
      <c r="Z129" s="10">
        <f t="shared" si="28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>
        <f t="shared" si="25"/>
        <v>844.7823215810073</v>
      </c>
      <c r="AD129" s="10">
        <f t="shared" si="26"/>
        <v>859.27810974922284</v>
      </c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7"/>
        <v>959.17092352357497</v>
      </c>
      <c r="Z130" s="10">
        <f t="shared" si="28"/>
        <v>698.85952984699816</v>
      </c>
      <c r="AA130" s="10">
        <f t="shared" si="23"/>
        <v>1059.608479383226</v>
      </c>
      <c r="AB130" s="10">
        <f t="shared" si="24"/>
        <v>840.140610359638</v>
      </c>
      <c r="AC130" s="10">
        <f t="shared" si="25"/>
        <v>1065.3755983198203</v>
      </c>
      <c r="AD130" s="10">
        <f t="shared" si="26"/>
        <v>769.87887076291884</v>
      </c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7"/>
        <v>698.6805586476097</v>
      </c>
      <c r="Z131" s="10">
        <f t="shared" si="28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>
        <f t="shared" si="25"/>
        <v>665.46679914712752</v>
      </c>
      <c r="AD131" s="10">
        <f t="shared" si="26"/>
        <v>606.76994013627575</v>
      </c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7"/>
        <v>962.77662983259972</v>
      </c>
      <c r="Z132" s="10">
        <f t="shared" si="28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>
        <f t="shared" si="25"/>
        <v>921.38569465538433</v>
      </c>
      <c r="AD132" s="10">
        <f t="shared" si="26"/>
        <v>1099.2984740001446</v>
      </c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7"/>
        <v>313.24857195503961</v>
      </c>
      <c r="Z133" s="10">
        <f t="shared" si="28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>
        <f t="shared" si="25"/>
        <v>599.88002399520099</v>
      </c>
      <c r="AD133" s="10">
        <f t="shared" si="26"/>
        <v>353.92921415716859</v>
      </c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7"/>
        <v>647.01653486700218</v>
      </c>
      <c r="Z134" s="10">
        <f t="shared" si="28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>
        <f t="shared" si="25"/>
        <v>683.57618276668461</v>
      </c>
      <c r="AD134" s="10">
        <f t="shared" si="26"/>
        <v>845.47580500089953</v>
      </c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7"/>
        <v>505.62206048776437</v>
      </c>
      <c r="Z135" s="10">
        <f t="shared" si="28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>
        <f t="shared" si="25"/>
        <v>648.61635622693041</v>
      </c>
      <c r="AD135" s="10">
        <f t="shared" si="26"/>
        <v>385.11596150973992</v>
      </c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7"/>
        <v>1537.9990982415711</v>
      </c>
      <c r="Z136" s="10">
        <f t="shared" si="28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>
        <f t="shared" si="25"/>
        <v>1294.6098941668718</v>
      </c>
      <c r="AD136" s="10">
        <f t="shared" si="26"/>
        <v>1511.1986217080973</v>
      </c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9">D37/AL37*100000</f>
        <v>403.84705168308511</v>
      </c>
      <c r="E137" s="10">
        <f t="shared" ref="E137:E168" si="30">E37/AM37*100000</f>
        <v>809.99411640380902</v>
      </c>
      <c r="F137" s="10">
        <f t="shared" ref="F137:F168" si="31">F37/AM37*100000</f>
        <v>614.63587394252352</v>
      </c>
      <c r="G137" s="10">
        <f t="shared" ref="G137:G168" si="32">G37/AN37*100000</f>
        <v>748.76282811034287</v>
      </c>
      <c r="H137" s="10">
        <f t="shared" ref="H137:H168" si="33">H37/AN37*100000</f>
        <v>754.94166615176346</v>
      </c>
      <c r="I137" s="10">
        <f t="shared" ref="I137:I168" si="34">I37/AO37*100000</f>
        <v>661.8902888198927</v>
      </c>
      <c r="J137" s="10">
        <f t="shared" ref="J137:J168" si="35">J37/AO37*100000</f>
        <v>791.75829272684609</v>
      </c>
      <c r="K137" s="10">
        <f t="shared" ref="K137:K168" si="36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7">P37/AR37*100000</f>
        <v>799.28863807972027</v>
      </c>
      <c r="Q137" s="10">
        <f t="shared" ref="Q137:Q168" si="38">Q37/AS37*100000</f>
        <v>661.79467229817351</v>
      </c>
      <c r="R137" s="10">
        <f t="shared" ref="R137:R168" si="39">R37/AS37*100000</f>
        <v>742.84020599459086</v>
      </c>
      <c r="S137" s="10">
        <f t="shared" ref="S137:S168" si="40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7"/>
        <v>589.56748639933039</v>
      </c>
      <c r="Z137" s="10">
        <f t="shared" si="28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>
        <f t="shared" si="25"/>
        <v>606.24743115495278</v>
      </c>
      <c r="AD137" s="10">
        <f t="shared" si="26"/>
        <v>667.51914265272262</v>
      </c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9"/>
        <v>45.416207097904362</v>
      </c>
      <c r="E138" s="10">
        <f t="shared" si="30"/>
        <v>305.67117585848075</v>
      </c>
      <c r="F138" s="10">
        <f t="shared" si="31"/>
        <v>162.59105098855358</v>
      </c>
      <c r="G138" s="10">
        <f t="shared" si="32"/>
        <v>240.61910645769655</v>
      </c>
      <c r="H138" s="10">
        <f t="shared" si="33"/>
        <v>117.05794368212264</v>
      </c>
      <c r="I138" s="10">
        <f t="shared" si="34"/>
        <v>403.33073119958368</v>
      </c>
      <c r="J138" s="10">
        <f t="shared" si="35"/>
        <v>286.23471246422065</v>
      </c>
      <c r="K138" s="10">
        <f t="shared" si="36"/>
        <v>233.62969693036536</v>
      </c>
      <c r="L138" s="10">
        <f t="shared" si="13"/>
        <v>376.40340061003309</v>
      </c>
      <c r="M138" s="10">
        <f t="shared" ref="M138:M169" si="41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7"/>
        <v>391.67843842301272</v>
      </c>
      <c r="Q138" s="10">
        <f t="shared" si="38"/>
        <v>505.54870530209615</v>
      </c>
      <c r="R138" s="10">
        <f t="shared" si="39"/>
        <v>339.08754623921084</v>
      </c>
      <c r="S138" s="10">
        <f t="shared" si="40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7"/>
        <v>447.61175569821546</v>
      </c>
      <c r="Z138" s="10">
        <f t="shared" si="28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>
        <f t="shared" si="25"/>
        <v>232.13679085041329</v>
      </c>
      <c r="AD138" s="10">
        <f t="shared" si="26"/>
        <v>401.99297927754503</v>
      </c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9"/>
        <v>238.32480071701136</v>
      </c>
      <c r="E139" s="10">
        <f t="shared" si="30"/>
        <v>575.33042625832411</v>
      </c>
      <c r="F139" s="10">
        <f t="shared" si="31"/>
        <v>336.00378595815164</v>
      </c>
      <c r="G139" s="10">
        <f t="shared" si="32"/>
        <v>521.41676001493568</v>
      </c>
      <c r="H139" s="10">
        <f t="shared" si="33"/>
        <v>358.72406251666933</v>
      </c>
      <c r="I139" s="10">
        <f t="shared" si="34"/>
        <v>560.36812889785483</v>
      </c>
      <c r="J139" s="10">
        <f t="shared" si="35"/>
        <v>357.97634587239429</v>
      </c>
      <c r="K139" s="10">
        <f t="shared" si="36"/>
        <v>542.85695621215189</v>
      </c>
      <c r="L139" s="10">
        <f t="shared" si="13"/>
        <v>299.19192051163122</v>
      </c>
      <c r="M139" s="10">
        <f t="shared" si="41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7"/>
        <v>442.73192390624797</v>
      </c>
      <c r="Q139" s="10">
        <f t="shared" si="38"/>
        <v>522.071649833322</v>
      </c>
      <c r="R139" s="10">
        <f t="shared" si="39"/>
        <v>361.29096338049152</v>
      </c>
      <c r="S139" s="10">
        <f t="shared" si="40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7"/>
        <v>551.37235851348066</v>
      </c>
      <c r="Z139" s="10">
        <f t="shared" si="28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>
        <f t="shared" si="25"/>
        <v>586.35264225159415</v>
      </c>
      <c r="AD139" s="10">
        <f t="shared" si="26"/>
        <v>455.64486574967628</v>
      </c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9"/>
        <v>193.67041052945217</v>
      </c>
      <c r="E140" s="10">
        <f t="shared" si="30"/>
        <v>435.44001505545208</v>
      </c>
      <c r="F140" s="10">
        <f t="shared" si="31"/>
        <v>332.25825291861622</v>
      </c>
      <c r="G140" s="10">
        <f t="shared" si="32"/>
        <v>484.31003601611349</v>
      </c>
      <c r="H140" s="10">
        <f t="shared" si="33"/>
        <v>362.74757036720916</v>
      </c>
      <c r="I140" s="10">
        <f t="shared" si="34"/>
        <v>542.2538393508446</v>
      </c>
      <c r="J140" s="10">
        <f t="shared" si="35"/>
        <v>363.43918042205422</v>
      </c>
      <c r="K140" s="10">
        <f t="shared" si="36"/>
        <v>468.78617177251334</v>
      </c>
      <c r="L140" s="10">
        <f t="shared" si="13"/>
        <v>435.99043136044446</v>
      </c>
      <c r="M140" s="10">
        <f t="shared" si="41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7"/>
        <v>452.07956600361666</v>
      </c>
      <c r="Q140" s="10">
        <f t="shared" si="38"/>
        <v>526.78329097683138</v>
      </c>
      <c r="R140" s="10">
        <f t="shared" si="39"/>
        <v>450.91169286190137</v>
      </c>
      <c r="S140" s="10">
        <f t="shared" si="40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7"/>
        <v>430.05732049714629</v>
      </c>
      <c r="Z140" s="10">
        <f t="shared" si="28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>
        <f t="shared" si="25"/>
        <v>482.79613763089895</v>
      </c>
      <c r="AD140" s="10">
        <f t="shared" si="26"/>
        <v>428.39657282741734</v>
      </c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9"/>
        <v>871.86694137070026</v>
      </c>
      <c r="E141" s="10">
        <f t="shared" si="30"/>
        <v>1417.8130607362295</v>
      </c>
      <c r="F141" s="10">
        <f t="shared" si="31"/>
        <v>1272.3614811592627</v>
      </c>
      <c r="G141" s="10">
        <f t="shared" si="32"/>
        <v>1578.5415736720365</v>
      </c>
      <c r="H141" s="10">
        <f t="shared" si="33"/>
        <v>1575.8362753452639</v>
      </c>
      <c r="I141" s="10">
        <f t="shared" si="34"/>
        <v>1698.1285377677871</v>
      </c>
      <c r="J141" s="10">
        <f t="shared" si="35"/>
        <v>1518.0239958833247</v>
      </c>
      <c r="K141" s="10">
        <f t="shared" si="36"/>
        <v>1831.5615114116192</v>
      </c>
      <c r="L141" s="10">
        <f t="shared" si="13"/>
        <v>1727.0172294407562</v>
      </c>
      <c r="M141" s="10">
        <f t="shared" si="41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7"/>
        <v>1938.5080917515468</v>
      </c>
      <c r="Q141" s="10">
        <f t="shared" si="38"/>
        <v>1761.1108132740042</v>
      </c>
      <c r="R141" s="10">
        <f t="shared" si="39"/>
        <v>2061.3306170589185</v>
      </c>
      <c r="S141" s="10">
        <f t="shared" si="40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7"/>
        <v>1341.9822469667524</v>
      </c>
      <c r="Z141" s="10">
        <f t="shared" si="28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>
        <f t="shared" si="25"/>
        <v>1365.2532180054764</v>
      </c>
      <c r="AD141" s="10">
        <f t="shared" si="26"/>
        <v>1621.1582260664843</v>
      </c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9"/>
        <v>234.19203747072601</v>
      </c>
      <c r="E142" s="10">
        <f t="shared" si="30"/>
        <v>505.72265105137075</v>
      </c>
      <c r="F142" s="10">
        <f t="shared" si="31"/>
        <v>718.65850412563213</v>
      </c>
      <c r="G142" s="10">
        <f t="shared" si="32"/>
        <v>531.49083178315175</v>
      </c>
      <c r="H142" s="10">
        <f t="shared" si="33"/>
        <v>411.90539463194256</v>
      </c>
      <c r="I142" s="10">
        <f t="shared" si="34"/>
        <v>846.43288996372428</v>
      </c>
      <c r="J142" s="10">
        <f t="shared" si="35"/>
        <v>497.11137981996507</v>
      </c>
      <c r="K142" s="10">
        <f t="shared" si="36"/>
        <v>529.53156822810593</v>
      </c>
      <c r="L142" s="10">
        <f t="shared" si="13"/>
        <v>529.53156822810593</v>
      </c>
      <c r="M142" s="10">
        <f t="shared" si="41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7"/>
        <v>617.19928679193526</v>
      </c>
      <c r="Q142" s="10">
        <f t="shared" si="38"/>
        <v>439.70686209193866</v>
      </c>
      <c r="R142" s="10">
        <f t="shared" si="39"/>
        <v>799.46702198534308</v>
      </c>
      <c r="S142" s="10">
        <f t="shared" si="40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7"/>
        <v>867.01347205548882</v>
      </c>
      <c r="Z142" s="10">
        <f t="shared" si="28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>
        <f t="shared" si="25"/>
        <v>1084.2906931715502</v>
      </c>
      <c r="AD142" s="10">
        <f t="shared" si="26"/>
        <v>464.6960113592358</v>
      </c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9"/>
        <v>168.17869578605774</v>
      </c>
      <c r="E143" s="10">
        <f t="shared" si="30"/>
        <v>310.89294062646093</v>
      </c>
      <c r="F143" s="10">
        <f t="shared" si="31"/>
        <v>203.36605890603084</v>
      </c>
      <c r="G143" s="10">
        <f t="shared" si="32"/>
        <v>448.34801002460171</v>
      </c>
      <c r="H143" s="10">
        <f t="shared" si="33"/>
        <v>292.00101165704825</v>
      </c>
      <c r="I143" s="10">
        <f t="shared" si="34"/>
        <v>453.5353077237063</v>
      </c>
      <c r="J143" s="10">
        <f t="shared" si="35"/>
        <v>410.44945348995418</v>
      </c>
      <c r="K143" s="10">
        <f t="shared" si="36"/>
        <v>485.29576204852958</v>
      </c>
      <c r="L143" s="10">
        <f t="shared" si="13"/>
        <v>369.00369003690037</v>
      </c>
      <c r="M143" s="10">
        <f t="shared" si="41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7"/>
        <v>353.43350896593591</v>
      </c>
      <c r="Q143" s="10">
        <f t="shared" si="38"/>
        <v>850.57186506461869</v>
      </c>
      <c r="R143" s="10">
        <f t="shared" si="39"/>
        <v>365.41558280688713</v>
      </c>
      <c r="S143" s="10">
        <f t="shared" si="40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7"/>
        <v>349.80577082890437</v>
      </c>
      <c r="Z143" s="10">
        <f t="shared" si="28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>
        <f t="shared" si="25"/>
        <v>366.59108087679516</v>
      </c>
      <c r="AD143" s="10">
        <f t="shared" si="26"/>
        <v>391.15646258503403</v>
      </c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9"/>
        <v>130.82737626979511</v>
      </c>
      <c r="E144" s="10">
        <f t="shared" si="30"/>
        <v>245.3872330238205</v>
      </c>
      <c r="F144" s="10">
        <f t="shared" si="31"/>
        <v>163.30648608902342</v>
      </c>
      <c r="G144" s="10">
        <f t="shared" si="32"/>
        <v>216.20420615455612</v>
      </c>
      <c r="H144" s="10">
        <f t="shared" si="33"/>
        <v>217.91333031388064</v>
      </c>
      <c r="I144" s="10">
        <f t="shared" si="34"/>
        <v>213.54977581527521</v>
      </c>
      <c r="J144" s="10">
        <f t="shared" si="35"/>
        <v>374.35020461641869</v>
      </c>
      <c r="K144" s="10">
        <f t="shared" si="36"/>
        <v>223.58906860387609</v>
      </c>
      <c r="L144" s="10">
        <f t="shared" si="13"/>
        <v>275.90047333383961</v>
      </c>
      <c r="M144" s="10">
        <f t="shared" si="41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7"/>
        <v>285.79475794426588</v>
      </c>
      <c r="Q144" s="10">
        <f t="shared" si="38"/>
        <v>241.734060409422</v>
      </c>
      <c r="R144" s="10">
        <f t="shared" si="39"/>
        <v>261.00853698691748</v>
      </c>
      <c r="S144" s="10">
        <f t="shared" si="40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7"/>
        <v>241.8770287731241</v>
      </c>
      <c r="Z144" s="10">
        <f t="shared" si="28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>
        <f t="shared" si="25"/>
        <v>290.31610482264466</v>
      </c>
      <c r="AD144" s="10">
        <f t="shared" si="26"/>
        <v>354.40184072764333</v>
      </c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9"/>
        <v>125.21913348359629</v>
      </c>
      <c r="E145" s="10">
        <f t="shared" si="30"/>
        <v>772.00846718964021</v>
      </c>
      <c r="F145" s="10">
        <f t="shared" si="31"/>
        <v>112.06574523720583</v>
      </c>
      <c r="G145" s="10">
        <f t="shared" si="32"/>
        <v>297.50836742283377</v>
      </c>
      <c r="H145" s="10">
        <f t="shared" si="33"/>
        <v>210.73509359117392</v>
      </c>
      <c r="I145" s="10">
        <f t="shared" si="34"/>
        <v>513.13378130726937</v>
      </c>
      <c r="J145" s="10">
        <f t="shared" si="35"/>
        <v>378.74160048869885</v>
      </c>
      <c r="K145" s="10">
        <f t="shared" si="36"/>
        <v>705.85371790191073</v>
      </c>
      <c r="L145" s="10">
        <f t="shared" si="13"/>
        <v>365.09675063891933</v>
      </c>
      <c r="M145" s="10">
        <f t="shared" si="41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7"/>
        <v>526.44173247188326</v>
      </c>
      <c r="Q145" s="10">
        <f t="shared" si="38"/>
        <v>481.37535816618907</v>
      </c>
      <c r="R145" s="10">
        <f t="shared" si="39"/>
        <v>481.37535816618907</v>
      </c>
      <c r="S145" s="10">
        <f t="shared" si="40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7"/>
        <v>379.87679671457909</v>
      </c>
      <c r="Z145" s="10">
        <f t="shared" si="28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>
        <f t="shared" si="25"/>
        <v>407.73753081737152</v>
      </c>
      <c r="AD145" s="10">
        <f t="shared" si="26"/>
        <v>474.11340792717618</v>
      </c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9"/>
        <v>186.67821005356853</v>
      </c>
      <c r="E146" s="10">
        <f t="shared" si="30"/>
        <v>900.4342802502091</v>
      </c>
      <c r="F146" s="10">
        <f t="shared" si="31"/>
        <v>268.27098025153725</v>
      </c>
      <c r="G146" s="10">
        <f t="shared" si="32"/>
        <v>941.38845003851736</v>
      </c>
      <c r="H146" s="10">
        <f t="shared" si="33"/>
        <v>379.9501233858648</v>
      </c>
      <c r="I146" s="10">
        <f t="shared" si="34"/>
        <v>962.14471261758843</v>
      </c>
      <c r="J146" s="10">
        <f t="shared" si="35"/>
        <v>348.03661950518273</v>
      </c>
      <c r="K146" s="10">
        <f t="shared" si="36"/>
        <v>684.10315298256751</v>
      </c>
      <c r="L146" s="10">
        <f t="shared" si="13"/>
        <v>321.28415934717009</v>
      </c>
      <c r="M146" s="10">
        <f t="shared" si="41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7"/>
        <v>354.14419062807826</v>
      </c>
      <c r="Q146" s="10">
        <f t="shared" si="38"/>
        <v>723.48252605763332</v>
      </c>
      <c r="R146" s="10">
        <f t="shared" si="39"/>
        <v>385.70871188896939</v>
      </c>
      <c r="S146" s="10">
        <f t="shared" si="40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7"/>
        <v>729.66929504531015</v>
      </c>
      <c r="Z146" s="10">
        <f t="shared" si="28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>
        <f t="shared" si="25"/>
        <v>1113.7507900874</v>
      </c>
      <c r="AD146" s="10">
        <f t="shared" si="26"/>
        <v>384.69083062705698</v>
      </c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9"/>
        <v>135.02362913509864</v>
      </c>
      <c r="E147" s="10">
        <f t="shared" si="30"/>
        <v>621.59336967072352</v>
      </c>
      <c r="F147" s="10">
        <f t="shared" si="31"/>
        <v>205.33114313447325</v>
      </c>
      <c r="G147" s="10">
        <f t="shared" si="32"/>
        <v>496.74387626729816</v>
      </c>
      <c r="H147" s="10">
        <f t="shared" si="33"/>
        <v>276.58551024938947</v>
      </c>
      <c r="I147" s="10">
        <f t="shared" si="34"/>
        <v>612.36595938854668</v>
      </c>
      <c r="J147" s="10">
        <f t="shared" si="35"/>
        <v>346.79443303673281</v>
      </c>
      <c r="K147" s="10">
        <f t="shared" si="36"/>
        <v>552.943186211485</v>
      </c>
      <c r="L147" s="10">
        <f t="shared" si="13"/>
        <v>368.62879080765669</v>
      </c>
      <c r="M147" s="10">
        <f t="shared" si="41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7"/>
        <v>469.52889138524188</v>
      </c>
      <c r="Q147" s="10">
        <f t="shared" si="38"/>
        <v>604.34890848062901</v>
      </c>
      <c r="R147" s="10">
        <f t="shared" si="39"/>
        <v>423.21592596725873</v>
      </c>
      <c r="S147" s="10">
        <f t="shared" si="40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7"/>
        <v>587.31401722787791</v>
      </c>
      <c r="Z147" s="10">
        <f t="shared" si="28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>
        <f t="shared" si="25"/>
        <v>627.58655925881772</v>
      </c>
      <c r="AD147" s="10">
        <f t="shared" si="26"/>
        <v>462.38738355161195</v>
      </c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9"/>
        <v>263.78183087171169</v>
      </c>
      <c r="E148" s="10">
        <f t="shared" si="30"/>
        <v>3038.4351611652801</v>
      </c>
      <c r="F148" s="10">
        <f t="shared" si="31"/>
        <v>415.46153005138609</v>
      </c>
      <c r="G148" s="10">
        <f t="shared" si="32"/>
        <v>2994.847268482933</v>
      </c>
      <c r="H148" s="10">
        <f t="shared" si="33"/>
        <v>547.53703229234873</v>
      </c>
      <c r="I148" s="10">
        <f t="shared" si="34"/>
        <v>2673.3191924223038</v>
      </c>
      <c r="J148" s="10">
        <f t="shared" si="35"/>
        <v>479.18795675285753</v>
      </c>
      <c r="K148" s="10">
        <f t="shared" si="36"/>
        <v>2580.866889785364</v>
      </c>
      <c r="L148" s="10">
        <f t="shared" si="13"/>
        <v>463.96687587454073</v>
      </c>
      <c r="M148" s="10">
        <f t="shared" si="41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7"/>
        <v>660.8672690998709</v>
      </c>
      <c r="Q148" s="10">
        <f t="shared" si="38"/>
        <v>2685.759287964398</v>
      </c>
      <c r="R148" s="10">
        <f t="shared" si="39"/>
        <v>613.78068903445171</v>
      </c>
      <c r="S148" s="10">
        <f t="shared" si="40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7"/>
        <v>2154.1269280584011</v>
      </c>
      <c r="Z148" s="10">
        <f t="shared" si="28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>
        <f t="shared" si="25"/>
        <v>2708.6292813817672</v>
      </c>
      <c r="AD148" s="10">
        <f t="shared" si="26"/>
        <v>594.15093914180704</v>
      </c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9"/>
        <v>274.61159387578527</v>
      </c>
      <c r="E149" s="10">
        <f t="shared" si="30"/>
        <v>647.24342058341063</v>
      </c>
      <c r="F149" s="10">
        <f t="shared" si="31"/>
        <v>512.62392126096563</v>
      </c>
      <c r="G149" s="10">
        <f t="shared" si="32"/>
        <v>759.63747657925751</v>
      </c>
      <c r="H149" s="10">
        <f t="shared" si="33"/>
        <v>550.22848470975237</v>
      </c>
      <c r="I149" s="10">
        <f t="shared" si="34"/>
        <v>558.95011756665497</v>
      </c>
      <c r="J149" s="10">
        <f t="shared" si="35"/>
        <v>705.39993002953406</v>
      </c>
      <c r="K149" s="10">
        <f t="shared" si="36"/>
        <v>492.64942002083387</v>
      </c>
      <c r="L149" s="10">
        <f t="shared" si="13"/>
        <v>715.08572413198931</v>
      </c>
      <c r="M149" s="10">
        <f t="shared" si="41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7"/>
        <v>765.2858822426266</v>
      </c>
      <c r="Q149" s="10">
        <f t="shared" si="38"/>
        <v>591.68815817751988</v>
      </c>
      <c r="R149" s="10">
        <f t="shared" si="39"/>
        <v>658.17751987964755</v>
      </c>
      <c r="S149" s="10">
        <f t="shared" si="40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7"/>
        <v>599.08322957785015</v>
      </c>
      <c r="Z149" s="10">
        <f t="shared" si="28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>
        <f t="shared" si="25"/>
        <v>543.50463434755181</v>
      </c>
      <c r="AD149" s="10">
        <f t="shared" si="26"/>
        <v>704.12966467705144</v>
      </c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9"/>
        <v>710.66771950773261</v>
      </c>
      <c r="E150" s="10">
        <f t="shared" si="30"/>
        <v>842.84832587563642</v>
      </c>
      <c r="F150" s="10">
        <f t="shared" si="31"/>
        <v>827.41860823946934</v>
      </c>
      <c r="G150" s="10">
        <f t="shared" si="32"/>
        <v>881.15853191326335</v>
      </c>
      <c r="H150" s="10">
        <f t="shared" si="33"/>
        <v>898.39859014634885</v>
      </c>
      <c r="I150" s="10">
        <f t="shared" si="34"/>
        <v>871.21571604821099</v>
      </c>
      <c r="J150" s="10">
        <f t="shared" si="35"/>
        <v>876.90993641453917</v>
      </c>
      <c r="K150" s="10">
        <f t="shared" si="36"/>
        <v>850.36578927520918</v>
      </c>
      <c r="L150" s="10">
        <f t="shared" si="13"/>
        <v>876.7629534655706</v>
      </c>
      <c r="M150" s="10">
        <f t="shared" si="41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7"/>
        <v>1192.6639912988035</v>
      </c>
      <c r="Q150" s="10">
        <f t="shared" si="38"/>
        <v>991.44740425995531</v>
      </c>
      <c r="R150" s="10">
        <f t="shared" si="39"/>
        <v>1029.579996731492</v>
      </c>
      <c r="S150" s="10">
        <f t="shared" si="40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7"/>
        <v>1165.9274011043722</v>
      </c>
      <c r="Z150" s="10">
        <f t="shared" si="28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>
        <f t="shared" si="25"/>
        <v>1183.2366125725407</v>
      </c>
      <c r="AD150" s="10">
        <f t="shared" si="26"/>
        <v>1266.6365500225875</v>
      </c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9"/>
        <v>542.02121459377543</v>
      </c>
      <c r="E151" s="10">
        <f t="shared" si="30"/>
        <v>809.30126524564002</v>
      </c>
      <c r="F151" s="10">
        <f t="shared" si="31"/>
        <v>715.26273794597057</v>
      </c>
      <c r="G151" s="10">
        <f t="shared" si="32"/>
        <v>744.95088842291136</v>
      </c>
      <c r="H151" s="10">
        <f t="shared" si="33"/>
        <v>896.70014347202289</v>
      </c>
      <c r="I151" s="10">
        <f t="shared" si="34"/>
        <v>1094.5779585719638</v>
      </c>
      <c r="J151" s="10">
        <f t="shared" si="35"/>
        <v>923.29925600813567</v>
      </c>
      <c r="K151" s="10">
        <f t="shared" si="36"/>
        <v>1129.4300921718811</v>
      </c>
      <c r="L151" s="10">
        <f t="shared" si="13"/>
        <v>994.41775931455277</v>
      </c>
      <c r="M151" s="10">
        <f t="shared" si="41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7"/>
        <v>1182.4116270476659</v>
      </c>
      <c r="Q151" s="10">
        <f t="shared" si="38"/>
        <v>937.02535342913893</v>
      </c>
      <c r="R151" s="10">
        <f t="shared" si="39"/>
        <v>1095.9224208435567</v>
      </c>
      <c r="S151" s="10">
        <f t="shared" si="40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7"/>
        <v>761.94733420026012</v>
      </c>
      <c r="Z151" s="10">
        <f t="shared" si="28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>
        <f t="shared" si="25"/>
        <v>893.4720696908214</v>
      </c>
      <c r="AD151" s="10">
        <f t="shared" si="26"/>
        <v>1044.2454814511475</v>
      </c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9"/>
        <v>126.29806342969408</v>
      </c>
      <c r="E152" s="10">
        <f t="shared" si="30"/>
        <v>436.08229294883068</v>
      </c>
      <c r="F152" s="10">
        <f t="shared" si="31"/>
        <v>267.27624406541236</v>
      </c>
      <c r="G152" s="10">
        <f t="shared" si="32"/>
        <v>428.94507410636447</v>
      </c>
      <c r="H152" s="10">
        <f t="shared" si="33"/>
        <v>313.86224934612034</v>
      </c>
      <c r="I152" s="10">
        <f t="shared" si="34"/>
        <v>481.25544899738446</v>
      </c>
      <c r="J152" s="10">
        <f t="shared" si="35"/>
        <v>554.48997384481254</v>
      </c>
      <c r="K152" s="10">
        <f t="shared" si="36"/>
        <v>530.64197273956916</v>
      </c>
      <c r="L152" s="10">
        <f t="shared" si="13"/>
        <v>443.93576804356121</v>
      </c>
      <c r="M152" s="10">
        <f t="shared" si="41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7"/>
        <v>716.58531519368569</v>
      </c>
      <c r="Q152" s="10">
        <f t="shared" si="38"/>
        <v>539.6232818598337</v>
      </c>
      <c r="R152" s="10">
        <f t="shared" si="39"/>
        <v>824.70727982351946</v>
      </c>
      <c r="S152" s="10">
        <f t="shared" si="40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7"/>
        <v>499.98333388887039</v>
      </c>
      <c r="Z152" s="10">
        <f t="shared" si="28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>
        <f t="shared" si="25"/>
        <v>929.3257514216084</v>
      </c>
      <c r="AD152" s="10">
        <f t="shared" si="26"/>
        <v>883.83428107229895</v>
      </c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9"/>
        <v>80.197896781918189</v>
      </c>
      <c r="E153" s="10">
        <f t="shared" si="30"/>
        <v>405.68635163229754</v>
      </c>
      <c r="F153" s="10">
        <f t="shared" si="31"/>
        <v>162.94881159746024</v>
      </c>
      <c r="G153" s="10">
        <f t="shared" si="32"/>
        <v>342.71725826193392</v>
      </c>
      <c r="H153" s="10">
        <f t="shared" si="33"/>
        <v>232.55813953488371</v>
      </c>
      <c r="I153" s="10">
        <f t="shared" si="34"/>
        <v>422.50047949146506</v>
      </c>
      <c r="J153" s="10">
        <f t="shared" si="35"/>
        <v>223.03203002986544</v>
      </c>
      <c r="K153" s="10">
        <f t="shared" si="36"/>
        <v>380.46444765101035</v>
      </c>
      <c r="L153" s="10">
        <f t="shared" si="13"/>
        <v>265.89276739246742</v>
      </c>
      <c r="M153" s="10">
        <f t="shared" si="41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7"/>
        <v>325.91440015980317</v>
      </c>
      <c r="Q153" s="10">
        <f t="shared" si="38"/>
        <v>399.92072727642301</v>
      </c>
      <c r="R153" s="10">
        <f t="shared" si="39"/>
        <v>298.28903038279577</v>
      </c>
      <c r="S153" s="10">
        <f t="shared" si="40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7"/>
        <v>413.67814930801086</v>
      </c>
      <c r="Z153" s="10">
        <f t="shared" si="28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>
        <f t="shared" si="25"/>
        <v>469.14914521516994</v>
      </c>
      <c r="AD153" s="10">
        <f t="shared" si="26"/>
        <v>356.16034584397721</v>
      </c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9"/>
        <v>232.27241339108755</v>
      </c>
      <c r="E154" s="10">
        <f t="shared" si="30"/>
        <v>560.25652444998661</v>
      </c>
      <c r="F154" s="10">
        <f t="shared" si="31"/>
        <v>292.15284581811704</v>
      </c>
      <c r="G154" s="10">
        <f t="shared" si="32"/>
        <v>703.72790365020228</v>
      </c>
      <c r="H154" s="10">
        <f t="shared" si="33"/>
        <v>296.67826301940767</v>
      </c>
      <c r="I154" s="10">
        <f t="shared" si="34"/>
        <v>612.52682519961422</v>
      </c>
      <c r="J154" s="10">
        <f t="shared" si="35"/>
        <v>328.41863819213359</v>
      </c>
      <c r="K154" s="10">
        <f t="shared" si="36"/>
        <v>541.17627005974248</v>
      </c>
      <c r="L154" s="10">
        <f t="shared" si="13"/>
        <v>369.02255895412355</v>
      </c>
      <c r="M154" s="10">
        <f t="shared" si="41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7"/>
        <v>387.82938793620531</v>
      </c>
      <c r="Q154" s="10">
        <f t="shared" si="38"/>
        <v>504.68407414789715</v>
      </c>
      <c r="R154" s="10">
        <f t="shared" si="39"/>
        <v>323.69942196531792</v>
      </c>
      <c r="S154" s="10">
        <f t="shared" si="40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7"/>
        <v>524.04176875690791</v>
      </c>
      <c r="Z154" s="10">
        <f t="shared" si="28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>
        <f t="shared" si="25"/>
        <v>513.89086539221739</v>
      </c>
      <c r="AD154" s="10">
        <f t="shared" si="26"/>
        <v>400.04427367455691</v>
      </c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9"/>
        <v>185.94671911317718</v>
      </c>
      <c r="E155" s="10">
        <f t="shared" si="30"/>
        <v>346.15384615384619</v>
      </c>
      <c r="F155" s="10">
        <f t="shared" si="31"/>
        <v>332.16783216783216</v>
      </c>
      <c r="G155" s="10">
        <f t="shared" si="32"/>
        <v>514.5505349962516</v>
      </c>
      <c r="H155" s="10">
        <f t="shared" si="33"/>
        <v>422.54481019559739</v>
      </c>
      <c r="I155" s="10">
        <f t="shared" si="34"/>
        <v>547.49340369393144</v>
      </c>
      <c r="J155" s="10">
        <f t="shared" si="35"/>
        <v>451.84696569920845</v>
      </c>
      <c r="K155" s="10">
        <f t="shared" si="36"/>
        <v>404.19064864515298</v>
      </c>
      <c r="L155" s="10">
        <f t="shared" si="13"/>
        <v>497.96287913082841</v>
      </c>
      <c r="M155" s="10">
        <f t="shared" si="41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7"/>
        <v>705.05287896592245</v>
      </c>
      <c r="Q155" s="10">
        <f t="shared" si="38"/>
        <v>484.76868753366449</v>
      </c>
      <c r="R155" s="10">
        <f t="shared" si="39"/>
        <v>694.23663893709977</v>
      </c>
      <c r="S155" s="10">
        <f t="shared" si="40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7"/>
        <v>386.15288390939008</v>
      </c>
      <c r="Z155" s="10">
        <f t="shared" si="28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>
        <f t="shared" si="25"/>
        <v>711.14294484805077</v>
      </c>
      <c r="AD155" s="10">
        <f t="shared" si="26"/>
        <v>583.23953750127907</v>
      </c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9"/>
        <v>251.19711123322082</v>
      </c>
      <c r="E156" s="10">
        <f t="shared" si="30"/>
        <v>671.23614487352256</v>
      </c>
      <c r="F156" s="10">
        <f t="shared" si="31"/>
        <v>267.59173883046293</v>
      </c>
      <c r="G156" s="10">
        <f t="shared" si="32"/>
        <v>580.16303477776432</v>
      </c>
      <c r="H156" s="10">
        <f t="shared" si="33"/>
        <v>400.8632006301109</v>
      </c>
      <c r="I156" s="10">
        <f t="shared" si="34"/>
        <v>585.51887470395991</v>
      </c>
      <c r="J156" s="10">
        <f t="shared" si="35"/>
        <v>399.30262639896517</v>
      </c>
      <c r="K156" s="10">
        <f t="shared" si="36"/>
        <v>581.69406928948911</v>
      </c>
      <c r="L156" s="10">
        <f t="shared" si="13"/>
        <v>433.6709727931102</v>
      </c>
      <c r="M156" s="10">
        <f t="shared" si="41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7"/>
        <v>443.10289247721477</v>
      </c>
      <c r="Q156" s="10">
        <f t="shared" si="38"/>
        <v>595.16730940205787</v>
      </c>
      <c r="R156" s="10">
        <f t="shared" si="39"/>
        <v>438.30589674328519</v>
      </c>
      <c r="S156" s="10">
        <f t="shared" si="40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7"/>
        <v>513.24530201887308</v>
      </c>
      <c r="Z156" s="10">
        <f t="shared" si="28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>
        <f t="shared" si="25"/>
        <v>653.89051058640462</v>
      </c>
      <c r="AD156" s="10">
        <f t="shared" si="26"/>
        <v>451.37758452293582</v>
      </c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9"/>
        <v>242.67765550528716</v>
      </c>
      <c r="E157" s="10">
        <f t="shared" si="30"/>
        <v>524.9537397087613</v>
      </c>
      <c r="F157" s="10">
        <f t="shared" si="31"/>
        <v>520.93110568800455</v>
      </c>
      <c r="G157" s="10">
        <f t="shared" si="32"/>
        <v>582.31693162750287</v>
      </c>
      <c r="H157" s="10">
        <f t="shared" si="33"/>
        <v>408.55037572043477</v>
      </c>
      <c r="I157" s="10">
        <f t="shared" si="34"/>
        <v>529.35767765663991</v>
      </c>
      <c r="J157" s="10">
        <f t="shared" si="35"/>
        <v>427.55812426113232</v>
      </c>
      <c r="K157" s="10">
        <f t="shared" si="36"/>
        <v>578.67360208062416</v>
      </c>
      <c r="L157" s="10">
        <f t="shared" si="13"/>
        <v>439.53185955786739</v>
      </c>
      <c r="M157" s="10">
        <f t="shared" si="41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7"/>
        <v>522.15663425474872</v>
      </c>
      <c r="Q157" s="10">
        <f t="shared" si="38"/>
        <v>479.31057731794471</v>
      </c>
      <c r="R157" s="10">
        <f t="shared" si="39"/>
        <v>432.1150345385563</v>
      </c>
      <c r="S157" s="10">
        <f t="shared" si="40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7"/>
        <v>437.03550173215291</v>
      </c>
      <c r="Z157" s="10">
        <f t="shared" si="28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>
        <f t="shared" si="25"/>
        <v>539.22921940990227</v>
      </c>
      <c r="AD157" s="10">
        <f t="shared" si="26"/>
        <v>447.00810018620444</v>
      </c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9"/>
        <v>190.61501373549365</v>
      </c>
      <c r="E158" s="10">
        <f t="shared" si="30"/>
        <v>870.63977981239123</v>
      </c>
      <c r="F158" s="10">
        <f t="shared" si="31"/>
        <v>235.91529517497054</v>
      </c>
      <c r="G158" s="10">
        <f t="shared" si="32"/>
        <v>828.2963957913588</v>
      </c>
      <c r="H158" s="10">
        <f t="shared" si="33"/>
        <v>374.97201701365572</v>
      </c>
      <c r="I158" s="10">
        <f t="shared" si="34"/>
        <v>933.6445481827277</v>
      </c>
      <c r="J158" s="10">
        <f t="shared" si="35"/>
        <v>466.82227409136385</v>
      </c>
      <c r="K158" s="10">
        <f t="shared" si="36"/>
        <v>1060.6562810739144</v>
      </c>
      <c r="L158" s="10">
        <f t="shared" si="13"/>
        <v>397.74610540271794</v>
      </c>
      <c r="M158" s="10">
        <f t="shared" si="41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7"/>
        <v>351.40833648699788</v>
      </c>
      <c r="Q158" s="10">
        <f t="shared" si="38"/>
        <v>453.81044285639769</v>
      </c>
      <c r="R158" s="10">
        <f t="shared" si="39"/>
        <v>271.2430233164676</v>
      </c>
      <c r="S158" s="10">
        <f t="shared" si="40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7"/>
        <v>549.61378490790253</v>
      </c>
      <c r="Z158" s="10">
        <f t="shared" si="28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>
        <f t="shared" si="25"/>
        <v>364.50233281493001</v>
      </c>
      <c r="AD158" s="10">
        <f t="shared" si="26"/>
        <v>345.06220839813375</v>
      </c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9"/>
        <v>303.18029946788761</v>
      </c>
      <c r="E159" s="10">
        <f t="shared" si="30"/>
        <v>958.26893353941273</v>
      </c>
      <c r="F159" s="10">
        <f t="shared" si="31"/>
        <v>667.69706336939726</v>
      </c>
      <c r="G159" s="10">
        <f t="shared" si="32"/>
        <v>671.96843597805321</v>
      </c>
      <c r="H159" s="10">
        <f t="shared" si="33"/>
        <v>980.21083780284823</v>
      </c>
      <c r="I159" s="10">
        <f t="shared" si="34"/>
        <v>982.98212201265585</v>
      </c>
      <c r="J159" s="10">
        <f t="shared" si="35"/>
        <v>939.97665417460212</v>
      </c>
      <c r="K159" s="10">
        <f t="shared" si="36"/>
        <v>985.07097405775824</v>
      </c>
      <c r="L159" s="10">
        <f t="shared" si="13"/>
        <v>709.74057758198728</v>
      </c>
      <c r="M159" s="10">
        <f t="shared" si="41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7"/>
        <v>754.18480593537311</v>
      </c>
      <c r="Q159" s="10">
        <f t="shared" si="38"/>
        <v>477.86870557314381</v>
      </c>
      <c r="R159" s="10">
        <f t="shared" si="39"/>
        <v>412.1617585568365</v>
      </c>
      <c r="S159" s="10">
        <f t="shared" si="40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7"/>
        <v>522.61773416177925</v>
      </c>
      <c r="Z159" s="10">
        <f t="shared" si="28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>
        <f t="shared" si="25"/>
        <v>414.53719477569564</v>
      </c>
      <c r="AD159" s="10">
        <f t="shared" si="26"/>
        <v>335.03691084611017</v>
      </c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9"/>
        <v>166.9195751138088</v>
      </c>
      <c r="E160" s="10">
        <f t="shared" si="30"/>
        <v>607.25671777744037</v>
      </c>
      <c r="F160" s="10">
        <f t="shared" si="31"/>
        <v>296.03764991650223</v>
      </c>
      <c r="G160" s="10">
        <f t="shared" si="32"/>
        <v>550.84114932261423</v>
      </c>
      <c r="H160" s="10">
        <f t="shared" si="33"/>
        <v>357.3023671281822</v>
      </c>
      <c r="I160" s="10">
        <f t="shared" si="34"/>
        <v>607.67748629020298</v>
      </c>
      <c r="J160" s="10">
        <f t="shared" si="35"/>
        <v>429.82066103453388</v>
      </c>
      <c r="K160" s="10">
        <f t="shared" si="36"/>
        <v>559.02905479955871</v>
      </c>
      <c r="L160" s="10">
        <f t="shared" si="13"/>
        <v>529.606472968003</v>
      </c>
      <c r="M160" s="10">
        <f t="shared" si="41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7"/>
        <v>633.91442155309039</v>
      </c>
      <c r="Q160" s="10">
        <f t="shared" si="38"/>
        <v>621.16185501517612</v>
      </c>
      <c r="R160" s="10">
        <f t="shared" si="39"/>
        <v>501.16467847815346</v>
      </c>
      <c r="S160" s="10">
        <f t="shared" si="40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7"/>
        <v>611.27157923020081</v>
      </c>
      <c r="Z160" s="10">
        <f t="shared" si="28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>
        <f t="shared" si="25"/>
        <v>568.40201524350857</v>
      </c>
      <c r="AD160" s="10">
        <f t="shared" si="26"/>
        <v>490.8926495284847</v>
      </c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9"/>
        <v>192.69356944931044</v>
      </c>
      <c r="E161" s="10">
        <f t="shared" si="30"/>
        <v>440.92274266726309</v>
      </c>
      <c r="F161" s="10">
        <f t="shared" si="31"/>
        <v>130.9987858649115</v>
      </c>
      <c r="G161" s="10">
        <f t="shared" si="32"/>
        <v>316.03645592249126</v>
      </c>
      <c r="H161" s="10">
        <f t="shared" si="33"/>
        <v>241.01770123381911</v>
      </c>
      <c r="I161" s="10">
        <f t="shared" si="34"/>
        <v>294.94292455838274</v>
      </c>
      <c r="J161" s="10">
        <f t="shared" si="35"/>
        <v>189.72004336458133</v>
      </c>
      <c r="K161" s="10">
        <f t="shared" si="36"/>
        <v>313.33502990202317</v>
      </c>
      <c r="L161" s="10">
        <f t="shared" si="13"/>
        <v>244.9421045934597</v>
      </c>
      <c r="M161" s="10">
        <f t="shared" si="41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7"/>
        <v>272.33287944520089</v>
      </c>
      <c r="Q161" s="10">
        <f t="shared" si="38"/>
        <v>321.38442521631646</v>
      </c>
      <c r="R161" s="10">
        <f t="shared" si="39"/>
        <v>217.86155747836833</v>
      </c>
      <c r="S161" s="10">
        <f t="shared" si="40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7"/>
        <v>276.8369445862138</v>
      </c>
      <c r="Z161" s="10">
        <f t="shared" si="28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>
        <f t="shared" si="25"/>
        <v>281.36064744562469</v>
      </c>
      <c r="AD161" s="10">
        <f t="shared" si="26"/>
        <v>224.4562468386444</v>
      </c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9"/>
        <v>206.79956985689469</v>
      </c>
      <c r="E162" s="10">
        <f t="shared" si="30"/>
        <v>1038.352034835036</v>
      </c>
      <c r="F162" s="10">
        <f t="shared" si="31"/>
        <v>720.14737899849274</v>
      </c>
      <c r="G162" s="10">
        <f t="shared" si="32"/>
        <v>1453.7555351324254</v>
      </c>
      <c r="H162" s="10">
        <f t="shared" si="33"/>
        <v>944.10560614921883</v>
      </c>
      <c r="I162" s="10">
        <f t="shared" si="34"/>
        <v>1220.4424103737606</v>
      </c>
      <c r="J162" s="10">
        <f t="shared" si="35"/>
        <v>949.23298584625809</v>
      </c>
      <c r="K162" s="10">
        <f t="shared" si="36"/>
        <v>1442.1025684785393</v>
      </c>
      <c r="L162" s="10">
        <f t="shared" si="13"/>
        <v>742.38416247120063</v>
      </c>
      <c r="M162" s="10">
        <f t="shared" si="41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7"/>
        <v>1464.5628105657745</v>
      </c>
      <c r="Q162" s="10">
        <f t="shared" si="38"/>
        <v>1156.7229083318839</v>
      </c>
      <c r="R162" s="10">
        <f t="shared" si="39"/>
        <v>1000.173943294486</v>
      </c>
      <c r="S162" s="10">
        <f t="shared" si="40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7"/>
        <v>1071.9620419998241</v>
      </c>
      <c r="Z162" s="10">
        <f t="shared" si="28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>
        <f t="shared" si="25"/>
        <v>1102.7864298341613</v>
      </c>
      <c r="AD162" s="10">
        <f t="shared" si="26"/>
        <v>1372.1693745264752</v>
      </c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9"/>
        <v>221.75007219769793</v>
      </c>
      <c r="E163" s="10">
        <f t="shared" si="30"/>
        <v>1068.9394403907863</v>
      </c>
      <c r="F163" s="10">
        <f t="shared" si="31"/>
        <v>436.3643795859137</v>
      </c>
      <c r="G163" s="10">
        <f t="shared" si="32"/>
        <v>979.0671832297204</v>
      </c>
      <c r="H163" s="10">
        <f t="shared" si="33"/>
        <v>367.40046650849428</v>
      </c>
      <c r="I163" s="10">
        <f t="shared" si="34"/>
        <v>916.08862352562414</v>
      </c>
      <c r="J163" s="10">
        <f t="shared" si="35"/>
        <v>362.92328855328242</v>
      </c>
      <c r="K163" s="10">
        <f t="shared" si="36"/>
        <v>1219.8844018846689</v>
      </c>
      <c r="L163" s="10">
        <f t="shared" si="13"/>
        <v>314.74734372317494</v>
      </c>
      <c r="M163" s="10">
        <f t="shared" si="41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7"/>
        <v>433.29154067409098</v>
      </c>
      <c r="Q163" s="10">
        <f t="shared" si="38"/>
        <v>968.3234145855414</v>
      </c>
      <c r="R163" s="10">
        <f t="shared" si="39"/>
        <v>438.41771062619461</v>
      </c>
      <c r="S163" s="10">
        <f t="shared" si="40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7"/>
        <v>1008.1004888841309</v>
      </c>
      <c r="Z163" s="10">
        <f t="shared" si="28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>
        <f t="shared" si="25"/>
        <v>1096.6534264712595</v>
      </c>
      <c r="AD163" s="10">
        <f t="shared" si="26"/>
        <v>544.21768707482988</v>
      </c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9"/>
        <v>162.79413941098119</v>
      </c>
      <c r="E164" s="10">
        <f t="shared" si="30"/>
        <v>267.57841534116244</v>
      </c>
      <c r="F164" s="10">
        <f t="shared" si="31"/>
        <v>193.25107774639511</v>
      </c>
      <c r="G164" s="10">
        <f t="shared" si="32"/>
        <v>680.87625814091177</v>
      </c>
      <c r="H164" s="10">
        <f t="shared" si="33"/>
        <v>503.25636471284787</v>
      </c>
      <c r="I164" s="10">
        <f t="shared" si="34"/>
        <v>856.72082717872968</v>
      </c>
      <c r="J164" s="10">
        <f t="shared" si="35"/>
        <v>443.13146233382571</v>
      </c>
      <c r="K164" s="10">
        <f t="shared" si="36"/>
        <v>1031.6664278549936</v>
      </c>
      <c r="L164" s="10">
        <f t="shared" si="13"/>
        <v>272.24530735062331</v>
      </c>
      <c r="M164" s="10">
        <f t="shared" si="41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7"/>
        <v>676.94080368716686</v>
      </c>
      <c r="Q164" s="10">
        <f t="shared" si="38"/>
        <v>857.49285422621472</v>
      </c>
      <c r="R164" s="10">
        <f t="shared" si="39"/>
        <v>653.32788893425891</v>
      </c>
      <c r="S164" s="10">
        <f t="shared" si="40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7"/>
        <v>419.83731304119652</v>
      </c>
      <c r="Z164" s="10">
        <f t="shared" si="28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>
        <f t="shared" si="25"/>
        <v>462.36835345491903</v>
      </c>
      <c r="AD164" s="10">
        <f t="shared" si="26"/>
        <v>321.08913434369384</v>
      </c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9"/>
        <v>0</v>
      </c>
      <c r="E165" s="10">
        <f t="shared" si="30"/>
        <v>360.18336607727571</v>
      </c>
      <c r="F165" s="10">
        <f t="shared" si="31"/>
        <v>32.743942370661429</v>
      </c>
      <c r="G165" s="10">
        <f t="shared" si="32"/>
        <v>96.805421103581807</v>
      </c>
      <c r="H165" s="10">
        <f t="shared" si="33"/>
        <v>96.805421103581807</v>
      </c>
      <c r="I165" s="10">
        <f t="shared" si="34"/>
        <v>130.80444735120994</v>
      </c>
      <c r="J165" s="10">
        <f t="shared" si="35"/>
        <v>32.701111837802486</v>
      </c>
      <c r="K165" s="10">
        <f t="shared" si="36"/>
        <v>165.18004625041294</v>
      </c>
      <c r="L165" s="10">
        <f t="shared" si="13"/>
        <v>33.036009250082586</v>
      </c>
      <c r="M165" s="10">
        <f t="shared" si="41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7"/>
        <v>260.67122841316387</v>
      </c>
      <c r="Q165" s="10">
        <f t="shared" si="38"/>
        <v>340.83162917518746</v>
      </c>
      <c r="R165" s="10">
        <f t="shared" si="39"/>
        <v>204.49897750511249</v>
      </c>
      <c r="S165" s="10">
        <f t="shared" si="40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7"/>
        <v>229.20759659463002</v>
      </c>
      <c r="Z165" s="10">
        <f t="shared" si="28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>
        <f t="shared" si="25"/>
        <v>123.53304508956147</v>
      </c>
      <c r="AD165" s="10">
        <f t="shared" si="26"/>
        <v>61.766522544780734</v>
      </c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9"/>
        <v>314.87990626830697</v>
      </c>
      <c r="E166" s="10">
        <f t="shared" si="30"/>
        <v>436.26845051988658</v>
      </c>
      <c r="F166" s="10">
        <f t="shared" si="31"/>
        <v>356.28590125790737</v>
      </c>
      <c r="G166" s="10">
        <f t="shared" si="32"/>
        <v>409.79186886660199</v>
      </c>
      <c r="H166" s="10">
        <f t="shared" si="33"/>
        <v>402.60253783385451</v>
      </c>
      <c r="I166" s="10">
        <f t="shared" si="34"/>
        <v>511.99427139276764</v>
      </c>
      <c r="J166" s="10">
        <f t="shared" si="35"/>
        <v>390.26136770497675</v>
      </c>
      <c r="K166" s="10">
        <f t="shared" si="36"/>
        <v>665.78372767297844</v>
      </c>
      <c r="L166" s="10">
        <f t="shared" si="13"/>
        <v>533.34287861975167</v>
      </c>
      <c r="M166" s="10">
        <f t="shared" si="41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7"/>
        <v>706.71378091872793</v>
      </c>
      <c r="Q166" s="10">
        <f t="shared" si="38"/>
        <v>642.08213157533305</v>
      </c>
      <c r="R166" s="10">
        <f t="shared" si="39"/>
        <v>731.35558302430979</v>
      </c>
      <c r="S166" s="10">
        <f t="shared" si="40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7"/>
        <v>446.56049909702841</v>
      </c>
      <c r="Z166" s="10">
        <f t="shared" si="28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>
        <f t="shared" si="25"/>
        <v>684.55374233526913</v>
      </c>
      <c r="AD166" s="10">
        <f t="shared" si="26"/>
        <v>866.23625214936897</v>
      </c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9"/>
        <v>208.43258694616483</v>
      </c>
      <c r="E167" s="10">
        <f t="shared" si="30"/>
        <v>757.11689884918223</v>
      </c>
      <c r="F167" s="10">
        <f t="shared" si="31"/>
        <v>321.01756511205332</v>
      </c>
      <c r="G167" s="10">
        <f t="shared" si="32"/>
        <v>670.77260808585891</v>
      </c>
      <c r="H167" s="10">
        <f t="shared" si="33"/>
        <v>426.85529605463751</v>
      </c>
      <c r="I167" s="10">
        <f t="shared" si="34"/>
        <v>873.3353979560236</v>
      </c>
      <c r="J167" s="10">
        <f t="shared" si="35"/>
        <v>476.92784143697736</v>
      </c>
      <c r="K167" s="10">
        <f t="shared" si="36"/>
        <v>747.53439286387334</v>
      </c>
      <c r="L167" s="10">
        <f t="shared" si="13"/>
        <v>647.02556693259635</v>
      </c>
      <c r="M167" s="10">
        <f t="shared" si="41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7"/>
        <v>933.27407783632793</v>
      </c>
      <c r="Q167" s="10">
        <f t="shared" si="38"/>
        <v>909.60064793470815</v>
      </c>
      <c r="R167" s="10">
        <f t="shared" si="39"/>
        <v>679.08541523892586</v>
      </c>
      <c r="S167" s="10">
        <f t="shared" si="40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7"/>
        <v>1003.3027980307845</v>
      </c>
      <c r="Z167" s="10">
        <f t="shared" si="28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>
        <f t="shared" si="25"/>
        <v>1020.0364298724954</v>
      </c>
      <c r="AD167" s="10">
        <f t="shared" si="26"/>
        <v>1062.5379477838494</v>
      </c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9"/>
        <v>164.45708981576772</v>
      </c>
      <c r="E168" s="10">
        <f t="shared" si="30"/>
        <v>779.87852862244995</v>
      </c>
      <c r="F168" s="10">
        <f t="shared" si="31"/>
        <v>250.20682418935004</v>
      </c>
      <c r="G168" s="10">
        <f t="shared" si="32"/>
        <v>665.4615522139012</v>
      </c>
      <c r="H168" s="10">
        <f t="shared" si="33"/>
        <v>264.1981684908921</v>
      </c>
      <c r="I168" s="10">
        <f t="shared" si="34"/>
        <v>598.91265372576004</v>
      </c>
      <c r="J168" s="10">
        <f t="shared" si="35"/>
        <v>225.80363805518138</v>
      </c>
      <c r="K168" s="10">
        <f t="shared" si="36"/>
        <v>606.71252394297096</v>
      </c>
      <c r="L168" s="10">
        <f t="shared" si="13"/>
        <v>264.1982996952284</v>
      </c>
      <c r="M168" s="10">
        <f t="shared" si="41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7"/>
        <v>308.40470656332246</v>
      </c>
      <c r="Q168" s="10">
        <f t="shared" si="38"/>
        <v>733.32281974451985</v>
      </c>
      <c r="R168" s="10">
        <f t="shared" si="39"/>
        <v>271.60104434982213</v>
      </c>
      <c r="S168" s="10">
        <f t="shared" si="40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7"/>
        <v>871.08623403883166</v>
      </c>
      <c r="Z168" s="10">
        <f t="shared" si="28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>
        <f t="shared" si="25"/>
        <v>979.9254502178112</v>
      </c>
      <c r="AD168" s="10">
        <f t="shared" si="26"/>
        <v>371.85072079759283</v>
      </c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2">D69/AL69*100000</f>
        <v>134.82679941920765</v>
      </c>
      <c r="E169" s="10">
        <f t="shared" ref="E169:E184" si="43">E69/AM69*100000</f>
        <v>342.96404073997087</v>
      </c>
      <c r="F169" s="10">
        <f t="shared" ref="F169:F184" si="44">F69/AM69*100000</f>
        <v>374.14258989815011</v>
      </c>
      <c r="G169" s="10">
        <f t="shared" ref="G169:G184" si="45">G69/AN69*100000</f>
        <v>455.48654244306414</v>
      </c>
      <c r="H169" s="10">
        <f t="shared" ref="H169:H184" si="46">H69/AN69*100000</f>
        <v>445.13457556935822</v>
      </c>
      <c r="I169" s="10">
        <f t="shared" ref="I169:I184" si="47">I69/AO69*100000</f>
        <v>494.53946012775606</v>
      </c>
      <c r="J169" s="10">
        <f t="shared" ref="J169:J184" si="48">J69/AO69*100000</f>
        <v>638.78013599835151</v>
      </c>
      <c r="K169" s="10">
        <f t="shared" ref="K169:K184" si="49">K69/AP69*100000</f>
        <v>458.71559633027528</v>
      </c>
      <c r="L169" s="10">
        <f t="shared" si="13"/>
        <v>591.23343527013253</v>
      </c>
      <c r="M169" s="10">
        <f t="shared" si="41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50">P69/AR69*100000</f>
        <v>883.71158867242423</v>
      </c>
      <c r="Q169" s="10">
        <f t="shared" ref="Q169:Q184" si="51">Q69/AS69*100000</f>
        <v>593.01769488283117</v>
      </c>
      <c r="R169" s="10">
        <f t="shared" ref="R169:R184" si="52">R69/AS69*100000</f>
        <v>832.13773314203729</v>
      </c>
      <c r="S169" s="10">
        <f t="shared" ref="S169:S184" si="53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7"/>
        <v>465.65774155995342</v>
      </c>
      <c r="Z169" s="10">
        <f t="shared" si="28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>
        <f t="shared" si="25"/>
        <v>500.95007773363272</v>
      </c>
      <c r="AD169" s="10">
        <f t="shared" si="26"/>
        <v>518.22421834513727</v>
      </c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4">C70/AL70*100000</f>
        <v>332.6628500696271</v>
      </c>
      <c r="D170" s="10">
        <f t="shared" si="42"/>
        <v>42.549899427510439</v>
      </c>
      <c r="E170" s="10">
        <f t="shared" si="43"/>
        <v>305.74113916883704</v>
      </c>
      <c r="F170" s="10">
        <f t="shared" si="44"/>
        <v>135.88495074170535</v>
      </c>
      <c r="G170" s="10">
        <f t="shared" si="45"/>
        <v>325.36374936023981</v>
      </c>
      <c r="H170" s="10">
        <f t="shared" si="46"/>
        <v>175.47707830664621</v>
      </c>
      <c r="I170" s="10">
        <f t="shared" si="47"/>
        <v>466.7279541758009</v>
      </c>
      <c r="J170" s="10">
        <f t="shared" si="48"/>
        <v>173.25507389859274</v>
      </c>
      <c r="K170" s="10">
        <f t="shared" si="49"/>
        <v>358.13349250377445</v>
      </c>
      <c r="L170" s="10">
        <f t="shared" ref="L170:L184" si="55">L70/AP70*100000</f>
        <v>143.95561953583089</v>
      </c>
      <c r="M170" s="10">
        <f t="shared" ref="M170:M184" si="56">M70/AR70*100000</f>
        <v>418.91484299071681</v>
      </c>
      <c r="N170" s="10">
        <f t="shared" ref="N170:N184" si="57">N70/AR70*100000</f>
        <v>204.43044337946984</v>
      </c>
      <c r="O170" s="10">
        <f t="shared" ref="O170:O182" si="58">O70/AR70*100000</f>
        <v>308.32132444116758</v>
      </c>
      <c r="P170" s="10">
        <f t="shared" si="50"/>
        <v>244.64626830657866</v>
      </c>
      <c r="Q170" s="10">
        <f t="shared" si="51"/>
        <v>370.3230749584983</v>
      </c>
      <c r="R170" s="10">
        <f t="shared" si="52"/>
        <v>223.4708210956455</v>
      </c>
      <c r="S170" s="10">
        <f t="shared" si="53"/>
        <v>443.39710396576851</v>
      </c>
      <c r="T170" s="10">
        <f t="shared" ref="T170:T184" si="59">T70/AT70*100000</f>
        <v>328.67197916343679</v>
      </c>
      <c r="U170" s="10">
        <f t="shared" ref="U170:U183" si="60">U70/AU70*100000</f>
        <v>331.77905308464852</v>
      </c>
      <c r="V170" s="10">
        <f t="shared" ref="V170:V183" si="61">V70/AU70*100000</f>
        <v>337.75705404112864</v>
      </c>
      <c r="W170" s="10">
        <f t="shared" ref="W170:W184" si="62">W70/AV70*100000</f>
        <v>362.3709413016594</v>
      </c>
      <c r="X170" s="10">
        <f t="shared" ref="X170:X184" si="63">X70/AV70*100000</f>
        <v>345.11518219205658</v>
      </c>
      <c r="Y170" s="10">
        <f t="shared" si="27"/>
        <v>388.66530679750809</v>
      </c>
      <c r="Z170" s="10">
        <f t="shared" si="28"/>
        <v>325.26600143337561</v>
      </c>
      <c r="AA170" s="10">
        <f t="shared" ref="AA170:AA184" si="64">AA70/AX70*100000</f>
        <v>344.47034447034446</v>
      </c>
      <c r="AB170" s="10">
        <f t="shared" ref="AB170:AB184" si="65">AB70/AX70*100000</f>
        <v>204.61020461020459</v>
      </c>
      <c r="AC170" s="10">
        <f t="shared" ref="AC170:AC184" si="66">AC70/AY70*100000</f>
        <v>310.49577522141914</v>
      </c>
      <c r="AD170" s="10">
        <f t="shared" ref="AD170:AD184" si="67">AD70/AY70*100000</f>
        <v>231.5993077471241</v>
      </c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4"/>
        <v>1040.6766774377495</v>
      </c>
      <c r="D171" s="10">
        <f t="shared" si="42"/>
        <v>503.706519673066</v>
      </c>
      <c r="E171" s="10">
        <f t="shared" si="43"/>
        <v>1089.7743638982236</v>
      </c>
      <c r="F171" s="10">
        <f t="shared" si="44"/>
        <v>878.54056649063853</v>
      </c>
      <c r="G171" s="10">
        <f t="shared" si="45"/>
        <v>1106.2368872782758</v>
      </c>
      <c r="H171" s="10">
        <f t="shared" si="46"/>
        <v>977.49380125882124</v>
      </c>
      <c r="I171" s="10">
        <f t="shared" si="47"/>
        <v>1174.1026501174101</v>
      </c>
      <c r="J171" s="10">
        <f t="shared" si="48"/>
        <v>881.77505151674893</v>
      </c>
      <c r="K171" s="10">
        <f t="shared" si="49"/>
        <v>1171.0398445092324</v>
      </c>
      <c r="L171" s="10">
        <f t="shared" si="55"/>
        <v>816.32653061224494</v>
      </c>
      <c r="M171" s="10">
        <f t="shared" si="56"/>
        <v>1070.6743283728697</v>
      </c>
      <c r="N171" s="10">
        <f t="shared" si="57"/>
        <v>1242.5715829281471</v>
      </c>
      <c r="O171" s="10">
        <f t="shared" si="58"/>
        <v>1041.206227591965</v>
      </c>
      <c r="P171" s="10">
        <f t="shared" si="50"/>
        <v>1080.4970286331713</v>
      </c>
      <c r="Q171" s="10">
        <f t="shared" si="51"/>
        <v>1261.451388555806</v>
      </c>
      <c r="R171" s="10">
        <f t="shared" si="52"/>
        <v>1131.9487745215597</v>
      </c>
      <c r="S171" s="10">
        <f t="shared" si="53"/>
        <v>924.9000433546895</v>
      </c>
      <c r="T171" s="10">
        <f t="shared" si="59"/>
        <v>1271.7375596126981</v>
      </c>
      <c r="U171" s="10">
        <f t="shared" si="60"/>
        <v>934.66995980434876</v>
      </c>
      <c r="V171" s="10">
        <f t="shared" si="61"/>
        <v>1249.4551794275753</v>
      </c>
      <c r="W171" s="10">
        <f t="shared" si="62"/>
        <v>1129.8334469660076</v>
      </c>
      <c r="X171" s="10">
        <f t="shared" si="63"/>
        <v>1709.360085711503</v>
      </c>
      <c r="Y171" s="10">
        <f t="shared" ref="Y171:Y184" si="68">Y71/AW71*100000</f>
        <v>1106.2056649635399</v>
      </c>
      <c r="Z171" s="10">
        <f t="shared" ref="Z171:Z184" si="69">Z71/AW71*100000</f>
        <v>1225.2591894439208</v>
      </c>
      <c r="AA171" s="10">
        <f t="shared" si="64"/>
        <v>1315.6033385203</v>
      </c>
      <c r="AB171" s="10">
        <f t="shared" si="65"/>
        <v>1273.1645211486773</v>
      </c>
      <c r="AC171" s="10">
        <f t="shared" si="66"/>
        <v>1258.7214784084481</v>
      </c>
      <c r="AD171" s="10">
        <f t="shared" si="67"/>
        <v>1390.7222326984727</v>
      </c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4"/>
        <v>625.2056597564989</v>
      </c>
      <c r="D172" s="10">
        <f t="shared" si="42"/>
        <v>82.263902599539321</v>
      </c>
      <c r="E172" s="10">
        <f t="shared" si="43"/>
        <v>788.85532057737498</v>
      </c>
      <c r="F172" s="10">
        <f t="shared" si="44"/>
        <v>151.05740181268882</v>
      </c>
      <c r="G172" s="10">
        <f t="shared" si="45"/>
        <v>505.05050505050508</v>
      </c>
      <c r="H172" s="10">
        <f t="shared" si="46"/>
        <v>370.37037037037038</v>
      </c>
      <c r="I172" s="10">
        <f t="shared" si="47"/>
        <v>577.34759721514683</v>
      </c>
      <c r="J172" s="10">
        <f t="shared" si="48"/>
        <v>560.36678553234844</v>
      </c>
      <c r="K172" s="10">
        <f t="shared" si="49"/>
        <v>448.50784888735552</v>
      </c>
      <c r="L172" s="10">
        <f t="shared" si="55"/>
        <v>362.256339485941</v>
      </c>
      <c r="M172" s="10">
        <f t="shared" si="56"/>
        <v>568.47545219638243</v>
      </c>
      <c r="N172" s="10">
        <f t="shared" si="57"/>
        <v>551.24892334194658</v>
      </c>
      <c r="O172" s="10">
        <f t="shared" si="58"/>
        <v>310.07751937984494</v>
      </c>
      <c r="P172" s="10">
        <f t="shared" si="50"/>
        <v>413.43669250645991</v>
      </c>
      <c r="Q172" s="10">
        <f t="shared" si="51"/>
        <v>318.04486106461331</v>
      </c>
      <c r="R172" s="10">
        <f t="shared" si="52"/>
        <v>368.26247070639437</v>
      </c>
      <c r="S172" s="10">
        <f t="shared" si="53"/>
        <v>412.95011562603241</v>
      </c>
      <c r="T172" s="10">
        <f t="shared" si="59"/>
        <v>330.36009250082589</v>
      </c>
      <c r="U172" s="10">
        <f t="shared" si="60"/>
        <v>0</v>
      </c>
      <c r="V172" s="10">
        <f t="shared" si="61"/>
        <v>0</v>
      </c>
      <c r="W172" s="10">
        <f t="shared" si="62"/>
        <v>344.149459193707</v>
      </c>
      <c r="X172" s="10">
        <f t="shared" si="63"/>
        <v>458.86594559160932</v>
      </c>
      <c r="Y172" s="10">
        <f t="shared" si="68"/>
        <v>279.92754816400458</v>
      </c>
      <c r="Z172" s="10">
        <f t="shared" si="69"/>
        <v>230.52856907623911</v>
      </c>
      <c r="AA172" s="10">
        <f t="shared" si="64"/>
        <v>695.00565702278971</v>
      </c>
      <c r="AB172" s="10">
        <f t="shared" si="65"/>
        <v>549.53935671569423</v>
      </c>
      <c r="AC172" s="10">
        <f t="shared" si="66"/>
        <v>624.69966362325806</v>
      </c>
      <c r="AD172" s="10">
        <f t="shared" si="67"/>
        <v>320.35880185808105</v>
      </c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4"/>
        <v>755.54740509811108</v>
      </c>
      <c r="D173" s="10">
        <f t="shared" si="42"/>
        <v>326.42582064918389</v>
      </c>
      <c r="E173" s="10">
        <f t="shared" si="43"/>
        <v>988.56510512725924</v>
      </c>
      <c r="F173" s="10">
        <f t="shared" si="44"/>
        <v>531.16931021763185</v>
      </c>
      <c r="G173" s="10">
        <f t="shared" si="45"/>
        <v>789.39638713467468</v>
      </c>
      <c r="H173" s="10">
        <f t="shared" si="46"/>
        <v>624.17388750183579</v>
      </c>
      <c r="I173" s="10">
        <f t="shared" si="47"/>
        <v>827.29712835974556</v>
      </c>
      <c r="J173" s="10">
        <f t="shared" si="48"/>
        <v>904.51152700665523</v>
      </c>
      <c r="K173" s="10">
        <f t="shared" si="49"/>
        <v>840.80097355902194</v>
      </c>
      <c r="L173" s="10">
        <f t="shared" si="55"/>
        <v>700.66747796585162</v>
      </c>
      <c r="M173" s="10">
        <f t="shared" si="56"/>
        <v>1014.5823484490345</v>
      </c>
      <c r="N173" s="10">
        <f t="shared" si="57"/>
        <v>683.66122404451073</v>
      </c>
      <c r="O173" s="10">
        <f t="shared" si="58"/>
        <v>978.21738972326261</v>
      </c>
      <c r="P173" s="10">
        <f t="shared" si="50"/>
        <v>632.75028182843005</v>
      </c>
      <c r="Q173" s="10">
        <f t="shared" si="51"/>
        <v>881.21010269220085</v>
      </c>
      <c r="R173" s="10">
        <f t="shared" si="52"/>
        <v>707.74354704412985</v>
      </c>
      <c r="S173" s="10">
        <f t="shared" si="53"/>
        <v>1024.512668889882</v>
      </c>
      <c r="T173" s="10">
        <f t="shared" si="59"/>
        <v>684.15443325196827</v>
      </c>
      <c r="U173" s="10">
        <f t="shared" si="60"/>
        <v>938.77411176208591</v>
      </c>
      <c r="V173" s="10">
        <f t="shared" si="61"/>
        <v>767.46496727995338</v>
      </c>
      <c r="W173" s="10">
        <f t="shared" si="62"/>
        <v>801.45220399356094</v>
      </c>
      <c r="X173" s="10">
        <f t="shared" si="63"/>
        <v>767.20210980580191</v>
      </c>
      <c r="Y173" s="10">
        <f t="shared" si="68"/>
        <v>820.31382960618123</v>
      </c>
      <c r="Z173" s="10">
        <f t="shared" si="69"/>
        <v>694.37353211477591</v>
      </c>
      <c r="AA173" s="10">
        <f t="shared" si="64"/>
        <v>843.31704705173684</v>
      </c>
      <c r="AB173" s="10">
        <f t="shared" si="65"/>
        <v>920.28646007630016</v>
      </c>
      <c r="AC173" s="10">
        <f t="shared" si="66"/>
        <v>736.61755882941134</v>
      </c>
      <c r="AD173" s="10">
        <f t="shared" si="67"/>
        <v>749.95000333311111</v>
      </c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4"/>
        <v>730.15188391509287</v>
      </c>
      <c r="D174" s="10">
        <f t="shared" si="42"/>
        <v>197.17181675344281</v>
      </c>
      <c r="E174" s="10">
        <f t="shared" si="43"/>
        <v>518.5321551300932</v>
      </c>
      <c r="F174" s="10">
        <f t="shared" si="44"/>
        <v>426.4850270004909</v>
      </c>
      <c r="G174" s="10">
        <f t="shared" si="45"/>
        <v>615.74860470759529</v>
      </c>
      <c r="H174" s="10">
        <f t="shared" si="46"/>
        <v>576.31642805144384</v>
      </c>
      <c r="I174" s="10">
        <f t="shared" si="47"/>
        <v>570.57057057057057</v>
      </c>
      <c r="J174" s="10">
        <f t="shared" si="48"/>
        <v>612.61261261261257</v>
      </c>
      <c r="K174" s="10">
        <f t="shared" si="49"/>
        <v>799.97612011581748</v>
      </c>
      <c r="L174" s="10">
        <f t="shared" si="55"/>
        <v>731.32145309095245</v>
      </c>
      <c r="M174" s="10">
        <f t="shared" si="56"/>
        <v>523.71512264402156</v>
      </c>
      <c r="N174" s="10">
        <f t="shared" si="57"/>
        <v>597.68618516436368</v>
      </c>
      <c r="O174" s="10">
        <f t="shared" si="58"/>
        <v>943.87075775956441</v>
      </c>
      <c r="P174" s="10">
        <f t="shared" si="50"/>
        <v>949.78844276119185</v>
      </c>
      <c r="Q174" s="10">
        <f t="shared" si="51"/>
        <v>1044.7113297641442</v>
      </c>
      <c r="R174" s="10">
        <f t="shared" si="52"/>
        <v>957.89321371726237</v>
      </c>
      <c r="S174" s="10">
        <f t="shared" si="53"/>
        <v>1104.3543112844932</v>
      </c>
      <c r="T174" s="10">
        <f t="shared" si="59"/>
        <v>929.37869313292413</v>
      </c>
      <c r="U174" s="10">
        <f t="shared" si="60"/>
        <v>938.00631022426876</v>
      </c>
      <c r="V174" s="10">
        <f t="shared" si="61"/>
        <v>963.58830050311246</v>
      </c>
      <c r="W174" s="10">
        <f t="shared" si="62"/>
        <v>878.05701742042606</v>
      </c>
      <c r="X174" s="10">
        <f t="shared" si="63"/>
        <v>1007.514141783694</v>
      </c>
      <c r="Y174" s="10">
        <f t="shared" si="68"/>
        <v>839.72252646951438</v>
      </c>
      <c r="Z174" s="10">
        <f t="shared" si="69"/>
        <v>822.87190720925651</v>
      </c>
      <c r="AA174" s="10">
        <f t="shared" si="64"/>
        <v>996.62162162162167</v>
      </c>
      <c r="AB174" s="10">
        <f t="shared" si="65"/>
        <v>836.14864864864865</v>
      </c>
      <c r="AC174" s="10">
        <f t="shared" si="66"/>
        <v>896.76107722728159</v>
      </c>
      <c r="AD174" s="10">
        <f t="shared" si="67"/>
        <v>835.49168685771565</v>
      </c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4"/>
        <v>777.46774462807946</v>
      </c>
      <c r="D175" s="10">
        <f t="shared" si="42"/>
        <v>386.34900193174502</v>
      </c>
      <c r="E175" s="10">
        <f t="shared" si="43"/>
        <v>1130.051257599237</v>
      </c>
      <c r="F175" s="10">
        <f t="shared" si="44"/>
        <v>677.07712480629391</v>
      </c>
      <c r="G175" s="10">
        <f t="shared" si="45"/>
        <v>1205.9873726028045</v>
      </c>
      <c r="H175" s="10">
        <f t="shared" si="46"/>
        <v>846.55584194471385</v>
      </c>
      <c r="I175" s="10">
        <f t="shared" si="47"/>
        <v>1150.7833360901723</v>
      </c>
      <c r="J175" s="10">
        <f t="shared" si="48"/>
        <v>912.1198516032988</v>
      </c>
      <c r="K175" s="10">
        <f t="shared" si="49"/>
        <v>1409.2846991946944</v>
      </c>
      <c r="L175" s="10">
        <f t="shared" si="55"/>
        <v>937.94410232117468</v>
      </c>
      <c r="M175" s="10">
        <f t="shared" si="56"/>
        <v>1601.7602801306014</v>
      </c>
      <c r="N175" s="10">
        <f t="shared" si="57"/>
        <v>1185.3499266549945</v>
      </c>
      <c r="O175" s="10">
        <f t="shared" si="58"/>
        <v>1334.405905455922</v>
      </c>
      <c r="P175" s="10">
        <f t="shared" si="50"/>
        <v>1036.293947854067</v>
      </c>
      <c r="Q175" s="10">
        <f t="shared" si="51"/>
        <v>932.63538071182029</v>
      </c>
      <c r="R175" s="10">
        <f t="shared" si="52"/>
        <v>866.34512080828404</v>
      </c>
      <c r="S175" s="10">
        <f t="shared" si="53"/>
        <v>938.23121833753601</v>
      </c>
      <c r="T175" s="10">
        <f t="shared" si="59"/>
        <v>1231.2864899248052</v>
      </c>
      <c r="U175" s="10">
        <f t="shared" si="60"/>
        <v>894.5470932852636</v>
      </c>
      <c r="V175" s="10">
        <f t="shared" si="61"/>
        <v>1270.8427219468228</v>
      </c>
      <c r="W175" s="10">
        <f t="shared" si="62"/>
        <v>1078.8474424838062</v>
      </c>
      <c r="X175" s="10">
        <f t="shared" si="63"/>
        <v>1255.3048916685279</v>
      </c>
      <c r="Y175" s="10">
        <f t="shared" si="68"/>
        <v>1055.6196221059167</v>
      </c>
      <c r="Z175" s="10">
        <f t="shared" si="69"/>
        <v>1301.7830213785151</v>
      </c>
      <c r="AA175" s="10">
        <f t="shared" si="64"/>
        <v>1119.0278445600384</v>
      </c>
      <c r="AB175" s="10">
        <f t="shared" si="65"/>
        <v>1341.9591729684837</v>
      </c>
      <c r="AC175" s="10">
        <f t="shared" si="66"/>
        <v>995.14352614690836</v>
      </c>
      <c r="AD175" s="10">
        <f t="shared" si="67"/>
        <v>1242.3033561703235</v>
      </c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4"/>
        <v>295.52170947942716</v>
      </c>
      <c r="D176" s="10">
        <f t="shared" si="42"/>
        <v>68.197317572175493</v>
      </c>
      <c r="E176" s="10">
        <f t="shared" si="43"/>
        <v>442.99370482629985</v>
      </c>
      <c r="F176" s="10">
        <f t="shared" si="44"/>
        <v>279.78549778503151</v>
      </c>
      <c r="G176" s="10">
        <f t="shared" si="45"/>
        <v>379.416646905383</v>
      </c>
      <c r="H176" s="10">
        <f t="shared" si="46"/>
        <v>284.56248517903725</v>
      </c>
      <c r="I176" s="10">
        <f t="shared" si="47"/>
        <v>586.94057226705797</v>
      </c>
      <c r="J176" s="10">
        <f t="shared" si="48"/>
        <v>73.367571533382247</v>
      </c>
      <c r="K176" s="10">
        <f t="shared" si="49"/>
        <v>301.35610246107484</v>
      </c>
      <c r="L176" s="10">
        <f t="shared" si="55"/>
        <v>1481.6675037669513</v>
      </c>
      <c r="M176" s="10">
        <f t="shared" si="56"/>
        <v>933.85214007782099</v>
      </c>
      <c r="N176" s="10">
        <f t="shared" si="57"/>
        <v>363.16472114137486</v>
      </c>
      <c r="O176" s="10">
        <f t="shared" si="58"/>
        <v>1219.1958495460442</v>
      </c>
      <c r="P176" s="10">
        <f t="shared" si="50"/>
        <v>466.9260700389105</v>
      </c>
      <c r="Q176" s="10">
        <f t="shared" si="51"/>
        <v>620.63615205585722</v>
      </c>
      <c r="R176" s="10">
        <f t="shared" si="52"/>
        <v>491.33695371088703</v>
      </c>
      <c r="S176" s="10">
        <f t="shared" si="53"/>
        <v>491.97307094769553</v>
      </c>
      <c r="T176" s="10">
        <f t="shared" si="59"/>
        <v>543.75970999482138</v>
      </c>
      <c r="U176" s="10">
        <f t="shared" si="60"/>
        <v>0</v>
      </c>
      <c r="V176" s="10">
        <f t="shared" si="61"/>
        <v>0</v>
      </c>
      <c r="W176" s="10">
        <f t="shared" si="62"/>
        <v>787.40157480314963</v>
      </c>
      <c r="X176" s="10">
        <f t="shared" si="63"/>
        <v>839.8950131233596</v>
      </c>
      <c r="Y176" s="10">
        <f t="shared" si="68"/>
        <v>506.66666666666663</v>
      </c>
      <c r="Z176" s="10">
        <f t="shared" si="69"/>
        <v>506.66666666666663</v>
      </c>
      <c r="AA176" s="10">
        <f t="shared" si="64"/>
        <v>380.90401218892839</v>
      </c>
      <c r="AB176" s="10">
        <f t="shared" si="65"/>
        <v>609.44641950228549</v>
      </c>
      <c r="AC176" s="10">
        <f t="shared" si="66"/>
        <v>559.36943808797355</v>
      </c>
      <c r="AD176" s="10">
        <f t="shared" si="67"/>
        <v>737.35062293414694</v>
      </c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4"/>
        <v>334.78172485643137</v>
      </c>
      <c r="D177" s="10">
        <f t="shared" si="42"/>
        <v>116.25247751181583</v>
      </c>
      <c r="E177" s="10">
        <f t="shared" si="43"/>
        <v>358.18435400025356</v>
      </c>
      <c r="F177" s="10">
        <f t="shared" si="44"/>
        <v>150.24724229745149</v>
      </c>
      <c r="G177" s="10">
        <f t="shared" si="45"/>
        <v>350.33209218073864</v>
      </c>
      <c r="H177" s="10">
        <f t="shared" si="46"/>
        <v>184.91496427493209</v>
      </c>
      <c r="I177" s="10">
        <f t="shared" si="47"/>
        <v>348.74230169919122</v>
      </c>
      <c r="J177" s="10">
        <f t="shared" si="48"/>
        <v>201.57799708144739</v>
      </c>
      <c r="K177" s="10">
        <f t="shared" si="49"/>
        <v>386.07915844517612</v>
      </c>
      <c r="L177" s="10">
        <f t="shared" si="55"/>
        <v>295.05733153325963</v>
      </c>
      <c r="M177" s="10">
        <f t="shared" si="56"/>
        <v>348.94868786956704</v>
      </c>
      <c r="N177" s="10">
        <f t="shared" si="57"/>
        <v>344.7803588335824</v>
      </c>
      <c r="O177" s="10">
        <f t="shared" si="58"/>
        <v>425.1695616704281</v>
      </c>
      <c r="P177" s="10">
        <f t="shared" si="50"/>
        <v>278.08709425782899</v>
      </c>
      <c r="Q177" s="10">
        <f t="shared" si="51"/>
        <v>389.01760088523116</v>
      </c>
      <c r="R177" s="10">
        <f t="shared" si="52"/>
        <v>251.27655405327525</v>
      </c>
      <c r="S177" s="10">
        <f t="shared" si="53"/>
        <v>377.98814956071647</v>
      </c>
      <c r="T177" s="10">
        <f t="shared" si="59"/>
        <v>272.42389157529112</v>
      </c>
      <c r="U177" s="10">
        <f t="shared" si="60"/>
        <v>397.78671694481903</v>
      </c>
      <c r="V177" s="10">
        <f t="shared" si="61"/>
        <v>279.73749433531572</v>
      </c>
      <c r="W177" s="10">
        <f t="shared" si="62"/>
        <v>366.28212576424045</v>
      </c>
      <c r="X177" s="10">
        <f t="shared" si="63"/>
        <v>332.53105375273191</v>
      </c>
      <c r="Y177" s="10">
        <f t="shared" si="68"/>
        <v>367.67630846166958</v>
      </c>
      <c r="Z177" s="10">
        <f t="shared" si="69"/>
        <v>356.87901346820479</v>
      </c>
      <c r="AA177" s="10">
        <f t="shared" si="64"/>
        <v>405.06975556535662</v>
      </c>
      <c r="AB177" s="10">
        <f t="shared" si="65"/>
        <v>334.26959771582443</v>
      </c>
      <c r="AC177" s="10">
        <f t="shared" si="66"/>
        <v>376.73744255173841</v>
      </c>
      <c r="AD177" s="10">
        <f t="shared" si="67"/>
        <v>371.69934896635112</v>
      </c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4"/>
        <v>485.04234288560866</v>
      </c>
      <c r="D178" s="10">
        <f t="shared" si="42"/>
        <v>340.18510264544716</v>
      </c>
      <c r="E178" s="10">
        <f t="shared" si="43"/>
        <v>523.78547243578953</v>
      </c>
      <c r="F178" s="10">
        <f t="shared" si="44"/>
        <v>472.03047932606273</v>
      </c>
      <c r="G178" s="10">
        <f t="shared" si="45"/>
        <v>541.09552666827949</v>
      </c>
      <c r="H178" s="10">
        <f t="shared" si="46"/>
        <v>554.07709873665704</v>
      </c>
      <c r="I178" s="10">
        <f t="shared" si="47"/>
        <v>489.23078639525608</v>
      </c>
      <c r="J178" s="10">
        <f t="shared" si="48"/>
        <v>590.75872610327963</v>
      </c>
      <c r="K178" s="10">
        <f t="shared" si="49"/>
        <v>516.02622375752651</v>
      </c>
      <c r="L178" s="10">
        <f t="shared" si="55"/>
        <v>611.21033549725678</v>
      </c>
      <c r="M178" s="10">
        <f t="shared" si="56"/>
        <v>470.57558773082883</v>
      </c>
      <c r="N178" s="10">
        <f t="shared" si="57"/>
        <v>611.30847378117005</v>
      </c>
      <c r="O178" s="10">
        <f t="shared" si="58"/>
        <v>480.34870481765802</v>
      </c>
      <c r="P178" s="10">
        <f t="shared" si="50"/>
        <v>674.34507899121888</v>
      </c>
      <c r="Q178" s="10">
        <f t="shared" si="51"/>
        <v>549.81103133460851</v>
      </c>
      <c r="R178" s="10">
        <f t="shared" si="52"/>
        <v>711.52015819772862</v>
      </c>
      <c r="S178" s="10">
        <f t="shared" si="53"/>
        <v>523.01161551481721</v>
      </c>
      <c r="T178" s="10">
        <f t="shared" si="59"/>
        <v>650.6300319717717</v>
      </c>
      <c r="U178" s="10">
        <f t="shared" si="60"/>
        <v>548.56279154613924</v>
      </c>
      <c r="V178" s="10">
        <f t="shared" si="61"/>
        <v>698.4077346050608</v>
      </c>
      <c r="W178" s="10">
        <f t="shared" si="62"/>
        <v>531.83618768997917</v>
      </c>
      <c r="X178" s="10">
        <f t="shared" si="63"/>
        <v>665.85214277560999</v>
      </c>
      <c r="Y178" s="10">
        <f t="shared" si="68"/>
        <v>488.37482978329945</v>
      </c>
      <c r="Z178" s="10">
        <f t="shared" si="69"/>
        <v>543.85286552460366</v>
      </c>
      <c r="AA178" s="10">
        <f t="shared" si="64"/>
        <v>457.83987430521529</v>
      </c>
      <c r="AB178" s="10">
        <f t="shared" si="65"/>
        <v>482.75920325725195</v>
      </c>
      <c r="AC178" s="10">
        <f t="shared" si="66"/>
        <v>465.25105191630377</v>
      </c>
      <c r="AD178" s="10">
        <f t="shared" si="67"/>
        <v>552.58765289006612</v>
      </c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4"/>
        <v>650.94259869811481</v>
      </c>
      <c r="D179" s="10">
        <f t="shared" si="42"/>
        <v>163.44013300645307</v>
      </c>
      <c r="E179" s="10">
        <f t="shared" si="43"/>
        <v>751.87969924812023</v>
      </c>
      <c r="F179" s="10">
        <f t="shared" si="44"/>
        <v>527.1481286241434</v>
      </c>
      <c r="G179" s="10">
        <f t="shared" si="45"/>
        <v>644.35100748102445</v>
      </c>
      <c r="H179" s="10">
        <f t="shared" si="46"/>
        <v>606.12679517282811</v>
      </c>
      <c r="I179" s="10">
        <f t="shared" si="47"/>
        <v>955.95126522961573</v>
      </c>
      <c r="J179" s="10">
        <f t="shared" si="48"/>
        <v>755.12116749230154</v>
      </c>
      <c r="K179" s="10">
        <f t="shared" si="49"/>
        <v>988.69686082190333</v>
      </c>
      <c r="L179" s="10">
        <f t="shared" si="55"/>
        <v>857.56995620361386</v>
      </c>
      <c r="M179" s="10">
        <f t="shared" si="56"/>
        <v>924.86432775357332</v>
      </c>
      <c r="N179" s="10">
        <f t="shared" si="57"/>
        <v>917.22082091263474</v>
      </c>
      <c r="O179" s="10">
        <f t="shared" si="58"/>
        <v>802.56821829855528</v>
      </c>
      <c r="P179" s="10">
        <f t="shared" si="50"/>
        <v>899.38597161711118</v>
      </c>
      <c r="Q179" s="10">
        <f t="shared" si="51"/>
        <v>926.93028300956519</v>
      </c>
      <c r="R179" s="10">
        <f t="shared" si="52"/>
        <v>885.02120106498364</v>
      </c>
      <c r="S179" s="10">
        <f t="shared" si="53"/>
        <v>680.68261362813485</v>
      </c>
      <c r="T179" s="10">
        <f t="shared" si="59"/>
        <v>789.30217963262442</v>
      </c>
      <c r="U179" s="10">
        <f t="shared" si="60"/>
        <v>700.9956514507046</v>
      </c>
      <c r="V179" s="10">
        <f t="shared" si="61"/>
        <v>736.63949813463876</v>
      </c>
      <c r="W179" s="10">
        <f t="shared" si="62"/>
        <v>700.8579063335053</v>
      </c>
      <c r="X179" s="10">
        <f t="shared" si="63"/>
        <v>728.98598284187335</v>
      </c>
      <c r="Y179" s="10">
        <f t="shared" si="68"/>
        <v>703.9318297596443</v>
      </c>
      <c r="Z179" s="10">
        <f t="shared" si="69"/>
        <v>754.8742648080397</v>
      </c>
      <c r="AA179" s="10">
        <f t="shared" si="64"/>
        <v>850.23490317405742</v>
      </c>
      <c r="AB179" s="10">
        <f t="shared" si="65"/>
        <v>802.10839922080902</v>
      </c>
      <c r="AC179" s="10">
        <f t="shared" si="66"/>
        <v>1052.4889330562833</v>
      </c>
      <c r="AD179" s="10">
        <f t="shared" si="67"/>
        <v>898.90685698798438</v>
      </c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4"/>
        <v>639.75392091607591</v>
      </c>
      <c r="D180" s="10">
        <f t="shared" si="42"/>
        <v>266.88724175589834</v>
      </c>
      <c r="E180" s="10">
        <f t="shared" si="43"/>
        <v>508.91964490056495</v>
      </c>
      <c r="F180" s="10">
        <f t="shared" si="44"/>
        <v>328.84038593574962</v>
      </c>
      <c r="G180" s="10">
        <f t="shared" si="45"/>
        <v>497.10763606371006</v>
      </c>
      <c r="H180" s="10">
        <f t="shared" si="46"/>
        <v>385.09122928253771</v>
      </c>
      <c r="I180" s="10">
        <f t="shared" si="47"/>
        <v>527.90346907993967</v>
      </c>
      <c r="J180" s="10">
        <f t="shared" si="48"/>
        <v>428.75676359839252</v>
      </c>
      <c r="K180" s="10">
        <f t="shared" si="49"/>
        <v>429.61219738126834</v>
      </c>
      <c r="L180" s="10">
        <f t="shared" si="55"/>
        <v>441.62932178354157</v>
      </c>
      <c r="M180" s="10">
        <f t="shared" si="56"/>
        <v>463.94438056912907</v>
      </c>
      <c r="N180" s="10">
        <f t="shared" si="57"/>
        <v>441.03909169301528</v>
      </c>
      <c r="O180" s="10">
        <f t="shared" si="58"/>
        <v>448.67418798505315</v>
      </c>
      <c r="P180" s="10">
        <f t="shared" si="50"/>
        <v>526.821644150618</v>
      </c>
      <c r="Q180" s="10">
        <f t="shared" si="51"/>
        <v>493.58831262246701</v>
      </c>
      <c r="R180" s="10">
        <f t="shared" si="52"/>
        <v>506.81681011318631</v>
      </c>
      <c r="S180" s="10">
        <f t="shared" si="53"/>
        <v>438.27010598381651</v>
      </c>
      <c r="T180" s="10">
        <f t="shared" si="59"/>
        <v>520.91084982884365</v>
      </c>
      <c r="U180" s="10">
        <f t="shared" si="60"/>
        <v>465.08704669725347</v>
      </c>
      <c r="V180" s="10">
        <f t="shared" si="61"/>
        <v>573.04047884001818</v>
      </c>
      <c r="W180" s="10">
        <f t="shared" si="62"/>
        <v>563.37232698186335</v>
      </c>
      <c r="X180" s="10">
        <f t="shared" si="63"/>
        <v>599.37732532280961</v>
      </c>
      <c r="Y180" s="10">
        <f t="shared" si="68"/>
        <v>504.53947391140684</v>
      </c>
      <c r="Z180" s="10">
        <f t="shared" si="69"/>
        <v>600.88890116758932</v>
      </c>
      <c r="AA180" s="10">
        <f t="shared" si="64"/>
        <v>536.90100867401327</v>
      </c>
      <c r="AB180" s="10">
        <f t="shared" si="65"/>
        <v>594.57655456657471</v>
      </c>
      <c r="AC180" s="10">
        <f t="shared" si="66"/>
        <v>495.54594908157378</v>
      </c>
      <c r="AD180" s="10">
        <f t="shared" si="67"/>
        <v>589.65648113006694</v>
      </c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4"/>
        <v>1027.7505380726175</v>
      </c>
      <c r="D181" s="10">
        <f t="shared" si="42"/>
        <v>184.66397524229185</v>
      </c>
      <c r="E181" s="10">
        <f t="shared" si="43"/>
        <v>1149.1488957792824</v>
      </c>
      <c r="F181" s="10">
        <f t="shared" si="44"/>
        <v>302.47421375688162</v>
      </c>
      <c r="G181" s="10">
        <f t="shared" si="45"/>
        <v>1106.6036448447405</v>
      </c>
      <c r="H181" s="10">
        <f t="shared" si="46"/>
        <v>399.46902874440184</v>
      </c>
      <c r="I181" s="10">
        <f t="shared" si="47"/>
        <v>1032.383094278229</v>
      </c>
      <c r="J181" s="10">
        <f t="shared" si="48"/>
        <v>252.41347959757397</v>
      </c>
      <c r="K181" s="10">
        <f t="shared" si="49"/>
        <v>971.03091115067161</v>
      </c>
      <c r="L181" s="10">
        <f t="shared" si="55"/>
        <v>458.92770443668644</v>
      </c>
      <c r="M181" s="10">
        <f t="shared" si="56"/>
        <v>984.6659364731654</v>
      </c>
      <c r="N181" s="10">
        <f t="shared" si="57"/>
        <v>449.06900328587074</v>
      </c>
      <c r="O181" s="10">
        <f t="shared" si="58"/>
        <v>1119.3866374589265</v>
      </c>
      <c r="P181" s="10">
        <f t="shared" si="50"/>
        <v>472.07009857612263</v>
      </c>
      <c r="Q181" s="10">
        <f t="shared" si="51"/>
        <v>1199.5683214345011</v>
      </c>
      <c r="R181" s="10">
        <f t="shared" si="52"/>
        <v>403.66096629586588</v>
      </c>
      <c r="S181" s="10">
        <f t="shared" si="53"/>
        <v>1101.2880502633957</v>
      </c>
      <c r="T181" s="10">
        <f t="shared" si="59"/>
        <v>419.19996751961509</v>
      </c>
      <c r="U181" s="10">
        <f t="shared" si="60"/>
        <v>1215.8234395783045</v>
      </c>
      <c r="V181" s="10">
        <f t="shared" si="61"/>
        <v>428.59254150450761</v>
      </c>
      <c r="W181" s="10">
        <f t="shared" si="62"/>
        <v>1155.8787878787878</v>
      </c>
      <c r="X181" s="10">
        <f t="shared" si="63"/>
        <v>471.27272727272731</v>
      </c>
      <c r="Y181" s="10">
        <f t="shared" si="68"/>
        <v>1174.4393808596494</v>
      </c>
      <c r="Z181" s="10">
        <f t="shared" si="69"/>
        <v>572.16277529059846</v>
      </c>
      <c r="AA181" s="10">
        <f t="shared" si="64"/>
        <v>1273.3667687096984</v>
      </c>
      <c r="AB181" s="10">
        <f t="shared" si="65"/>
        <v>491.76056796717256</v>
      </c>
      <c r="AC181" s="10">
        <f t="shared" si="66"/>
        <v>1158.5666201461293</v>
      </c>
      <c r="AD181" s="10">
        <f t="shared" si="67"/>
        <v>399.18725884574332</v>
      </c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4"/>
        <v>388.52079293255764</v>
      </c>
      <c r="D182" s="10">
        <f t="shared" si="42"/>
        <v>183.15018315018315</v>
      </c>
      <c r="E182" s="10">
        <f t="shared" si="43"/>
        <v>363.0154483240787</v>
      </c>
      <c r="F182" s="10">
        <f t="shared" si="44"/>
        <v>252.76631216639552</v>
      </c>
      <c r="G182" s="10">
        <f t="shared" si="45"/>
        <v>419.37583455791076</v>
      </c>
      <c r="H182" s="10">
        <f t="shared" si="46"/>
        <v>292.55658218759856</v>
      </c>
      <c r="I182" s="10">
        <f t="shared" si="47"/>
        <v>459.41499819443891</v>
      </c>
      <c r="J182" s="10">
        <f t="shared" si="48"/>
        <v>399.89835359574158</v>
      </c>
      <c r="K182" s="10">
        <f t="shared" si="49"/>
        <v>411.73100241175769</v>
      </c>
      <c r="L182" s="10">
        <f t="shared" si="55"/>
        <v>375.75450705539049</v>
      </c>
      <c r="M182" s="10">
        <f t="shared" si="56"/>
        <v>478.83031409692205</v>
      </c>
      <c r="N182" s="10">
        <f t="shared" si="57"/>
        <v>526.77902867727232</v>
      </c>
      <c r="O182" s="10">
        <f t="shared" si="58"/>
        <v>457.81169948635761</v>
      </c>
      <c r="P182" s="10">
        <f t="shared" si="50"/>
        <v>485.39863116272346</v>
      </c>
      <c r="Q182" s="10">
        <f t="shared" si="51"/>
        <v>456.74026321489089</v>
      </c>
      <c r="R182" s="10">
        <f t="shared" si="52"/>
        <v>498.14628428737058</v>
      </c>
      <c r="S182" s="10">
        <f t="shared" si="53"/>
        <v>405.25247671852969</v>
      </c>
      <c r="T182" s="10">
        <f t="shared" si="59"/>
        <v>460.25554298141907</v>
      </c>
      <c r="U182" s="10">
        <f t="shared" si="60"/>
        <v>417.02725414205264</v>
      </c>
      <c r="V182" s="10">
        <f t="shared" si="61"/>
        <v>498.55137901192762</v>
      </c>
      <c r="W182" s="10">
        <f t="shared" si="62"/>
        <v>431.37132318464575</v>
      </c>
      <c r="X182" s="10">
        <f t="shared" si="63"/>
        <v>487.011972117158</v>
      </c>
      <c r="Y182" s="10">
        <f t="shared" si="68"/>
        <v>385.31520924756501</v>
      </c>
      <c r="Z182" s="10">
        <f>Z82/AW82*100000</f>
        <v>509.34641222431389</v>
      </c>
      <c r="AA182" s="10">
        <f t="shared" si="64"/>
        <v>462.69519953730475</v>
      </c>
      <c r="AB182" s="10">
        <f t="shared" si="65"/>
        <v>533.87907638919785</v>
      </c>
      <c r="AC182" s="10">
        <f t="shared" si="66"/>
        <v>477.64880839855317</v>
      </c>
      <c r="AD182" s="10">
        <f t="shared" si="67"/>
        <v>486.47081805235229</v>
      </c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4"/>
        <v>354.85191756516991</v>
      </c>
      <c r="D183" s="10">
        <f t="shared" si="42"/>
        <v>81.888904053500752</v>
      </c>
      <c r="E183" s="10">
        <f t="shared" si="43"/>
        <v>587.16622396197397</v>
      </c>
      <c r="F183" s="10">
        <f t="shared" si="44"/>
        <v>307.56326017055784</v>
      </c>
      <c r="G183" s="10">
        <f t="shared" si="45"/>
        <v>632.46661981728744</v>
      </c>
      <c r="H183" s="10">
        <f t="shared" si="46"/>
        <v>520.02810962754745</v>
      </c>
      <c r="I183" s="10">
        <f t="shared" si="47"/>
        <v>384.7249928754631</v>
      </c>
      <c r="J183" s="10">
        <f t="shared" si="48"/>
        <v>698.20461669991448</v>
      </c>
      <c r="K183" s="10">
        <f t="shared" si="49"/>
        <v>406.26813697040046</v>
      </c>
      <c r="L183" s="10">
        <f t="shared" si="55"/>
        <v>565.87347649448634</v>
      </c>
      <c r="M183" s="10">
        <f t="shared" si="56"/>
        <v>909.90453460620529</v>
      </c>
      <c r="N183" s="10">
        <f t="shared" si="57"/>
        <v>924.82100238663475</v>
      </c>
      <c r="O183" s="10">
        <f>O83/AR83*100000</f>
        <v>1506.563245823389</v>
      </c>
      <c r="P183" s="10">
        <f t="shared" si="50"/>
        <v>984.48687350835314</v>
      </c>
      <c r="Q183" s="10">
        <f t="shared" si="51"/>
        <v>1393.6760077925971</v>
      </c>
      <c r="R183" s="10">
        <f t="shared" si="52"/>
        <v>929.11733852839802</v>
      </c>
      <c r="S183" s="10">
        <f t="shared" si="53"/>
        <v>961.24962451186548</v>
      </c>
      <c r="T183" s="10">
        <f t="shared" si="59"/>
        <v>916.1910483628717</v>
      </c>
      <c r="U183" s="10">
        <f t="shared" si="60"/>
        <v>1129.6882060551288</v>
      </c>
      <c r="V183" s="10">
        <f t="shared" si="61"/>
        <v>1732.1885826178641</v>
      </c>
      <c r="W183" s="10">
        <f t="shared" si="62"/>
        <v>804.49301760777166</v>
      </c>
      <c r="X183" s="10">
        <f t="shared" si="63"/>
        <v>743.77656344869467</v>
      </c>
      <c r="Y183" s="10">
        <f t="shared" si="68"/>
        <v>728.56921407533719</v>
      </c>
      <c r="Z183" s="10">
        <f t="shared" si="69"/>
        <v>775.07363199503959</v>
      </c>
      <c r="AA183" s="10">
        <f t="shared" si="64"/>
        <v>745.92074592074596</v>
      </c>
      <c r="AB183" s="10">
        <f t="shared" si="65"/>
        <v>885.78088578088591</v>
      </c>
      <c r="AC183" s="10">
        <f t="shared" si="66"/>
        <v>673.03177336046326</v>
      </c>
      <c r="AD183" s="10">
        <f t="shared" si="67"/>
        <v>923.46220065737987</v>
      </c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4"/>
        <v>670.54217842534251</v>
      </c>
      <c r="D184" s="10">
        <f t="shared" si="42"/>
        <v>263.82377120763618</v>
      </c>
      <c r="E184" s="10">
        <f t="shared" si="43"/>
        <v>661.57621029051882</v>
      </c>
      <c r="F184" s="10">
        <f t="shared" si="44"/>
        <v>392.48221008740182</v>
      </c>
      <c r="G184" s="10">
        <f t="shared" si="45"/>
        <v>672.29221160471491</v>
      </c>
      <c r="H184" s="10">
        <f t="shared" si="46"/>
        <v>463.00759464545274</v>
      </c>
      <c r="I184" s="10">
        <f t="shared" si="47"/>
        <v>665.73589186551987</v>
      </c>
      <c r="J184" s="10">
        <f t="shared" si="48"/>
        <v>498.53470100385232</v>
      </c>
      <c r="K184" s="10">
        <f t="shared" si="49"/>
        <v>666.21394201346982</v>
      </c>
      <c r="L184" s="10">
        <f t="shared" si="55"/>
        <v>518.58484915350368</v>
      </c>
      <c r="M184" s="10">
        <f t="shared" si="56"/>
        <v>673.68125535040326</v>
      </c>
      <c r="N184" s="10">
        <f t="shared" si="57"/>
        <v>588.17365654217156</v>
      </c>
      <c r="O184" s="10">
        <f>O84/AR84*100000</f>
        <v>713.30471876731986</v>
      </c>
      <c r="P184" s="10">
        <f t="shared" si="50"/>
        <v>592.93506233322717</v>
      </c>
      <c r="Q184" s="10">
        <f t="shared" si="51"/>
        <v>692.05766456670449</v>
      </c>
      <c r="R184" s="10">
        <f t="shared" si="52"/>
        <v>561.65738346127193</v>
      </c>
      <c r="S184" s="10">
        <f t="shared" si="53"/>
        <v>691.01138812894931</v>
      </c>
      <c r="T184" s="10">
        <f t="shared" si="59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2"/>
        <v>672.91653911570972</v>
      </c>
      <c r="X184" s="10">
        <f t="shared" si="63"/>
        <v>602.7473356160599</v>
      </c>
      <c r="Y184" s="10">
        <f t="shared" si="68"/>
        <v>651.76071345960474</v>
      </c>
      <c r="Z184" s="10">
        <f t="shared" si="69"/>
        <v>583.88651879827933</v>
      </c>
      <c r="AA184" s="10">
        <f t="shared" si="64"/>
        <v>690.16534027970067</v>
      </c>
      <c r="AB184" s="10">
        <f t="shared" si="65"/>
        <v>571.86984081090509</v>
      </c>
      <c r="AC184" s="10">
        <f t="shared" si="66"/>
        <v>703.68153726222556</v>
      </c>
      <c r="AD184" s="10">
        <f t="shared" si="67"/>
        <v>592.53685858332574</v>
      </c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80" zoomScaleNormal="8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R1" sqref="R1"/>
    </sheetView>
  </sheetViews>
  <sheetFormatPr defaultColWidth="9" defaultRowHeight="14.4"/>
  <cols>
    <col min="1" max="1" width="2.109375" style="22" customWidth="1"/>
    <col min="2" max="8" width="9" style="22"/>
    <col min="9" max="9" width="2.21875" style="22" bestFit="1" customWidth="1"/>
    <col min="10" max="10" width="12.33203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38" t="s">
        <v>141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4"/>
      <c r="S1" s="24"/>
    </row>
    <row r="2" spans="1:20" ht="23.25" customHeight="1">
      <c r="A2"/>
      <c r="B2" s="137" t="s">
        <v>91</v>
      </c>
      <c r="C2" s="137"/>
      <c r="D2" s="137"/>
      <c r="E2" s="137"/>
      <c r="F2" s="137"/>
      <c r="G2" s="25"/>
      <c r="H2" s="24"/>
      <c r="I2" s="24"/>
      <c r="J2" s="139" t="str">
        <f>CONCATENATE("Family Offence ",IF(N3=1,"Numbers","Rates")," for 2023/24, in Ranked Order")</f>
        <v>Family Offence Rates for 2023/24, in Ranked Order</v>
      </c>
      <c r="K2" s="139"/>
      <c r="L2" s="139"/>
      <c r="M2" s="139"/>
      <c r="N2" s="139"/>
      <c r="O2" s="139"/>
      <c r="P2" s="139"/>
      <c r="Q2" s="139"/>
      <c r="R2" s="24"/>
      <c r="S2" s="24"/>
    </row>
    <row r="3" spans="1:20">
      <c r="A3" s="24"/>
      <c r="B3" s="26">
        <v>37</v>
      </c>
      <c r="C3" s="24"/>
      <c r="D3" s="24"/>
      <c r="E3" s="26">
        <v>57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2">
        <v>1</v>
      </c>
      <c r="J5" s="113" t="s">
        <v>14</v>
      </c>
      <c r="K5" s="114">
        <f>IF($N$3=1,VLOOKUP($I5,Data!$A$5:$AJ$84,28+$K$3),VLOOKUP($I5,Data!$A$105:$AJ$184,28+$K$3))</f>
        <v>1001.3654984069186</v>
      </c>
      <c r="L5" s="114">
        <f>K5+0.00001*I5</f>
        <v>1001.3655084069186</v>
      </c>
      <c r="M5" s="114">
        <f>RANK(L5,L$5:L$83)</f>
        <v>14</v>
      </c>
      <c r="N5" s="115" t="str">
        <f>VLOOKUP(MATCH(I5,M$5:M$83,0),$I$5:$M$83,2)</f>
        <v>Latrobe</v>
      </c>
      <c r="O5" s="114">
        <f>VLOOKUP(MATCH(I5,M$5:M$83,0),$I$5:$M$83,3)</f>
        <v>1621.1582260664843</v>
      </c>
      <c r="P5" s="24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2">
        <v>2</v>
      </c>
      <c r="J6" s="113" t="s">
        <v>49</v>
      </c>
      <c r="K6" s="114">
        <f>IF($N$3=1,VLOOKUP($I6,Data!$A$5:$AJ$84,28+$K$3),VLOOKUP($I6,Data!$A$105:$AJ$184,28+$K$3))</f>
        <v>1129.8467859282719</v>
      </c>
      <c r="L6" s="114">
        <f t="shared" ref="L6:L69" si="0">K6+0.00001*I6</f>
        <v>1129.8468059282718</v>
      </c>
      <c r="M6" s="114">
        <f t="shared" ref="M6:M69" si="1">RANK(L6,L$5:L$83)</f>
        <v>9</v>
      </c>
      <c r="N6" s="115" t="str">
        <f t="shared" ref="N6:N69" si="2">VLOOKUP(MATCH(I6,M$5:M$83,0),$I$5:$M$83,2)</f>
        <v>Horsham</v>
      </c>
      <c r="O6" s="114">
        <f t="shared" ref="O6:O69" si="3">VLOOKUP(MATCH(I6,M$5:M$83,0),$I$5:$M$83,3)</f>
        <v>1511.1986217080973</v>
      </c>
      <c r="P6" s="24"/>
      <c r="Q6" s="24"/>
      <c r="R6" s="24"/>
      <c r="S6" s="24"/>
    </row>
    <row r="7" spans="1:20">
      <c r="A7" s="100"/>
      <c r="B7" s="108"/>
      <c r="C7" s="109" t="str">
        <f>CONCATENATE(INDEX(Data!B105:B184,'Family &amp; non-Family Violence'!B3),": ",INDEX(S3:S4,B5))</f>
        <v>Latrobe: Family offences</v>
      </c>
      <c r="D7" s="100"/>
      <c r="E7" s="109" t="str">
        <f>CONCATENATE(INDEX(Data!B105:B184,'Family &amp; non-Family Violence'!E3),": ",INDEX(S3:S4,E5))</f>
        <v>Nillumbik: Family offences</v>
      </c>
      <c r="F7" s="100"/>
      <c r="G7" s="100"/>
      <c r="H7" s="24"/>
      <c r="I7" s="112">
        <v>3</v>
      </c>
      <c r="J7" s="113" t="s">
        <v>50</v>
      </c>
      <c r="K7" s="114">
        <f>IF($N$3=1,VLOOKUP($I7,Data!$A$5:$AJ$84,28+$K$3),VLOOKUP($I7,Data!$A$105:$AJ$184,28+$K$3))</f>
        <v>781.29629159365811</v>
      </c>
      <c r="L7" s="114">
        <f t="shared" si="0"/>
        <v>781.29632159365815</v>
      </c>
      <c r="M7" s="114">
        <f t="shared" si="1"/>
        <v>29</v>
      </c>
      <c r="N7" s="115" t="str">
        <f t="shared" si="2"/>
        <v>East Gippsland</v>
      </c>
      <c r="O7" s="114">
        <f t="shared" si="3"/>
        <v>1405.0712702576302</v>
      </c>
      <c r="P7" s="24"/>
      <c r="Q7" s="24"/>
      <c r="R7" s="24"/>
      <c r="S7" s="24"/>
    </row>
    <row r="8" spans="1:20">
      <c r="A8" s="101">
        <v>1</v>
      </c>
      <c r="B8" s="110" t="s">
        <v>81</v>
      </c>
      <c r="C8" s="111">
        <f>VLOOKUP($B$3,Data!$A$105:$AJ$184,$A8*2+$B$5)</f>
        <v>871.86694137070026</v>
      </c>
      <c r="D8" s="100"/>
      <c r="E8" s="111">
        <f>VLOOKUP($E$3,Data!$A$105:$AJ$184,$A8*2+$E$5)</f>
        <v>192.69356944931044</v>
      </c>
      <c r="F8" s="100"/>
      <c r="G8" s="100"/>
      <c r="H8" s="24"/>
      <c r="I8" s="112">
        <v>4</v>
      </c>
      <c r="J8" s="113" t="s">
        <v>0</v>
      </c>
      <c r="K8" s="114">
        <f>IF($N$3=1,VLOOKUP($I8,Data!$A$5:$AJ$84,28+$K$3),VLOOKUP($I8,Data!$A$105:$AJ$184,28+$K$3))</f>
        <v>364.19191061866326</v>
      </c>
      <c r="L8" s="114">
        <f t="shared" si="0"/>
        <v>364.19195061866327</v>
      </c>
      <c r="M8" s="114">
        <f t="shared" si="1"/>
        <v>64</v>
      </c>
      <c r="N8" s="115" t="str">
        <f t="shared" si="2"/>
        <v>Swan Hill</v>
      </c>
      <c r="O8" s="114">
        <f t="shared" si="3"/>
        <v>1390.7222326984727</v>
      </c>
      <c r="P8" s="24"/>
      <c r="Q8" s="24"/>
      <c r="R8" s="24"/>
      <c r="S8" s="24"/>
    </row>
    <row r="9" spans="1:20">
      <c r="A9" s="101">
        <v>2</v>
      </c>
      <c r="B9" s="110" t="s">
        <v>82</v>
      </c>
      <c r="C9" s="111">
        <f>VLOOKUP($B$3,Data!$A$105:$AJ$184,$A9*2+$B$5)</f>
        <v>1272.3614811592627</v>
      </c>
      <c r="D9" s="100"/>
      <c r="E9" s="111">
        <f>VLOOKUP($E$3,Data!$A$105:$AJ$184,$A9*2+$E$5)</f>
        <v>130.9987858649115</v>
      </c>
      <c r="F9" s="100"/>
      <c r="G9" s="100"/>
      <c r="H9" s="24"/>
      <c r="I9" s="112">
        <v>5</v>
      </c>
      <c r="J9" s="113" t="s">
        <v>15</v>
      </c>
      <c r="K9" s="114">
        <f>IF($N$3=1,VLOOKUP($I9,Data!$A$5:$AJ$84,28+$K$3),VLOOKUP($I9,Data!$A$105:$AJ$184,28+$K$3))</f>
        <v>1057.8295771022022</v>
      </c>
      <c r="L9" s="114">
        <f t="shared" si="0"/>
        <v>1057.8296271022023</v>
      </c>
      <c r="M9" s="114">
        <f t="shared" si="1"/>
        <v>12</v>
      </c>
      <c r="N9" s="115" t="str">
        <f t="shared" si="2"/>
        <v>Northern Grampians</v>
      </c>
      <c r="O9" s="114">
        <f t="shared" si="3"/>
        <v>1372.1693745264752</v>
      </c>
      <c r="P9" s="24"/>
      <c r="Q9" s="24"/>
      <c r="R9" s="24"/>
      <c r="S9" s="24"/>
    </row>
    <row r="10" spans="1:20">
      <c r="A10" s="101">
        <v>3</v>
      </c>
      <c r="B10" s="110" t="s">
        <v>83</v>
      </c>
      <c r="C10" s="111">
        <f>VLOOKUP($B$3,Data!$A$105:$AJ$184,$A10*2+$B$5)</f>
        <v>1575.8362753452639</v>
      </c>
      <c r="D10" s="100"/>
      <c r="E10" s="111">
        <f>VLOOKUP($E$3,Data!$A$105:$AJ$184,$A10*2+$E$5)</f>
        <v>241.01770123381911</v>
      </c>
      <c r="F10" s="100"/>
      <c r="G10" s="100"/>
      <c r="H10" s="24"/>
      <c r="I10" s="112">
        <v>6</v>
      </c>
      <c r="J10" s="113" t="s">
        <v>16</v>
      </c>
      <c r="K10" s="114">
        <f>IF($N$3=1,VLOOKUP($I10,Data!$A$5:$AJ$84,28+$K$3),VLOOKUP($I10,Data!$A$105:$AJ$184,28+$K$3))</f>
        <v>959.69922828309484</v>
      </c>
      <c r="L10" s="114">
        <f t="shared" si="0"/>
        <v>959.6992882830948</v>
      </c>
      <c r="M10" s="114">
        <f t="shared" si="1"/>
        <v>16</v>
      </c>
      <c r="N10" s="115" t="str">
        <f t="shared" si="2"/>
        <v>Colac-Otway</v>
      </c>
      <c r="O10" s="114">
        <f t="shared" si="3"/>
        <v>1297.5351322228707</v>
      </c>
      <c r="P10" s="24"/>
      <c r="Q10" s="24"/>
      <c r="R10" s="24"/>
      <c r="S10" s="24"/>
    </row>
    <row r="11" spans="1:20">
      <c r="A11" s="101">
        <v>4</v>
      </c>
      <c r="B11" s="110" t="s">
        <v>84</v>
      </c>
      <c r="C11" s="111">
        <f>VLOOKUP($B$3,Data!$A$105:$AJ$184,$A11*2+$B$5)</f>
        <v>1518.0239958833247</v>
      </c>
      <c r="D11" s="100"/>
      <c r="E11" s="111">
        <f>VLOOKUP($E$3,Data!$A$105:$AJ$184,$A11*2+$E$5)</f>
        <v>189.72004336458133</v>
      </c>
      <c r="F11" s="100"/>
      <c r="G11" s="100"/>
      <c r="H11" s="24"/>
      <c r="I11" s="112">
        <v>7</v>
      </c>
      <c r="J11" s="113" t="s">
        <v>39</v>
      </c>
      <c r="K11" s="114">
        <f>IF($N$3=1,VLOOKUP($I11,Data!$A$5:$AJ$84,28+$K$3),VLOOKUP($I11,Data!$A$105:$AJ$184,28+$K$3))</f>
        <v>271.40555470308425</v>
      </c>
      <c r="L11" s="114">
        <f t="shared" si="0"/>
        <v>271.40562470308424</v>
      </c>
      <c r="M11" s="114">
        <f t="shared" si="1"/>
        <v>74</v>
      </c>
      <c r="N11" s="115" t="str">
        <f t="shared" si="2"/>
        <v>Mildura</v>
      </c>
      <c r="O11" s="114">
        <f t="shared" si="3"/>
        <v>1266.6365500225875</v>
      </c>
      <c r="P11" s="24"/>
      <c r="Q11" s="24"/>
      <c r="R11" s="24"/>
      <c r="S11" s="24"/>
    </row>
    <row r="12" spans="1:20">
      <c r="A12" s="101">
        <v>5</v>
      </c>
      <c r="B12" s="110" t="s">
        <v>85</v>
      </c>
      <c r="C12" s="111">
        <f>VLOOKUP($B$3,Data!$A$105:$AJ$184,$A12*2+$B$5)</f>
        <v>1727.0172294407562</v>
      </c>
      <c r="D12" s="100"/>
      <c r="E12" s="111">
        <f>VLOOKUP($E$3,Data!$A$105:$AJ$184,$A12*2+$E$5)</f>
        <v>244.9421045934597</v>
      </c>
      <c r="F12" s="100"/>
      <c r="G12" s="100"/>
      <c r="H12" s="24"/>
      <c r="I12" s="112">
        <v>8</v>
      </c>
      <c r="J12" s="113" t="s">
        <v>17</v>
      </c>
      <c r="K12" s="114">
        <f>IF($N$3=1,VLOOKUP($I12,Data!$A$5:$AJ$84,28+$K$3),VLOOKUP($I12,Data!$A$105:$AJ$184,28+$K$3))</f>
        <v>860.34826897928281</v>
      </c>
      <c r="L12" s="114">
        <f t="shared" si="0"/>
        <v>860.34834897928283</v>
      </c>
      <c r="M12" s="114">
        <f t="shared" si="1"/>
        <v>24</v>
      </c>
      <c r="N12" s="115" t="str">
        <f t="shared" si="2"/>
        <v>Wellington</v>
      </c>
      <c r="O12" s="114">
        <f t="shared" si="3"/>
        <v>1242.3033561703235</v>
      </c>
      <c r="P12" s="24"/>
      <c r="Q12" s="24"/>
      <c r="R12" s="24"/>
      <c r="S12" s="24"/>
    </row>
    <row r="13" spans="1:20">
      <c r="A13" s="101">
        <v>6</v>
      </c>
      <c r="B13" s="110" t="s">
        <v>110</v>
      </c>
      <c r="C13" s="111">
        <f>VLOOKUP($B$3,Data!$A$105:$AJ$184,$A13*2+$B$5)</f>
        <v>2099.2624213114314</v>
      </c>
      <c r="D13" s="100"/>
      <c r="E13" s="111">
        <f>VLOOKUP($E$3,Data!$A$105:$AJ$184,$A13*2+$E$5)</f>
        <v>245.4162576395706</v>
      </c>
      <c r="F13" s="100"/>
      <c r="G13" s="100"/>
      <c r="H13" s="24"/>
      <c r="I13" s="112">
        <v>9</v>
      </c>
      <c r="J13" s="113" t="s">
        <v>18</v>
      </c>
      <c r="K13" s="114">
        <f>IF($N$3=1,VLOOKUP($I13,Data!$A$5:$AJ$84,28+$K$3),VLOOKUP($I13,Data!$A$105:$AJ$184,28+$K$3))</f>
        <v>216.00004583555349</v>
      </c>
      <c r="L13" s="114">
        <f t="shared" si="0"/>
        <v>216.00013583555349</v>
      </c>
      <c r="M13" s="114">
        <f t="shared" si="1"/>
        <v>78</v>
      </c>
      <c r="N13" s="115" t="str">
        <f t="shared" si="2"/>
        <v>Ararat</v>
      </c>
      <c r="O13" s="114">
        <f t="shared" si="3"/>
        <v>1129.8467859282719</v>
      </c>
      <c r="P13" s="24"/>
      <c r="Q13" s="24"/>
      <c r="R13" s="24"/>
      <c r="S13" s="24"/>
    </row>
    <row r="14" spans="1:20">
      <c r="A14" s="101">
        <v>7</v>
      </c>
      <c r="B14" s="110" t="s">
        <v>111</v>
      </c>
      <c r="C14" s="111">
        <f>VLOOKUP($B$3,Data!$A$105:$AJ$184,$A14*2+$B$5)</f>
        <v>1938.5080917515468</v>
      </c>
      <c r="D14" s="108"/>
      <c r="E14" s="111">
        <f>VLOOKUP($E$3,Data!$A$105:$AJ$184,$A14*2+$E$5)</f>
        <v>272.33287944520089</v>
      </c>
      <c r="F14" s="100"/>
      <c r="G14" s="100"/>
      <c r="H14" s="24"/>
      <c r="I14" s="112">
        <v>10</v>
      </c>
      <c r="J14" s="113" t="s">
        <v>1</v>
      </c>
      <c r="K14" s="114">
        <f>IF($N$3=1,VLOOKUP($I14,Data!$A$5:$AJ$84,28+$K$3),VLOOKUP($I14,Data!$A$105:$AJ$184,28+$K$3))</f>
        <v>607.51048223376142</v>
      </c>
      <c r="L14" s="114">
        <f t="shared" si="0"/>
        <v>607.5105822337614</v>
      </c>
      <c r="M14" s="114">
        <f t="shared" si="1"/>
        <v>38</v>
      </c>
      <c r="N14" s="115" t="str">
        <f t="shared" si="2"/>
        <v>Greater Shepparton</v>
      </c>
      <c r="O14" s="114">
        <f t="shared" si="3"/>
        <v>1099.2984740001446</v>
      </c>
      <c r="P14" s="24"/>
      <c r="Q14" s="24"/>
      <c r="R14" s="24"/>
      <c r="S14" s="24"/>
    </row>
    <row r="15" spans="1:20">
      <c r="A15" s="101">
        <v>8</v>
      </c>
      <c r="B15" s="110" t="s">
        <v>116</v>
      </c>
      <c r="C15" s="111">
        <f>VLOOKUP($B$3,Data!$A$105:$AJ$184,$A15*2+$B$5)</f>
        <v>2061.3306170589185</v>
      </c>
      <c r="D15" s="108"/>
      <c r="E15" s="111">
        <f>VLOOKUP($E$3,Data!$A$105:$AJ$184,$A15*2+$E$5)</f>
        <v>217.86155747836833</v>
      </c>
      <c r="F15" s="100"/>
      <c r="G15" s="100"/>
      <c r="H15" s="24"/>
      <c r="I15" s="112">
        <v>11</v>
      </c>
      <c r="J15" s="113" t="s">
        <v>51</v>
      </c>
      <c r="K15" s="114">
        <f>IF($N$3=1,VLOOKUP($I15,Data!$A$5:$AJ$84,28+$K$3),VLOOKUP($I15,Data!$A$105:$AJ$184,28+$K$3))</f>
        <v>314.56953642384104</v>
      </c>
      <c r="L15" s="114">
        <f t="shared" si="0"/>
        <v>314.56964642384105</v>
      </c>
      <c r="M15" s="114">
        <f t="shared" si="1"/>
        <v>72</v>
      </c>
      <c r="N15" s="115" t="str">
        <f t="shared" si="2"/>
        <v>Southern Grampians</v>
      </c>
      <c r="O15" s="114">
        <f t="shared" si="3"/>
        <v>1062.5379477838494</v>
      </c>
      <c r="P15" s="24"/>
      <c r="Q15" s="24"/>
      <c r="R15" s="24"/>
      <c r="S15" s="24"/>
    </row>
    <row r="16" spans="1:20">
      <c r="A16" s="101">
        <v>9</v>
      </c>
      <c r="B16" s="110" t="s">
        <v>117</v>
      </c>
      <c r="C16" s="111">
        <f>VLOOKUP($B$3,Data!$A$105:$AJ$184,$A16*2+$B$5)</f>
        <v>2228.3974418635571</v>
      </c>
      <c r="D16" s="108"/>
      <c r="E16" s="111">
        <f>VLOOKUP($E$3,Data!$A$105:$AJ$184,$A16*2+$E$5)</f>
        <v>243.29776258449976</v>
      </c>
      <c r="F16" s="100"/>
      <c r="G16" s="100"/>
      <c r="H16" s="24"/>
      <c r="I16" s="112">
        <v>12</v>
      </c>
      <c r="J16" s="113" t="s">
        <v>52</v>
      </c>
      <c r="K16" s="114">
        <f>IF($N$3=1,VLOOKUP($I16,Data!$A$5:$AJ$84,28+$K$3),VLOOKUP($I16,Data!$A$105:$AJ$184,28+$K$3))</f>
        <v>835.53095381080448</v>
      </c>
      <c r="L16" s="114">
        <f t="shared" si="0"/>
        <v>835.53107381080451</v>
      </c>
      <c r="M16" s="114">
        <f t="shared" si="1"/>
        <v>27</v>
      </c>
      <c r="N16" s="115" t="str">
        <f t="shared" si="2"/>
        <v>Bass Coast</v>
      </c>
      <c r="O16" s="114">
        <f t="shared" si="3"/>
        <v>1057.8295771022022</v>
      </c>
      <c r="P16" s="24"/>
      <c r="Q16" s="24"/>
      <c r="R16" s="24"/>
      <c r="S16" s="24"/>
    </row>
    <row r="17" spans="1:19">
      <c r="A17" s="101">
        <v>10</v>
      </c>
      <c r="B17" s="110" t="s">
        <v>122</v>
      </c>
      <c r="C17" s="111">
        <f>VLOOKUP($B$3,Data!$A$105:$AJ$184,$A17*2+$B$5)</f>
        <v>1623.8535752570772</v>
      </c>
      <c r="D17" s="100"/>
      <c r="E17" s="111">
        <f>VLOOKUP($E$3,Data!$A$105:$AJ$184,$A17*2+$E$5)</f>
        <v>241.18966417795801</v>
      </c>
      <c r="F17" s="100"/>
      <c r="G17" s="100"/>
      <c r="H17" s="24"/>
      <c r="I17" s="112">
        <v>13</v>
      </c>
      <c r="J17" s="113" t="s">
        <v>40</v>
      </c>
      <c r="K17" s="114">
        <f>IF($N$3=1,VLOOKUP($I17,Data!$A$5:$AJ$84,28+$K$3),VLOOKUP($I17,Data!$A$105:$AJ$184,28+$K$3))</f>
        <v>626.96912413358541</v>
      </c>
      <c r="L17" s="114">
        <f t="shared" si="0"/>
        <v>626.96925413358542</v>
      </c>
      <c r="M17" s="114">
        <f t="shared" si="1"/>
        <v>37</v>
      </c>
      <c r="N17" s="115" t="str">
        <f t="shared" si="2"/>
        <v>Mitchell</v>
      </c>
      <c r="O17" s="114">
        <f t="shared" si="3"/>
        <v>1044.2454814511475</v>
      </c>
      <c r="P17" s="24"/>
      <c r="Q17" s="24"/>
      <c r="R17" s="24"/>
      <c r="S17" s="24"/>
    </row>
    <row r="18" spans="1:19">
      <c r="A18" s="101">
        <v>11</v>
      </c>
      <c r="B18" s="110" t="s">
        <v>125</v>
      </c>
      <c r="C18" s="111">
        <f>VLOOKUP($B$3,Data!$A$105:$AJ$184,$A18*2+$B$5)</f>
        <v>1655.7992491602449</v>
      </c>
      <c r="D18" s="100"/>
      <c r="E18" s="111">
        <f>VLOOKUP($E$3,Data!$A$105:$AJ$184,$A18*2+$E$5)</f>
        <v>329.65853508946776</v>
      </c>
      <c r="F18" s="100"/>
      <c r="G18" s="100"/>
      <c r="H18" s="24"/>
      <c r="I18" s="112">
        <v>14</v>
      </c>
      <c r="J18" s="113" t="s">
        <v>41</v>
      </c>
      <c r="K18" s="114">
        <f>IF($N$3=1,VLOOKUP($I18,Data!$A$5:$AJ$84,28+$K$3),VLOOKUP($I18,Data!$A$105:$AJ$184,28+$K$3))</f>
        <v>672.5153655861875</v>
      </c>
      <c r="L18" s="114">
        <f t="shared" si="0"/>
        <v>672.51550558618749</v>
      </c>
      <c r="M18" s="114">
        <f t="shared" si="1"/>
        <v>35</v>
      </c>
      <c r="N18" s="115" t="str">
        <f t="shared" si="2"/>
        <v>Alpine</v>
      </c>
      <c r="O18" s="114">
        <f t="shared" si="3"/>
        <v>1001.3654984069186</v>
      </c>
      <c r="P18" s="24"/>
      <c r="Q18" s="24"/>
      <c r="R18" s="24"/>
      <c r="S18" s="24"/>
    </row>
    <row r="19" spans="1:19">
      <c r="A19" s="101">
        <v>12</v>
      </c>
      <c r="B19" s="110" t="s">
        <v>123</v>
      </c>
      <c r="C19" s="111">
        <f>VLOOKUP($B$3,Data!$A$105:$AJ$184,$A19*2+$B$5)</f>
        <v>1776.6164189295657</v>
      </c>
      <c r="D19" s="100"/>
      <c r="E19" s="111">
        <f>VLOOKUP($E$3,Data!$A$105:$AJ$184,$A19*2+$E$5)</f>
        <v>242.81229217896967</v>
      </c>
      <c r="F19" s="100"/>
      <c r="G19" s="100"/>
      <c r="H19" s="24"/>
      <c r="I19" s="112">
        <v>15</v>
      </c>
      <c r="J19" s="113" t="s">
        <v>53</v>
      </c>
      <c r="K19" s="114">
        <f>IF($N$3=1,VLOOKUP($I19,Data!$A$5:$AJ$84,28+$K$3),VLOOKUP($I19,Data!$A$105:$AJ$184,28+$K$3))</f>
        <v>972.44732576985416</v>
      </c>
      <c r="L19" s="114">
        <f t="shared" si="0"/>
        <v>972.44747576985412</v>
      </c>
      <c r="M19" s="114">
        <f t="shared" si="1"/>
        <v>15</v>
      </c>
      <c r="N19" s="115" t="str">
        <f t="shared" si="2"/>
        <v>Central Goldfields</v>
      </c>
      <c r="O19" s="114">
        <f t="shared" si="3"/>
        <v>972.44732576985416</v>
      </c>
      <c r="P19" s="24"/>
      <c r="Q19" s="24"/>
      <c r="R19" s="24"/>
      <c r="S19" s="24"/>
    </row>
    <row r="20" spans="1:19">
      <c r="A20" s="101">
        <v>13</v>
      </c>
      <c r="B20" s="110" t="s">
        <v>124</v>
      </c>
      <c r="C20" s="111">
        <f>VLOOKUP($B$3,Data!$A$105:$AJ$184,$A20*2+$B$5)</f>
        <v>1489.5755482823492</v>
      </c>
      <c r="D20" s="100"/>
      <c r="E20" s="111">
        <f>VLOOKUP($E$3,Data!$A$105:$AJ$184,$A20*2+$E$5)</f>
        <v>255.43392035538631</v>
      </c>
      <c r="F20" s="100"/>
      <c r="G20" s="100"/>
      <c r="H20" s="24"/>
      <c r="I20" s="112">
        <v>16</v>
      </c>
      <c r="J20" s="113" t="s">
        <v>54</v>
      </c>
      <c r="K20" s="114">
        <f>IF($N$3=1,VLOOKUP($I20,Data!$A$5:$AJ$84,28+$K$3),VLOOKUP($I20,Data!$A$105:$AJ$184,28+$K$3))</f>
        <v>1297.5351322228707</v>
      </c>
      <c r="L20" s="114">
        <f t="shared" si="0"/>
        <v>1297.5352922228708</v>
      </c>
      <c r="M20" s="114">
        <f t="shared" si="1"/>
        <v>6</v>
      </c>
      <c r="N20" s="115" t="str">
        <f t="shared" si="2"/>
        <v>Baw Baw</v>
      </c>
      <c r="O20" s="114">
        <f t="shared" si="3"/>
        <v>959.69922828309484</v>
      </c>
      <c r="P20" s="24"/>
      <c r="Q20" s="24"/>
      <c r="R20" s="24"/>
      <c r="S20" s="24"/>
    </row>
    <row r="21" spans="1:19">
      <c r="A21" s="101">
        <v>14</v>
      </c>
      <c r="B21" s="110" t="s">
        <v>128</v>
      </c>
      <c r="C21" s="111">
        <f>VLOOKUP($B$3,Data!$A$105:$AJ$184,$A21*2+$B$5)</f>
        <v>1621.1582260664843</v>
      </c>
      <c r="D21" s="100"/>
      <c r="E21" s="111">
        <f>VLOOKUP($E$3,Data!$A$105:$AJ$184,$A21*2+$E$5)</f>
        <v>224.4562468386444</v>
      </c>
      <c r="F21" s="100"/>
      <c r="G21" s="100"/>
      <c r="H21" s="24"/>
      <c r="I21" s="112">
        <v>17</v>
      </c>
      <c r="J21" s="113" t="s">
        <v>55</v>
      </c>
      <c r="K21" s="114">
        <f>IF($N$3=1,VLOOKUP($I21,Data!$A$5:$AJ$84,28+$K$3),VLOOKUP($I21,Data!$A$105:$AJ$184,28+$K$3))</f>
        <v>727.36393278154003</v>
      </c>
      <c r="L21" s="114">
        <f t="shared" si="0"/>
        <v>727.36410278154005</v>
      </c>
      <c r="M21" s="114">
        <f t="shared" si="1"/>
        <v>33</v>
      </c>
      <c r="N21" s="115" t="str">
        <f t="shared" si="2"/>
        <v>Yarriambiack</v>
      </c>
      <c r="O21" s="114">
        <f t="shared" si="3"/>
        <v>923.46220065737987</v>
      </c>
      <c r="P21" s="24"/>
      <c r="Q21" s="24"/>
      <c r="R21" s="24"/>
      <c r="S21" s="24"/>
    </row>
    <row r="22" spans="1:19">
      <c r="A22" s="101">
        <v>15</v>
      </c>
      <c r="B22" s="110" t="s">
        <v>129</v>
      </c>
      <c r="C22" s="111">
        <f>VLOOKUP($B$3,Data!$A$105:$AJ$184,$A22*2+$B$5)</f>
        <v>0</v>
      </c>
      <c r="D22" s="100"/>
      <c r="E22" s="111">
        <f>VLOOKUP($E$3,Data!$A$105:$AJ$184,$A22*2+$E$5)</f>
        <v>0</v>
      </c>
      <c r="F22" s="100"/>
      <c r="G22" s="100"/>
      <c r="H22" s="24"/>
      <c r="I22" s="112">
        <v>18</v>
      </c>
      <c r="J22" s="113" t="s">
        <v>2</v>
      </c>
      <c r="K22" s="114">
        <f>IF($N$3=1,VLOOKUP($I22,Data!$A$5:$AJ$84,28+$K$3),VLOOKUP($I22,Data!$A$105:$AJ$184,28+$K$3))</f>
        <v>405.31079180128853</v>
      </c>
      <c r="L22" s="114">
        <f t="shared" si="0"/>
        <v>405.31097180128853</v>
      </c>
      <c r="M22" s="114">
        <f t="shared" si="1"/>
        <v>55</v>
      </c>
      <c r="N22" s="115" t="str">
        <f t="shared" si="2"/>
        <v>Glenelg</v>
      </c>
      <c r="O22" s="114">
        <f t="shared" si="3"/>
        <v>913.99460593347305</v>
      </c>
      <c r="P22" s="24"/>
      <c r="Q22" s="24"/>
      <c r="R22" s="24"/>
      <c r="S22" s="24"/>
    </row>
    <row r="23" spans="1:19">
      <c r="A23" s="101">
        <v>16</v>
      </c>
      <c r="B23" s="110" t="s">
        <v>130</v>
      </c>
      <c r="C23" s="111">
        <f>VLOOKUP($B$3,Data!$A$105:$AJ$184,$A23*2+$B$5)</f>
        <v>0</v>
      </c>
      <c r="D23" s="100"/>
      <c r="E23" s="111">
        <f>VLOOKUP($E$3,Data!$A$105:$AJ$184,$A23*2+$E$5)</f>
        <v>0</v>
      </c>
      <c r="F23" s="100"/>
      <c r="G23" s="100"/>
      <c r="H23" s="24"/>
      <c r="I23" s="112">
        <v>19</v>
      </c>
      <c r="J23" s="113" t="s">
        <v>19</v>
      </c>
      <c r="K23" s="114">
        <f>IF($N$3=1,VLOOKUP($I23,Data!$A$5:$AJ$84,28+$K$3),VLOOKUP($I23,Data!$A$105:$AJ$184,28+$K$3))</f>
        <v>1405.0712702576302</v>
      </c>
      <c r="L23" s="114">
        <f t="shared" si="0"/>
        <v>1405.0714602576302</v>
      </c>
      <c r="M23" s="114">
        <f t="shared" si="1"/>
        <v>3</v>
      </c>
      <c r="N23" s="115" t="str">
        <f t="shared" si="2"/>
        <v>Frankston</v>
      </c>
      <c r="O23" s="114">
        <f t="shared" si="3"/>
        <v>904.59720219007738</v>
      </c>
      <c r="P23" s="24"/>
      <c r="Q23" s="24"/>
      <c r="R23" s="24"/>
      <c r="S23" s="24"/>
    </row>
    <row r="24" spans="1:19">
      <c r="A24" s="101">
        <v>17</v>
      </c>
      <c r="B24" s="110" t="s">
        <v>131</v>
      </c>
      <c r="C24" s="111">
        <f>VLOOKUP($B$3,Data!$A$105:$AJ$184,$A24*2+$B$5)</f>
        <v>0</v>
      </c>
      <c r="D24" s="104"/>
      <c r="E24" s="111">
        <f>VLOOKUP($E$3,Data!$A$105:$AJ$184,$A24*2+$E$5)</f>
        <v>0</v>
      </c>
      <c r="F24" s="104"/>
      <c r="G24" s="104"/>
      <c r="H24" s="24"/>
      <c r="I24" s="112">
        <v>20</v>
      </c>
      <c r="J24" s="113" t="s">
        <v>42</v>
      </c>
      <c r="K24" s="114">
        <f>IF($N$3=1,VLOOKUP($I24,Data!$A$5:$AJ$84,28+$K$3),VLOOKUP($I24,Data!$A$105:$AJ$184,28+$K$3))</f>
        <v>904.59720219007738</v>
      </c>
      <c r="L24" s="114">
        <f t="shared" si="0"/>
        <v>904.59740219007733</v>
      </c>
      <c r="M24" s="114">
        <f t="shared" si="1"/>
        <v>19</v>
      </c>
      <c r="N24" s="115" t="str">
        <f t="shared" si="2"/>
        <v>Wodonga</v>
      </c>
      <c r="O24" s="114">
        <f t="shared" si="3"/>
        <v>898.90685698798438</v>
      </c>
      <c r="P24" s="24"/>
      <c r="Q24" s="24"/>
      <c r="R24" s="24"/>
      <c r="S24" s="24"/>
    </row>
    <row r="25" spans="1:19">
      <c r="A25" s="101"/>
      <c r="B25" s="110"/>
      <c r="C25" s="111"/>
      <c r="D25" s="104"/>
      <c r="E25" s="104"/>
      <c r="F25" s="104"/>
      <c r="G25" s="104"/>
      <c r="H25" s="24"/>
      <c r="I25" s="112">
        <v>21</v>
      </c>
      <c r="J25" s="113" t="s">
        <v>56</v>
      </c>
      <c r="K25" s="114">
        <f>IF($N$3=1,VLOOKUP($I25,Data!$A$5:$AJ$84,28+$K$3),VLOOKUP($I25,Data!$A$105:$AJ$184,28+$K$3))</f>
        <v>892.51439539347405</v>
      </c>
      <c r="L25" s="114">
        <f t="shared" si="0"/>
        <v>892.51460539347408</v>
      </c>
      <c r="M25" s="114">
        <f t="shared" si="1"/>
        <v>21</v>
      </c>
      <c r="N25" s="115" t="str">
        <f t="shared" si="2"/>
        <v>Gannawarra</v>
      </c>
      <c r="O25" s="114">
        <f t="shared" si="3"/>
        <v>892.51439539347405</v>
      </c>
      <c r="P25" s="24"/>
      <c r="Q25" s="24"/>
      <c r="R25" s="24"/>
      <c r="S25" s="24"/>
    </row>
    <row r="26" spans="1:19">
      <c r="A26" s="24"/>
      <c r="H26" s="24"/>
      <c r="I26" s="112">
        <v>22</v>
      </c>
      <c r="J26" s="113" t="s">
        <v>43</v>
      </c>
      <c r="K26" s="114">
        <f>IF($N$3=1,VLOOKUP($I26,Data!$A$5:$AJ$84,28+$K$3),VLOOKUP($I26,Data!$A$105:$AJ$184,28+$K$3))</f>
        <v>296.48616079113981</v>
      </c>
      <c r="L26" s="114">
        <f t="shared" si="0"/>
        <v>296.48638079113982</v>
      </c>
      <c r="M26" s="114">
        <f t="shared" si="1"/>
        <v>73</v>
      </c>
      <c r="N26" s="115" t="str">
        <f t="shared" si="2"/>
        <v>Moira</v>
      </c>
      <c r="O26" s="114">
        <f t="shared" si="3"/>
        <v>883.83428107229895</v>
      </c>
      <c r="P26" s="24"/>
      <c r="Q26" s="24"/>
      <c r="R26" s="24"/>
      <c r="S26" s="24"/>
    </row>
    <row r="27" spans="1:19">
      <c r="A27" s="24"/>
      <c r="H27" s="24"/>
      <c r="I27" s="112">
        <v>23</v>
      </c>
      <c r="J27" s="113" t="s">
        <v>57</v>
      </c>
      <c r="K27" s="114">
        <f>IF($N$3=1,VLOOKUP($I27,Data!$A$5:$AJ$84,28+$K$3),VLOOKUP($I27,Data!$A$105:$AJ$184,28+$K$3))</f>
        <v>913.99460593347305</v>
      </c>
      <c r="L27" s="114">
        <f t="shared" si="0"/>
        <v>913.99483593347304</v>
      </c>
      <c r="M27" s="114">
        <f t="shared" si="1"/>
        <v>18</v>
      </c>
      <c r="N27" s="115" t="str">
        <f t="shared" si="2"/>
        <v>South Gippsland</v>
      </c>
      <c r="O27" s="114">
        <f t="shared" si="3"/>
        <v>866.23625214936897</v>
      </c>
      <c r="P27" s="24"/>
      <c r="Q27" s="24"/>
      <c r="R27" s="24"/>
      <c r="S27" s="24"/>
    </row>
    <row r="28" spans="1:19">
      <c r="A28" s="24"/>
      <c r="B28" s="136" t="s">
        <v>142</v>
      </c>
      <c r="C28" s="136"/>
      <c r="D28" s="136"/>
      <c r="E28" s="136"/>
      <c r="F28" s="103"/>
      <c r="G28" s="24"/>
      <c r="H28" s="24"/>
      <c r="I28" s="112">
        <v>24</v>
      </c>
      <c r="J28" s="113" t="s">
        <v>58</v>
      </c>
      <c r="K28" s="114">
        <f>IF($N$3=1,VLOOKUP($I28,Data!$A$5:$AJ$84,28+$K$3),VLOOKUP($I28,Data!$A$105:$AJ$184,28+$K$3))</f>
        <v>236.2692695018979</v>
      </c>
      <c r="L28" s="114">
        <f t="shared" si="0"/>
        <v>236.26950950189789</v>
      </c>
      <c r="M28" s="114">
        <f t="shared" si="1"/>
        <v>75</v>
      </c>
      <c r="N28" s="115" t="str">
        <f t="shared" si="2"/>
        <v>Benalla</v>
      </c>
      <c r="O28" s="114">
        <f t="shared" si="3"/>
        <v>860.34826897928281</v>
      </c>
      <c r="P28" s="24"/>
      <c r="Q28" s="24"/>
      <c r="R28" s="24"/>
      <c r="S28" s="24"/>
    </row>
    <row r="29" spans="1:19">
      <c r="A29" s="24"/>
      <c r="B29" s="119" t="str">
        <f>C7</f>
        <v>Latrobe: Family offences</v>
      </c>
      <c r="C29" s="120"/>
      <c r="D29" s="120"/>
      <c r="E29" s="120"/>
      <c r="F29" s="24"/>
      <c r="G29" s="24"/>
      <c r="H29" s="24"/>
      <c r="I29" s="112">
        <v>25</v>
      </c>
      <c r="J29" s="113" t="s">
        <v>59</v>
      </c>
      <c r="K29" s="114">
        <f>IF($N$3=1,VLOOKUP($I29,Data!$A$5:$AJ$84,28+$K$3),VLOOKUP($I29,Data!$A$105:$AJ$184,28+$K$3))</f>
        <v>859.27810974922284</v>
      </c>
      <c r="L29" s="114">
        <f t="shared" si="0"/>
        <v>859.27835974922289</v>
      </c>
      <c r="M29" s="114">
        <f t="shared" si="1"/>
        <v>25</v>
      </c>
      <c r="N29" s="115" t="str">
        <f t="shared" si="2"/>
        <v>Greater Bendigo</v>
      </c>
      <c r="O29" s="114">
        <f t="shared" si="3"/>
        <v>859.27810974922284</v>
      </c>
      <c r="P29" s="24"/>
      <c r="Q29" s="24"/>
      <c r="R29" s="24"/>
      <c r="S29" s="24"/>
    </row>
    <row r="30" spans="1:19">
      <c r="A30" s="24"/>
      <c r="B30" s="85" t="s">
        <v>90</v>
      </c>
      <c r="C30" s="87">
        <f>C21-C8</f>
        <v>749.29128469578404</v>
      </c>
      <c r="D30" s="24"/>
      <c r="E30" s="24"/>
      <c r="F30" s="24"/>
      <c r="G30" s="24"/>
      <c r="H30" s="24"/>
      <c r="I30" s="112">
        <v>26</v>
      </c>
      <c r="J30" s="113" t="s">
        <v>44</v>
      </c>
      <c r="K30" s="114">
        <f>IF($N$3=1,VLOOKUP($I30,Data!$A$5:$AJ$84,28+$K$3),VLOOKUP($I30,Data!$A$105:$AJ$184,28+$K$3))</f>
        <v>769.87887076291884</v>
      </c>
      <c r="L30" s="114">
        <f t="shared" si="0"/>
        <v>769.87913076291886</v>
      </c>
      <c r="M30" s="114">
        <f t="shared" si="1"/>
        <v>30</v>
      </c>
      <c r="N30" s="115" t="str">
        <f t="shared" si="2"/>
        <v>Hindmarsh</v>
      </c>
      <c r="O30" s="114">
        <f t="shared" si="3"/>
        <v>845.47580500089953</v>
      </c>
      <c r="P30" s="24"/>
      <c r="Q30" s="24"/>
      <c r="R30" s="24"/>
      <c r="S30" s="24"/>
    </row>
    <row r="31" spans="1:19">
      <c r="A31" s="24"/>
      <c r="B31" s="86" t="s">
        <v>89</v>
      </c>
      <c r="C31" s="88">
        <f>C30/C8*100</f>
        <v>85.941013375021456</v>
      </c>
      <c r="D31" s="24"/>
      <c r="E31" s="24"/>
      <c r="F31" s="24"/>
      <c r="G31" s="24"/>
      <c r="H31" s="123"/>
      <c r="I31" s="112">
        <v>27</v>
      </c>
      <c r="J31" s="113" t="s">
        <v>60</v>
      </c>
      <c r="K31" s="114">
        <f>IF($N$3=1,VLOOKUP($I31,Data!$A$5:$AJ$84,28+$K$3),VLOOKUP($I31,Data!$A$105:$AJ$184,28+$K$3))</f>
        <v>606.76994013627575</v>
      </c>
      <c r="L31" s="114">
        <f t="shared" si="0"/>
        <v>606.77021013627575</v>
      </c>
      <c r="M31" s="114">
        <f t="shared" si="1"/>
        <v>39</v>
      </c>
      <c r="N31" s="115" t="str">
        <f t="shared" si="2"/>
        <v>Campaspe</v>
      </c>
      <c r="O31" s="114">
        <f t="shared" si="3"/>
        <v>835.53095381080448</v>
      </c>
      <c r="P31" s="24"/>
      <c r="Q31" s="24"/>
      <c r="R31" s="24"/>
      <c r="S31" s="24"/>
    </row>
    <row r="32" spans="1:19">
      <c r="A32" s="24"/>
      <c r="B32" s="121" t="str">
        <f>E7</f>
        <v>Nillumbik: Family offences</v>
      </c>
      <c r="C32" s="122"/>
      <c r="D32" s="122"/>
      <c r="E32" s="122"/>
      <c r="F32" s="24"/>
      <c r="G32" s="24"/>
      <c r="H32" s="24"/>
      <c r="I32" s="112">
        <v>28</v>
      </c>
      <c r="J32" s="113" t="s">
        <v>20</v>
      </c>
      <c r="K32" s="114">
        <f>IF($N$3=1,VLOOKUP($I32,Data!$A$5:$AJ$84,28+$K$3),VLOOKUP($I32,Data!$A$105:$AJ$184,28+$K$3))</f>
        <v>1099.2984740001446</v>
      </c>
      <c r="L32" s="114">
        <f t="shared" si="0"/>
        <v>1099.2987540001445</v>
      </c>
      <c r="M32" s="114">
        <f t="shared" si="1"/>
        <v>10</v>
      </c>
      <c r="N32" s="115" t="str">
        <f t="shared" si="2"/>
        <v>Warrnambool</v>
      </c>
      <c r="O32" s="114">
        <f t="shared" si="3"/>
        <v>835.49168685771565</v>
      </c>
      <c r="P32" s="24"/>
      <c r="Q32" s="24"/>
      <c r="R32" s="24"/>
      <c r="S32" s="24"/>
    </row>
    <row r="33" spans="1:19">
      <c r="A33" s="24"/>
      <c r="B33" s="89" t="s">
        <v>90</v>
      </c>
      <c r="C33" s="91">
        <f>E21-E8</f>
        <v>31.762677389333959</v>
      </c>
      <c r="D33" s="24"/>
      <c r="E33" s="24"/>
      <c r="F33" s="24"/>
      <c r="G33" s="24"/>
      <c r="H33" s="24"/>
      <c r="I33" s="112">
        <v>29</v>
      </c>
      <c r="J33" s="113" t="s">
        <v>61</v>
      </c>
      <c r="K33" s="114">
        <f>IF($N$3=1,VLOOKUP($I33,Data!$A$5:$AJ$84,28+$K$3),VLOOKUP($I33,Data!$A$105:$AJ$184,28+$K$3))</f>
        <v>353.92921415716859</v>
      </c>
      <c r="L33" s="114">
        <f t="shared" si="0"/>
        <v>353.92950415716859</v>
      </c>
      <c r="M33" s="114">
        <f t="shared" si="1"/>
        <v>67</v>
      </c>
      <c r="N33" s="115" t="str">
        <f t="shared" si="2"/>
        <v>Ballarat</v>
      </c>
      <c r="O33" s="114">
        <f t="shared" si="3"/>
        <v>781.29629159365811</v>
      </c>
      <c r="P33" s="24"/>
      <c r="Q33" s="24"/>
      <c r="R33" s="24"/>
      <c r="S33" s="24"/>
    </row>
    <row r="34" spans="1:19">
      <c r="A34" s="24"/>
      <c r="B34" s="90" t="s">
        <v>89</v>
      </c>
      <c r="C34" s="92">
        <f>C33/E8*100</f>
        <v>16.483517057734186</v>
      </c>
      <c r="D34" s="24"/>
      <c r="E34" s="24"/>
      <c r="F34" s="24"/>
      <c r="G34" s="24"/>
      <c r="H34" s="24"/>
      <c r="I34" s="112">
        <v>30</v>
      </c>
      <c r="J34" s="113" t="s">
        <v>62</v>
      </c>
      <c r="K34" s="114">
        <f>IF($N$3=1,VLOOKUP($I34,Data!$A$5:$AJ$84,28+$K$3),VLOOKUP($I34,Data!$A$105:$AJ$184,28+$K$3))</f>
        <v>845.47580500089953</v>
      </c>
      <c r="L34" s="114">
        <f t="shared" si="0"/>
        <v>845.47610500089957</v>
      </c>
      <c r="M34" s="114">
        <f t="shared" si="1"/>
        <v>26</v>
      </c>
      <c r="N34" s="115" t="str">
        <f t="shared" si="2"/>
        <v>Greater Dandenong</v>
      </c>
      <c r="O34" s="114">
        <f t="shared" si="3"/>
        <v>769.87887076291884</v>
      </c>
      <c r="P34" s="24"/>
      <c r="Q34" s="24"/>
      <c r="R34" s="24"/>
      <c r="S34" s="24"/>
    </row>
    <row r="35" spans="1:19">
      <c r="A35" s="24"/>
      <c r="B35" s="124" t="s">
        <v>126</v>
      </c>
      <c r="C35" s="124"/>
      <c r="D35" s="124"/>
      <c r="E35" s="124"/>
      <c r="F35" s="124"/>
      <c r="G35" s="124"/>
      <c r="H35" s="24"/>
      <c r="I35" s="112">
        <v>31</v>
      </c>
      <c r="J35" s="113" t="s">
        <v>3</v>
      </c>
      <c r="K35" s="114">
        <f>IF($N$3=1,VLOOKUP($I35,Data!$A$5:$AJ$84,28+$K$3),VLOOKUP($I35,Data!$A$105:$AJ$184,28+$K$3))</f>
        <v>385.11596150973992</v>
      </c>
      <c r="L35" s="114">
        <f t="shared" si="0"/>
        <v>385.11627150973993</v>
      </c>
      <c r="M35" s="114">
        <f t="shared" si="1"/>
        <v>60</v>
      </c>
      <c r="N35" s="115" t="str">
        <f t="shared" si="2"/>
        <v>Wangaratta</v>
      </c>
      <c r="O35" s="114">
        <f t="shared" si="3"/>
        <v>749.95000333311111</v>
      </c>
      <c r="P35" s="24"/>
      <c r="Q35" s="24"/>
      <c r="R35" s="24"/>
      <c r="S35" s="24"/>
    </row>
    <row r="36" spans="1:19">
      <c r="A36" s="24"/>
      <c r="B36" s="124" t="s">
        <v>127</v>
      </c>
      <c r="C36" s="125"/>
      <c r="D36" s="125"/>
      <c r="E36" s="125"/>
      <c r="F36" s="125"/>
      <c r="G36" s="125"/>
      <c r="H36" s="24"/>
      <c r="I36" s="112">
        <v>32</v>
      </c>
      <c r="J36" s="113" t="s">
        <v>63</v>
      </c>
      <c r="K36" s="114">
        <f>IF($N$3=1,VLOOKUP($I36,Data!$A$5:$AJ$84,28+$K$3),VLOOKUP($I36,Data!$A$105:$AJ$184,28+$K$3))</f>
        <v>1511.1986217080973</v>
      </c>
      <c r="L36" s="114">
        <f t="shared" si="0"/>
        <v>1511.1989417080974</v>
      </c>
      <c r="M36" s="114">
        <f t="shared" si="1"/>
        <v>2</v>
      </c>
      <c r="N36" s="115" t="str">
        <f t="shared" si="2"/>
        <v>West Wimmera</v>
      </c>
      <c r="O36" s="114">
        <f t="shared" si="3"/>
        <v>737.35062293414694</v>
      </c>
      <c r="P36" s="24"/>
      <c r="Q36" s="24"/>
      <c r="R36" s="24"/>
      <c r="S36" s="24"/>
    </row>
    <row r="37" spans="1:19">
      <c r="A37" s="24"/>
      <c r="H37" s="24"/>
      <c r="I37" s="112">
        <v>33</v>
      </c>
      <c r="J37" s="113" t="s">
        <v>4</v>
      </c>
      <c r="K37" s="114">
        <f>IF($N$3=1,VLOOKUP($I37,Data!$A$5:$AJ$84,28+$K$3),VLOOKUP($I37,Data!$A$105:$AJ$184,28+$K$3))</f>
        <v>667.51914265272262</v>
      </c>
      <c r="L37" s="114">
        <f t="shared" si="0"/>
        <v>667.51947265272258</v>
      </c>
      <c r="M37" s="114">
        <f t="shared" si="1"/>
        <v>36</v>
      </c>
      <c r="N37" s="115" t="str">
        <f t="shared" si="2"/>
        <v>Corangamite</v>
      </c>
      <c r="O37" s="114">
        <f t="shared" si="3"/>
        <v>727.36393278154003</v>
      </c>
      <c r="P37" s="24"/>
      <c r="Q37" s="24"/>
      <c r="R37" s="24"/>
      <c r="S37" s="24"/>
    </row>
    <row r="38" spans="1:19">
      <c r="A38" s="24"/>
      <c r="H38" s="24"/>
      <c r="I38" s="112">
        <v>34</v>
      </c>
      <c r="J38" s="113" t="s">
        <v>21</v>
      </c>
      <c r="K38" s="114">
        <f>IF($N$3=1,VLOOKUP($I38,Data!$A$5:$AJ$84,28+$K$3),VLOOKUP($I38,Data!$A$105:$AJ$184,28+$K$3))</f>
        <v>401.99297927754503</v>
      </c>
      <c r="L38" s="114">
        <f t="shared" si="0"/>
        <v>401.99331927754503</v>
      </c>
      <c r="M38" s="114">
        <f t="shared" si="1"/>
        <v>56</v>
      </c>
      <c r="N38" s="115" t="str">
        <f t="shared" si="2"/>
        <v>Melton</v>
      </c>
      <c r="O38" s="114">
        <f t="shared" si="3"/>
        <v>704.12966467705144</v>
      </c>
      <c r="P38" s="24"/>
      <c r="Q38" s="24"/>
      <c r="R38" s="24"/>
      <c r="S38" s="24"/>
    </row>
    <row r="39" spans="1:19">
      <c r="A39" s="24"/>
      <c r="H39" s="24"/>
      <c r="I39" s="112">
        <v>35</v>
      </c>
      <c r="J39" s="113" t="s">
        <v>45</v>
      </c>
      <c r="K39" s="114">
        <f>IF($N$3=1,VLOOKUP($I39,Data!$A$5:$AJ$84,28+$K$3),VLOOKUP($I39,Data!$A$105:$AJ$184,28+$K$3))</f>
        <v>455.64486574967628</v>
      </c>
      <c r="L39" s="114">
        <f t="shared" si="0"/>
        <v>455.64521574967631</v>
      </c>
      <c r="M39" s="114">
        <f t="shared" si="1"/>
        <v>51</v>
      </c>
      <c r="N39" s="115" t="str">
        <f t="shared" si="2"/>
        <v>Casey</v>
      </c>
      <c r="O39" s="114">
        <f t="shared" si="3"/>
        <v>672.5153655861875</v>
      </c>
      <c r="P39" s="24"/>
      <c r="Q39" s="24"/>
      <c r="R39" s="24"/>
      <c r="S39" s="24"/>
    </row>
    <row r="40" spans="1:19">
      <c r="A40" s="24"/>
      <c r="H40" s="24"/>
      <c r="I40" s="112">
        <v>36</v>
      </c>
      <c r="J40" s="113" t="s">
        <v>22</v>
      </c>
      <c r="K40" s="114">
        <f>IF($N$3=1,VLOOKUP($I40,Data!$A$5:$AJ$84,28+$K$3),VLOOKUP($I40,Data!$A$105:$AJ$184,28+$K$3))</f>
        <v>428.39657282741734</v>
      </c>
      <c r="L40" s="114">
        <f t="shared" si="0"/>
        <v>428.39693282741734</v>
      </c>
      <c r="M40" s="114">
        <f t="shared" si="1"/>
        <v>54</v>
      </c>
      <c r="N40" s="115" t="str">
        <f t="shared" si="2"/>
        <v>Hume</v>
      </c>
      <c r="O40" s="114">
        <f t="shared" si="3"/>
        <v>667.51914265272262</v>
      </c>
      <c r="P40" s="24"/>
      <c r="Q40" s="24"/>
      <c r="R40" s="24"/>
      <c r="S40" s="24"/>
    </row>
    <row r="41" spans="1:19">
      <c r="A41" s="24"/>
      <c r="H41" s="24"/>
      <c r="I41" s="112">
        <v>37</v>
      </c>
      <c r="J41" s="113" t="s">
        <v>23</v>
      </c>
      <c r="K41" s="114">
        <f>IF($N$3=1,VLOOKUP($I41,Data!$A$5:$AJ$84,28+$K$3),VLOOKUP($I41,Data!$A$105:$AJ$184,28+$K$3))</f>
        <v>1621.1582260664843</v>
      </c>
      <c r="L41" s="114">
        <f t="shared" si="0"/>
        <v>1621.1585960664843</v>
      </c>
      <c r="M41" s="114">
        <f t="shared" si="1"/>
        <v>1</v>
      </c>
      <c r="N41" s="115" t="str">
        <f t="shared" si="2"/>
        <v>Cardinia</v>
      </c>
      <c r="O41" s="114">
        <f t="shared" si="3"/>
        <v>626.96912413358541</v>
      </c>
      <c r="P41" s="24"/>
      <c r="Q41" s="24"/>
      <c r="R41" s="24"/>
      <c r="S41" s="24"/>
    </row>
    <row r="42" spans="1:19">
      <c r="A42" s="24"/>
      <c r="H42" s="24"/>
      <c r="I42" s="112">
        <v>38</v>
      </c>
      <c r="J42" s="113" t="s">
        <v>64</v>
      </c>
      <c r="K42" s="114">
        <f>IF($N$3=1,VLOOKUP($I42,Data!$A$5:$AJ$84,28+$K$3),VLOOKUP($I42,Data!$A$105:$AJ$184,28+$K$3))</f>
        <v>464.6960113592358</v>
      </c>
      <c r="L42" s="114">
        <f t="shared" si="0"/>
        <v>464.6963913592358</v>
      </c>
      <c r="M42" s="114">
        <f t="shared" si="1"/>
        <v>49</v>
      </c>
      <c r="N42" s="115" t="str">
        <f t="shared" si="2"/>
        <v>Brimbank</v>
      </c>
      <c r="O42" s="114">
        <f t="shared" si="3"/>
        <v>607.51048223376142</v>
      </c>
      <c r="P42" s="24"/>
      <c r="Q42" s="24"/>
      <c r="R42" s="24"/>
      <c r="S42" s="24"/>
    </row>
    <row r="43" spans="1:19">
      <c r="A43" s="24"/>
      <c r="H43" s="24"/>
      <c r="I43" s="112">
        <v>39</v>
      </c>
      <c r="J43" s="113" t="s">
        <v>65</v>
      </c>
      <c r="K43" s="114">
        <f>IF($N$3=1,VLOOKUP($I43,Data!$A$5:$AJ$84,28+$K$3),VLOOKUP($I43,Data!$A$105:$AJ$184,28+$K$3))</f>
        <v>391.15646258503403</v>
      </c>
      <c r="L43" s="114">
        <f t="shared" si="0"/>
        <v>391.15685258503402</v>
      </c>
      <c r="M43" s="114">
        <f t="shared" si="1"/>
        <v>59</v>
      </c>
      <c r="N43" s="115" t="str">
        <f t="shared" si="2"/>
        <v>Greater Geelong</v>
      </c>
      <c r="O43" s="114">
        <f t="shared" si="3"/>
        <v>606.76994013627575</v>
      </c>
      <c r="P43" s="24"/>
      <c r="Q43" s="24"/>
      <c r="R43" s="24"/>
      <c r="S43" s="24"/>
    </row>
    <row r="44" spans="1:19">
      <c r="A44" s="24"/>
      <c r="H44" s="24"/>
      <c r="I44" s="112">
        <v>40</v>
      </c>
      <c r="J44" s="113" t="s">
        <v>24</v>
      </c>
      <c r="K44" s="114">
        <f>IF($N$3=1,VLOOKUP($I44,Data!$A$5:$AJ$84,28+$K$3),VLOOKUP($I44,Data!$A$105:$AJ$184,28+$K$3))</f>
        <v>354.40184072764333</v>
      </c>
      <c r="L44" s="114">
        <f t="shared" si="0"/>
        <v>354.40224072764335</v>
      </c>
      <c r="M44" s="114">
        <f t="shared" si="1"/>
        <v>66</v>
      </c>
      <c r="N44" s="115" t="str">
        <f t="shared" si="2"/>
        <v>Melbourne</v>
      </c>
      <c r="O44" s="114">
        <f t="shared" si="3"/>
        <v>594.15093914180704</v>
      </c>
      <c r="P44" s="24"/>
      <c r="Q44" s="24"/>
      <c r="R44" s="24"/>
      <c r="S44" s="24"/>
    </row>
    <row r="45" spans="1:19">
      <c r="A45" s="24"/>
      <c r="H45" s="24"/>
      <c r="I45" s="112">
        <v>41</v>
      </c>
      <c r="J45" s="113" t="s">
        <v>25</v>
      </c>
      <c r="K45" s="114">
        <f>IF($N$3=1,VLOOKUP($I45,Data!$A$5:$AJ$84,28+$K$3),VLOOKUP($I45,Data!$A$105:$AJ$184,28+$K$3))</f>
        <v>474.11340792717618</v>
      </c>
      <c r="L45" s="114">
        <f t="shared" si="0"/>
        <v>474.11381792717617</v>
      </c>
      <c r="M45" s="114">
        <f t="shared" si="1"/>
        <v>48</v>
      </c>
      <c r="N45" s="115" t="str">
        <f t="shared" si="2"/>
        <v>Wyndham</v>
      </c>
      <c r="O45" s="114">
        <f t="shared" si="3"/>
        <v>589.65648113006694</v>
      </c>
      <c r="P45" s="24"/>
      <c r="Q45" s="24"/>
      <c r="R45" s="24"/>
      <c r="S45" s="24"/>
    </row>
    <row r="46" spans="1:19">
      <c r="A46" s="24"/>
      <c r="H46" s="24"/>
      <c r="I46" s="112">
        <v>42</v>
      </c>
      <c r="J46" s="113" t="s">
        <v>5</v>
      </c>
      <c r="K46" s="114">
        <f>IF($N$3=1,VLOOKUP($I46,Data!$A$5:$AJ$84,28+$K$3),VLOOKUP($I46,Data!$A$105:$AJ$184,28+$K$3))</f>
        <v>384.69083062705698</v>
      </c>
      <c r="L46" s="114">
        <f t="shared" si="0"/>
        <v>384.691250627057</v>
      </c>
      <c r="M46" s="114">
        <f t="shared" si="1"/>
        <v>61</v>
      </c>
      <c r="N46" s="115" t="str">
        <f t="shared" si="2"/>
        <v>Moorabool</v>
      </c>
      <c r="O46" s="114">
        <f t="shared" si="3"/>
        <v>583.23953750127907</v>
      </c>
      <c r="P46" s="24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2">
        <v>43</v>
      </c>
      <c r="J47" s="113" t="s">
        <v>26</v>
      </c>
      <c r="K47" s="114">
        <f>IF($N$3=1,VLOOKUP($I47,Data!$A$5:$AJ$84,28+$K$3),VLOOKUP($I47,Data!$A$105:$AJ$184,28+$K$3))</f>
        <v>462.38738355161195</v>
      </c>
      <c r="L47" s="114">
        <f t="shared" si="0"/>
        <v>462.38781355161194</v>
      </c>
      <c r="M47" s="114">
        <f t="shared" si="1"/>
        <v>50</v>
      </c>
      <c r="N47" s="115" t="str">
        <f t="shared" si="2"/>
        <v>Whittlesea</v>
      </c>
      <c r="O47" s="114">
        <f t="shared" si="3"/>
        <v>552.58765289006612</v>
      </c>
      <c r="P47" s="24"/>
      <c r="Q47" s="24"/>
      <c r="R47" s="24"/>
      <c r="S47" s="24"/>
    </row>
    <row r="48" spans="1:19" ht="9.4499999999999993" customHeight="1">
      <c r="A48" s="24"/>
      <c r="B48" s="24"/>
      <c r="C48" s="24"/>
      <c r="D48" s="24"/>
      <c r="E48" s="24"/>
      <c r="F48" s="24"/>
      <c r="G48" s="24"/>
      <c r="H48" s="24"/>
      <c r="I48" s="112">
        <v>44</v>
      </c>
      <c r="J48" s="113" t="s">
        <v>6</v>
      </c>
      <c r="K48" s="114">
        <f>IF($N$3=1,VLOOKUP($I48,Data!$A$5:$AJ$84,28+$K$3),VLOOKUP($I48,Data!$A$105:$AJ$184,28+$K$3))</f>
        <v>594.15093914180704</v>
      </c>
      <c r="L48" s="114">
        <f t="shared" si="0"/>
        <v>594.15137914180707</v>
      </c>
      <c r="M48" s="114">
        <f t="shared" si="1"/>
        <v>40</v>
      </c>
      <c r="N48" s="115" t="str">
        <f t="shared" si="2"/>
        <v>Port Phillip</v>
      </c>
      <c r="O48" s="114">
        <f t="shared" si="3"/>
        <v>544.21768707482988</v>
      </c>
      <c r="P48" s="24"/>
      <c r="Q48" s="24"/>
      <c r="R48" s="24"/>
      <c r="S48" s="24"/>
    </row>
    <row r="49" spans="1:19" ht="9.4499999999999993" customHeight="1">
      <c r="A49" s="24"/>
      <c r="B49" s="24"/>
      <c r="C49" s="24"/>
      <c r="D49" s="24"/>
      <c r="E49" s="24"/>
      <c r="F49" s="24"/>
      <c r="G49" s="24"/>
      <c r="H49" s="24"/>
      <c r="I49" s="112">
        <v>45</v>
      </c>
      <c r="J49" s="113" t="s">
        <v>7</v>
      </c>
      <c r="K49" s="114">
        <f>IF($N$3=1,VLOOKUP($I49,Data!$A$5:$AJ$84,28+$K$3),VLOOKUP($I49,Data!$A$105:$AJ$184,28+$K$3))</f>
        <v>704.12966467705144</v>
      </c>
      <c r="L49" s="114">
        <f t="shared" si="0"/>
        <v>704.13011467705144</v>
      </c>
      <c r="M49" s="114">
        <f t="shared" si="1"/>
        <v>34</v>
      </c>
      <c r="N49" s="115" t="str">
        <f t="shared" si="2"/>
        <v>Strathbogie</v>
      </c>
      <c r="O49" s="114">
        <f t="shared" si="3"/>
        <v>518.22421834513727</v>
      </c>
      <c r="P49" s="24"/>
      <c r="Q49" s="24"/>
      <c r="R49" s="24"/>
      <c r="S49" s="24"/>
    </row>
    <row r="50" spans="1:19" ht="9.4499999999999993" customHeight="1">
      <c r="A50" s="24"/>
      <c r="B50" s="24"/>
      <c r="C50" s="24"/>
      <c r="D50" s="24"/>
      <c r="E50" s="24"/>
      <c r="F50" s="24"/>
      <c r="G50" s="24"/>
      <c r="H50" s="24"/>
      <c r="I50" s="112">
        <v>46</v>
      </c>
      <c r="J50" s="113" t="s">
        <v>66</v>
      </c>
      <c r="K50" s="114">
        <f>IF($N$3=1,VLOOKUP($I50,Data!$A$5:$AJ$84,28+$K$3),VLOOKUP($I50,Data!$A$105:$AJ$184,28+$K$3))</f>
        <v>1266.6365500225875</v>
      </c>
      <c r="L50" s="114">
        <f t="shared" si="0"/>
        <v>1266.6370100225874</v>
      </c>
      <c r="M50" s="114">
        <f t="shared" si="1"/>
        <v>7</v>
      </c>
      <c r="N50" s="115" t="str">
        <f t="shared" si="2"/>
        <v>Murrindindi</v>
      </c>
      <c r="O50" s="114">
        <f t="shared" si="3"/>
        <v>490.8926495284847</v>
      </c>
      <c r="P50" s="24"/>
      <c r="Q50" s="24"/>
      <c r="R50" s="24"/>
      <c r="S50" s="24"/>
    </row>
    <row r="51" spans="1:19" ht="9.4499999999999993" customHeight="1">
      <c r="A51" s="24"/>
      <c r="B51" s="24"/>
      <c r="C51" s="24"/>
      <c r="D51" s="24"/>
      <c r="E51" s="24"/>
      <c r="F51" s="24"/>
      <c r="G51" s="24"/>
      <c r="H51" s="24"/>
      <c r="I51" s="112">
        <v>47</v>
      </c>
      <c r="J51" s="113" t="s">
        <v>27</v>
      </c>
      <c r="K51" s="114">
        <f>IF($N$3=1,VLOOKUP($I51,Data!$A$5:$AJ$84,28+$K$3),VLOOKUP($I51,Data!$A$105:$AJ$184,28+$K$3))</f>
        <v>1044.2454814511475</v>
      </c>
      <c r="L51" s="114">
        <f t="shared" si="0"/>
        <v>1044.2459514511474</v>
      </c>
      <c r="M51" s="114">
        <f t="shared" si="1"/>
        <v>13</v>
      </c>
      <c r="N51" s="115" t="str">
        <f t="shared" si="2"/>
        <v>Yarra Ranges</v>
      </c>
      <c r="O51" s="114">
        <f t="shared" si="3"/>
        <v>486.47081805235229</v>
      </c>
      <c r="P51" s="24"/>
      <c r="Q51" s="24"/>
      <c r="R51" s="24"/>
      <c r="S51" s="24"/>
    </row>
    <row r="52" spans="1:19" ht="9.4499999999999993" customHeight="1">
      <c r="A52" s="24"/>
      <c r="B52" s="24"/>
      <c r="C52" s="24"/>
      <c r="D52" s="24"/>
      <c r="E52" s="24"/>
      <c r="F52" s="24"/>
      <c r="G52" s="24"/>
      <c r="H52" s="24"/>
      <c r="I52" s="112">
        <v>48</v>
      </c>
      <c r="J52" s="113" t="s">
        <v>28</v>
      </c>
      <c r="K52" s="114">
        <f>IF($N$3=1,VLOOKUP($I52,Data!$A$5:$AJ$84,28+$K$3),VLOOKUP($I52,Data!$A$105:$AJ$184,28+$K$3))</f>
        <v>883.83428107229895</v>
      </c>
      <c r="L52" s="114">
        <f t="shared" si="0"/>
        <v>883.83476107229899</v>
      </c>
      <c r="M52" s="114">
        <f t="shared" si="1"/>
        <v>22</v>
      </c>
      <c r="N52" s="115" t="str">
        <f t="shared" si="2"/>
        <v>Mansfield</v>
      </c>
      <c r="O52" s="114">
        <f t="shared" si="3"/>
        <v>474.11340792717618</v>
      </c>
      <c r="P52" s="24"/>
      <c r="Q52" s="24"/>
      <c r="R52" s="24"/>
      <c r="S52" s="24"/>
    </row>
    <row r="53" spans="1:19" ht="9.4499999999999993" customHeight="1">
      <c r="A53" s="24"/>
      <c r="B53" s="24"/>
      <c r="C53" s="24"/>
      <c r="D53" s="24"/>
      <c r="E53" s="24"/>
      <c r="F53" s="24"/>
      <c r="G53" s="24"/>
      <c r="H53" s="24"/>
      <c r="I53" s="112">
        <v>49</v>
      </c>
      <c r="J53" s="113" t="s">
        <v>29</v>
      </c>
      <c r="K53" s="114">
        <f>IF($N$3=1,VLOOKUP($I53,Data!$A$5:$AJ$84,28+$K$3),VLOOKUP($I53,Data!$A$105:$AJ$184,28+$K$3))</f>
        <v>356.16034584397721</v>
      </c>
      <c r="L53" s="114">
        <f t="shared" si="0"/>
        <v>356.16083584397722</v>
      </c>
      <c r="M53" s="114">
        <f t="shared" si="1"/>
        <v>65</v>
      </c>
      <c r="N53" s="115" t="str">
        <f t="shared" si="2"/>
        <v>Loddon</v>
      </c>
      <c r="O53" s="114">
        <f t="shared" si="3"/>
        <v>464.6960113592358</v>
      </c>
      <c r="P53" s="24"/>
      <c r="Q53" s="24"/>
      <c r="R53" s="24"/>
      <c r="S53" s="24"/>
    </row>
    <row r="54" spans="1:19" ht="9.4499999999999993" customHeight="1">
      <c r="A54" s="24"/>
      <c r="B54" s="24"/>
      <c r="C54" s="24"/>
      <c r="D54" s="24"/>
      <c r="E54" s="24"/>
      <c r="F54" s="24"/>
      <c r="G54" s="24"/>
      <c r="H54" s="24"/>
      <c r="I54" s="112">
        <v>50</v>
      </c>
      <c r="J54" s="113" t="s">
        <v>8</v>
      </c>
      <c r="K54" s="114">
        <f>IF($N$3=1,VLOOKUP($I54,Data!$A$5:$AJ$84,28+$K$3),VLOOKUP($I54,Data!$A$105:$AJ$184,28+$K$3))</f>
        <v>400.04427367455691</v>
      </c>
      <c r="L54" s="114">
        <f t="shared" si="0"/>
        <v>400.04477367455689</v>
      </c>
      <c r="M54" s="114">
        <f t="shared" si="1"/>
        <v>57</v>
      </c>
      <c r="N54" s="115" t="str">
        <f t="shared" si="2"/>
        <v>Maroondah</v>
      </c>
      <c r="O54" s="114">
        <f t="shared" si="3"/>
        <v>462.38738355161195</v>
      </c>
      <c r="P54" s="24"/>
      <c r="Q54" s="24"/>
      <c r="R54" s="24"/>
      <c r="S54" s="24"/>
    </row>
    <row r="55" spans="1:19" ht="9.4499999999999993" customHeight="1">
      <c r="A55" s="24"/>
      <c r="B55" s="24"/>
      <c r="C55" s="24"/>
      <c r="D55" s="24"/>
      <c r="E55" s="24"/>
      <c r="F55" s="24"/>
      <c r="G55" s="24"/>
      <c r="H55" s="24"/>
      <c r="I55" s="112">
        <v>51</v>
      </c>
      <c r="J55" s="113" t="s">
        <v>67</v>
      </c>
      <c r="K55" s="114">
        <f>IF($N$3=1,VLOOKUP($I55,Data!$A$5:$AJ$84,28+$K$3),VLOOKUP($I55,Data!$A$105:$AJ$184,28+$K$3))</f>
        <v>583.23953750127907</v>
      </c>
      <c r="L55" s="114">
        <f t="shared" si="0"/>
        <v>583.24004750127904</v>
      </c>
      <c r="M55" s="114">
        <f t="shared" si="1"/>
        <v>42</v>
      </c>
      <c r="N55" s="115" t="str">
        <f t="shared" si="2"/>
        <v>Kingston</v>
      </c>
      <c r="O55" s="114">
        <f t="shared" si="3"/>
        <v>455.64486574967628</v>
      </c>
      <c r="P55" s="24"/>
      <c r="Q55" s="24"/>
      <c r="R55" s="24"/>
      <c r="S55" s="24"/>
    </row>
    <row r="56" spans="1:19" ht="9.4499999999999993" customHeight="1">
      <c r="A56" s="24"/>
      <c r="B56" s="24"/>
      <c r="C56" s="24"/>
      <c r="D56" s="24"/>
      <c r="E56" s="24"/>
      <c r="F56" s="24"/>
      <c r="G56" s="24"/>
      <c r="H56" s="24"/>
      <c r="I56" s="112">
        <v>52</v>
      </c>
      <c r="J56" s="113" t="s">
        <v>9</v>
      </c>
      <c r="K56" s="114">
        <f>IF($N$3=1,VLOOKUP($I56,Data!$A$5:$AJ$84,28+$K$3),VLOOKUP($I56,Data!$A$105:$AJ$184,28+$K$3))</f>
        <v>451.37758452293582</v>
      </c>
      <c r="L56" s="114">
        <f t="shared" si="0"/>
        <v>451.37810452293581</v>
      </c>
      <c r="M56" s="114">
        <f t="shared" si="1"/>
        <v>52</v>
      </c>
      <c r="N56" s="115" t="str">
        <f t="shared" si="2"/>
        <v>Moreland</v>
      </c>
      <c r="O56" s="114">
        <f t="shared" si="3"/>
        <v>451.37758452293582</v>
      </c>
      <c r="P56" s="24"/>
      <c r="Q56" s="24"/>
      <c r="R56" s="24"/>
      <c r="S56" s="24"/>
    </row>
    <row r="57" spans="1:19" ht="9.4499999999999993" customHeight="1">
      <c r="A57" s="24"/>
      <c r="B57" s="24"/>
      <c r="C57" s="24"/>
      <c r="D57" s="24"/>
      <c r="E57" s="24"/>
      <c r="F57" s="24"/>
      <c r="G57" s="24"/>
      <c r="H57" s="24"/>
      <c r="I57" s="112">
        <v>53</v>
      </c>
      <c r="J57" s="113" t="s">
        <v>46</v>
      </c>
      <c r="K57" s="114">
        <f>IF($N$3=1,VLOOKUP($I57,Data!$A$5:$AJ$84,28+$K$3),VLOOKUP($I57,Data!$A$105:$AJ$184,28+$K$3))</f>
        <v>447.00810018620444</v>
      </c>
      <c r="L57" s="114">
        <f t="shared" si="0"/>
        <v>447.00863018620447</v>
      </c>
      <c r="M57" s="114">
        <f t="shared" si="1"/>
        <v>53</v>
      </c>
      <c r="N57" s="115" t="str">
        <f t="shared" si="2"/>
        <v>Mornington Peninsula</v>
      </c>
      <c r="O57" s="114">
        <f t="shared" si="3"/>
        <v>447.00810018620444</v>
      </c>
      <c r="P57" s="24"/>
      <c r="Q57" s="24"/>
      <c r="R57" s="24"/>
      <c r="S57" s="24"/>
    </row>
    <row r="58" spans="1:19" ht="9.4499999999999993" customHeight="1">
      <c r="A58" s="24"/>
      <c r="B58" s="24"/>
      <c r="C58" s="24"/>
      <c r="D58" s="24"/>
      <c r="E58" s="24"/>
      <c r="F58" s="24"/>
      <c r="G58" s="24"/>
      <c r="H58" s="24"/>
      <c r="I58" s="112">
        <v>54</v>
      </c>
      <c r="J58" s="113" t="s">
        <v>68</v>
      </c>
      <c r="K58" s="114">
        <f>IF($N$3=1,VLOOKUP($I58,Data!$A$5:$AJ$84,28+$K$3),VLOOKUP($I58,Data!$A$105:$AJ$184,28+$K$3))</f>
        <v>345.06220839813375</v>
      </c>
      <c r="L58" s="114">
        <f t="shared" si="0"/>
        <v>345.06274839813375</v>
      </c>
      <c r="M58" s="114">
        <f t="shared" si="1"/>
        <v>68</v>
      </c>
      <c r="N58" s="115" t="str">
        <f t="shared" si="2"/>
        <v>Knox</v>
      </c>
      <c r="O58" s="114">
        <f t="shared" si="3"/>
        <v>428.39657282741734</v>
      </c>
      <c r="P58" s="24"/>
      <c r="Q58" s="24"/>
      <c r="R58" s="24"/>
      <c r="S58" s="24"/>
    </row>
    <row r="59" spans="1:19" ht="9.4499999999999993" customHeight="1">
      <c r="A59" s="24"/>
      <c r="B59" s="24"/>
      <c r="C59" s="24"/>
      <c r="D59" s="24"/>
      <c r="E59" s="24"/>
      <c r="F59" s="24"/>
      <c r="G59" s="24"/>
      <c r="H59" s="24"/>
      <c r="I59" s="112">
        <v>55</v>
      </c>
      <c r="J59" s="113" t="s">
        <v>69</v>
      </c>
      <c r="K59" s="114">
        <f>IF($N$3=1,VLOOKUP($I59,Data!$A$5:$AJ$84,28+$K$3),VLOOKUP($I59,Data!$A$105:$AJ$184,28+$K$3))</f>
        <v>335.03691084611017</v>
      </c>
      <c r="L59" s="114">
        <f t="shared" si="0"/>
        <v>335.03746084611015</v>
      </c>
      <c r="M59" s="114">
        <f t="shared" si="1"/>
        <v>69</v>
      </c>
      <c r="N59" s="115" t="str">
        <f t="shared" si="2"/>
        <v>Darebin</v>
      </c>
      <c r="O59" s="114">
        <f t="shared" si="3"/>
        <v>405.31079180128853</v>
      </c>
      <c r="P59" s="24"/>
      <c r="Q59" s="24"/>
      <c r="R59" s="24"/>
      <c r="S59" s="24"/>
    </row>
    <row r="60" spans="1:19" ht="9.4499999999999993" customHeight="1">
      <c r="A60" s="24"/>
      <c r="B60" s="24"/>
      <c r="C60" s="24"/>
      <c r="D60" s="24"/>
      <c r="E60" s="24"/>
      <c r="F60" s="24"/>
      <c r="G60" s="24"/>
      <c r="H60" s="24"/>
      <c r="I60" s="112">
        <v>56</v>
      </c>
      <c r="J60" s="113" t="s">
        <v>30</v>
      </c>
      <c r="K60" s="114">
        <f>IF($N$3=1,VLOOKUP($I60,Data!$A$5:$AJ$84,28+$K$3),VLOOKUP($I60,Data!$A$105:$AJ$184,28+$K$3))</f>
        <v>490.8926495284847</v>
      </c>
      <c r="L60" s="114">
        <f t="shared" si="0"/>
        <v>490.8932095284847</v>
      </c>
      <c r="M60" s="114">
        <f t="shared" si="1"/>
        <v>46</v>
      </c>
      <c r="N60" s="115" t="str">
        <f t="shared" si="2"/>
        <v>Indigo</v>
      </c>
      <c r="O60" s="114">
        <f t="shared" si="3"/>
        <v>401.99297927754503</v>
      </c>
      <c r="P60" s="24"/>
      <c r="Q60" s="24"/>
      <c r="R60" s="24"/>
      <c r="S60" s="24"/>
    </row>
    <row r="61" spans="1:19" ht="9.4499999999999993" customHeight="1">
      <c r="A61" s="24"/>
      <c r="B61" s="24"/>
      <c r="C61" s="24"/>
      <c r="D61" s="24"/>
      <c r="E61" s="24"/>
      <c r="F61" s="24"/>
      <c r="G61" s="24"/>
      <c r="H61" s="24"/>
      <c r="I61" s="112">
        <v>57</v>
      </c>
      <c r="J61" s="113" t="s">
        <v>10</v>
      </c>
      <c r="K61" s="114">
        <f>IF($N$3=1,VLOOKUP($I61,Data!$A$5:$AJ$84,28+$K$3),VLOOKUP($I61,Data!$A$105:$AJ$184,28+$K$3))</f>
        <v>224.4562468386444</v>
      </c>
      <c r="L61" s="114">
        <f t="shared" si="0"/>
        <v>224.45681683864441</v>
      </c>
      <c r="M61" s="114">
        <f t="shared" si="1"/>
        <v>77</v>
      </c>
      <c r="N61" s="115" t="str">
        <f t="shared" si="2"/>
        <v>Moonee Valley</v>
      </c>
      <c r="O61" s="114">
        <f t="shared" si="3"/>
        <v>400.04427367455691</v>
      </c>
      <c r="P61" s="24"/>
      <c r="Q61" s="24"/>
      <c r="R61" s="24"/>
      <c r="S61" s="24"/>
    </row>
    <row r="62" spans="1:19" ht="9.4499999999999993" customHeight="1">
      <c r="A62" s="24"/>
      <c r="B62" s="24"/>
      <c r="C62" s="24"/>
      <c r="D62" s="24"/>
      <c r="E62" s="24"/>
      <c r="F62" s="24"/>
      <c r="G62" s="24"/>
      <c r="H62" s="24"/>
      <c r="I62" s="112">
        <v>58</v>
      </c>
      <c r="J62" s="113" t="s">
        <v>70</v>
      </c>
      <c r="K62" s="114">
        <f>IF($N$3=1,VLOOKUP($I62,Data!$A$5:$AJ$84,28+$K$3),VLOOKUP($I62,Data!$A$105:$AJ$184,28+$K$3))</f>
        <v>1372.1693745264752</v>
      </c>
      <c r="L62" s="114">
        <f t="shared" si="0"/>
        <v>1372.1699545264751</v>
      </c>
      <c r="M62" s="114">
        <f t="shared" si="1"/>
        <v>5</v>
      </c>
      <c r="N62" s="115" t="str">
        <f t="shared" si="2"/>
        <v>Yarra</v>
      </c>
      <c r="O62" s="114">
        <f t="shared" si="3"/>
        <v>399.18725884574332</v>
      </c>
      <c r="P62" s="24"/>
      <c r="Q62" s="24"/>
      <c r="R62" s="24"/>
      <c r="S62" s="24"/>
    </row>
    <row r="63" spans="1:19" ht="9.4499999999999993" customHeight="1">
      <c r="A63" s="24"/>
      <c r="B63" s="24"/>
      <c r="C63" s="24"/>
      <c r="D63" s="24"/>
      <c r="E63" s="24"/>
      <c r="F63" s="24"/>
      <c r="G63" s="24"/>
      <c r="H63" s="24"/>
      <c r="I63" s="112">
        <v>59</v>
      </c>
      <c r="J63" s="113" t="s">
        <v>47</v>
      </c>
      <c r="K63" s="114">
        <f>IF($N$3=1,VLOOKUP($I63,Data!$A$5:$AJ$84,28+$K$3),VLOOKUP($I63,Data!$A$105:$AJ$184,28+$K$3))</f>
        <v>544.21768707482988</v>
      </c>
      <c r="L63" s="114">
        <f t="shared" si="0"/>
        <v>544.21827707482987</v>
      </c>
      <c r="M63" s="114">
        <f t="shared" si="1"/>
        <v>44</v>
      </c>
      <c r="N63" s="115" t="str">
        <f t="shared" si="2"/>
        <v>Macedon Ranges</v>
      </c>
      <c r="O63" s="114">
        <f t="shared" si="3"/>
        <v>391.15646258503403</v>
      </c>
      <c r="P63" s="24"/>
      <c r="Q63" s="24"/>
      <c r="R63" s="24"/>
      <c r="S63" s="24"/>
    </row>
    <row r="64" spans="1:19" ht="9.4499999999999993" customHeight="1">
      <c r="A64" s="24"/>
      <c r="B64" s="24"/>
      <c r="C64" s="24"/>
      <c r="D64" s="24"/>
      <c r="E64" s="24"/>
      <c r="F64" s="24"/>
      <c r="G64" s="24"/>
      <c r="H64" s="24"/>
      <c r="I64" s="112">
        <v>60</v>
      </c>
      <c r="J64" s="113" t="s">
        <v>71</v>
      </c>
      <c r="K64" s="114">
        <f>IF($N$3=1,VLOOKUP($I64,Data!$A$5:$AJ$84,28+$K$3),VLOOKUP($I64,Data!$A$105:$AJ$184,28+$K$3))</f>
        <v>321.08913434369384</v>
      </c>
      <c r="L64" s="114">
        <f t="shared" si="0"/>
        <v>321.08973434369386</v>
      </c>
      <c r="M64" s="114">
        <f t="shared" si="1"/>
        <v>70</v>
      </c>
      <c r="N64" s="115" t="str">
        <f t="shared" si="2"/>
        <v>Hobsons Bay</v>
      </c>
      <c r="O64" s="114">
        <f t="shared" si="3"/>
        <v>385.11596150973992</v>
      </c>
      <c r="P64" s="24"/>
      <c r="Q64" s="24"/>
      <c r="R64" s="24"/>
      <c r="S64" s="24"/>
    </row>
    <row r="65" spans="1:19" ht="9.4499999999999993" customHeight="1">
      <c r="A65" s="24"/>
      <c r="B65" s="24"/>
      <c r="C65" s="24"/>
      <c r="D65" s="24"/>
      <c r="E65" s="24"/>
      <c r="F65" s="24"/>
      <c r="G65" s="24"/>
      <c r="H65" s="24"/>
      <c r="I65" s="112">
        <v>61</v>
      </c>
      <c r="J65" s="113" t="s">
        <v>72</v>
      </c>
      <c r="K65" s="114">
        <f>IF($N$3=1,VLOOKUP($I65,Data!$A$5:$AJ$84,28+$K$3),VLOOKUP($I65,Data!$A$105:$AJ$184,28+$K$3))</f>
        <v>61.766522544780734</v>
      </c>
      <c r="L65" s="114">
        <f t="shared" si="0"/>
        <v>61.767132544780736</v>
      </c>
      <c r="M65" s="114">
        <f t="shared" si="1"/>
        <v>79</v>
      </c>
      <c r="N65" s="115" t="str">
        <f t="shared" si="2"/>
        <v>Maribyrnong</v>
      </c>
      <c r="O65" s="114">
        <f t="shared" si="3"/>
        <v>384.69083062705698</v>
      </c>
      <c r="P65" s="24"/>
      <c r="Q65" s="24"/>
      <c r="R65" s="24"/>
      <c r="S65" s="24"/>
    </row>
    <row r="66" spans="1:19" ht="9.4499999999999993" customHeight="1">
      <c r="A66" s="24"/>
      <c r="B66" s="24"/>
      <c r="C66" s="24"/>
      <c r="D66" s="24"/>
      <c r="E66" s="24"/>
      <c r="F66" s="24"/>
      <c r="G66" s="24"/>
      <c r="H66" s="24"/>
      <c r="I66" s="112">
        <v>62</v>
      </c>
      <c r="J66" s="113" t="s">
        <v>31</v>
      </c>
      <c r="K66" s="114">
        <f>IF($N$3=1,VLOOKUP($I66,Data!$A$5:$AJ$84,28+$K$3),VLOOKUP($I66,Data!$A$105:$AJ$184,28+$K$3))</f>
        <v>866.23625214936897</v>
      </c>
      <c r="L66" s="114">
        <f t="shared" si="0"/>
        <v>866.23687214936899</v>
      </c>
      <c r="M66" s="114">
        <f t="shared" si="1"/>
        <v>23</v>
      </c>
      <c r="N66" s="115" t="str">
        <f t="shared" si="2"/>
        <v>Stonnington</v>
      </c>
      <c r="O66" s="114">
        <f t="shared" si="3"/>
        <v>371.85072079759283</v>
      </c>
      <c r="P66" s="24"/>
      <c r="Q66" s="24"/>
      <c r="R66" s="24"/>
      <c r="S66" s="24"/>
    </row>
    <row r="67" spans="1:19" ht="9.4499999999999993" customHeight="1">
      <c r="A67" s="24"/>
      <c r="B67" s="24"/>
      <c r="C67" s="24"/>
      <c r="D67" s="24"/>
      <c r="E67" s="24"/>
      <c r="F67" s="24"/>
      <c r="G67" s="24"/>
      <c r="H67" s="24"/>
      <c r="I67" s="112">
        <v>63</v>
      </c>
      <c r="J67" s="113" t="s">
        <v>73</v>
      </c>
      <c r="K67" s="114">
        <f>IF($N$3=1,VLOOKUP($I67,Data!$A$5:$AJ$84,28+$K$3),VLOOKUP($I67,Data!$A$105:$AJ$184,28+$K$3))</f>
        <v>1062.5379477838494</v>
      </c>
      <c r="L67" s="114">
        <f t="shared" si="0"/>
        <v>1062.5385777838494</v>
      </c>
      <c r="M67" s="114">
        <f t="shared" si="1"/>
        <v>11</v>
      </c>
      <c r="N67" s="115" t="str">
        <f t="shared" si="2"/>
        <v>Whitehorse</v>
      </c>
      <c r="O67" s="114">
        <f t="shared" si="3"/>
        <v>371.69934896635112</v>
      </c>
      <c r="P67" s="24"/>
      <c r="Q67" s="24"/>
      <c r="R67" s="24"/>
      <c r="S67" s="24"/>
    </row>
    <row r="68" spans="1:19" ht="9.4499999999999993" customHeight="1">
      <c r="A68" s="24"/>
      <c r="B68" s="24"/>
      <c r="C68" s="24"/>
      <c r="D68" s="24"/>
      <c r="E68" s="24"/>
      <c r="F68" s="24"/>
      <c r="G68" s="24"/>
      <c r="H68" s="24"/>
      <c r="I68" s="112">
        <v>64</v>
      </c>
      <c r="J68" s="113" t="s">
        <v>48</v>
      </c>
      <c r="K68" s="114">
        <f>IF($N$3=1,VLOOKUP($I68,Data!$A$5:$AJ$84,28+$K$3),VLOOKUP($I68,Data!$A$105:$AJ$184,28+$K$3))</f>
        <v>371.85072079759283</v>
      </c>
      <c r="L68" s="114">
        <f t="shared" si="0"/>
        <v>371.8513607975928</v>
      </c>
      <c r="M68" s="114">
        <f t="shared" si="1"/>
        <v>62</v>
      </c>
      <c r="N68" s="115" t="str">
        <f t="shared" si="2"/>
        <v>Banyule</v>
      </c>
      <c r="O68" s="114">
        <f t="shared" si="3"/>
        <v>364.19191061866326</v>
      </c>
      <c r="P68" s="24"/>
      <c r="Q68" s="24"/>
      <c r="R68" s="24"/>
      <c r="S68" s="24"/>
    </row>
    <row r="69" spans="1:19" ht="9.4499999999999993" customHeight="1">
      <c r="A69" s="24"/>
      <c r="B69" s="24"/>
      <c r="C69" s="24"/>
      <c r="D69" s="24"/>
      <c r="E69" s="24"/>
      <c r="F69" s="24"/>
      <c r="G69" s="24"/>
      <c r="H69" s="24"/>
      <c r="I69" s="112">
        <v>65</v>
      </c>
      <c r="J69" s="113" t="s">
        <v>32</v>
      </c>
      <c r="K69" s="114">
        <f>IF($N$3=1,VLOOKUP($I69,Data!$A$5:$AJ$84,28+$K$3),VLOOKUP($I69,Data!$A$105:$AJ$184,28+$K$3))</f>
        <v>518.22421834513727</v>
      </c>
      <c r="L69" s="114">
        <f t="shared" si="0"/>
        <v>518.22486834513722</v>
      </c>
      <c r="M69" s="114">
        <f t="shared" si="1"/>
        <v>45</v>
      </c>
      <c r="N69" s="115" t="str">
        <f t="shared" si="2"/>
        <v>Monash</v>
      </c>
      <c r="O69" s="114">
        <f t="shared" si="3"/>
        <v>356.16034584397721</v>
      </c>
      <c r="P69" s="24"/>
      <c r="Q69" s="24"/>
      <c r="R69" s="24"/>
      <c r="S69" s="24"/>
    </row>
    <row r="70" spans="1:19" ht="9.4499999999999993" customHeight="1">
      <c r="A70" s="24"/>
      <c r="B70" s="24"/>
      <c r="C70" s="24"/>
      <c r="D70" s="24"/>
      <c r="E70" s="24"/>
      <c r="F70" s="24"/>
      <c r="G70" s="24"/>
      <c r="H70" s="24"/>
      <c r="I70" s="112">
        <v>66</v>
      </c>
      <c r="J70" s="116" t="s">
        <v>74</v>
      </c>
      <c r="K70" s="114">
        <f>IF($N$3=1,VLOOKUP($I70,Data!$A$5:$AJ$84,28+$K$3),VLOOKUP($I70,Data!$A$105:$AJ$184,28+$K$3))</f>
        <v>231.5993077471241</v>
      </c>
      <c r="L70" s="114">
        <f t="shared" ref="L70:L84" si="4">K70+0.00001*I70</f>
        <v>231.59996774712411</v>
      </c>
      <c r="M70" s="114">
        <f t="shared" ref="M70:M83" si="5">RANK(L70,L$5:L$83)</f>
        <v>76</v>
      </c>
      <c r="N70" s="115" t="str">
        <f t="shared" ref="N70:N83" si="6">VLOOKUP(MATCH(I70,M$5:M$83,0),$I$5:$M$83,2)</f>
        <v>Manningham</v>
      </c>
      <c r="O70" s="114">
        <f t="shared" ref="O70:O83" si="7">VLOOKUP(MATCH(I70,M$5:M$83,0),$I$5:$M$83,3)</f>
        <v>354.40184072764333</v>
      </c>
      <c r="P70" s="24"/>
      <c r="Q70" s="24"/>
      <c r="R70" s="24"/>
      <c r="S70" s="24"/>
    </row>
    <row r="71" spans="1:19" ht="9.4499999999999993" customHeight="1">
      <c r="A71" s="24"/>
      <c r="B71" s="24"/>
      <c r="C71" s="24"/>
      <c r="D71" s="24"/>
      <c r="E71" s="24"/>
      <c r="F71" s="24"/>
      <c r="G71" s="24"/>
      <c r="H71" s="24"/>
      <c r="I71" s="112">
        <v>67</v>
      </c>
      <c r="J71" s="113" t="s">
        <v>75</v>
      </c>
      <c r="K71" s="114">
        <f>IF($N$3=1,VLOOKUP($I71,Data!$A$5:$AJ$84,28+$K$3),VLOOKUP($I71,Data!$A$105:$AJ$184,28+$K$3))</f>
        <v>1390.7222326984727</v>
      </c>
      <c r="L71" s="114">
        <f t="shared" si="4"/>
        <v>1390.7229026984726</v>
      </c>
      <c r="M71" s="114">
        <f t="shared" si="5"/>
        <v>4</v>
      </c>
      <c r="N71" s="115" t="str">
        <f t="shared" si="6"/>
        <v>Hepburn</v>
      </c>
      <c r="O71" s="114">
        <f t="shared" si="7"/>
        <v>353.92921415716859</v>
      </c>
      <c r="P71" s="24"/>
      <c r="Q71" s="24"/>
      <c r="R71" s="24"/>
      <c r="S71" s="24"/>
    </row>
    <row r="72" spans="1:19" ht="9.4499999999999993" customHeight="1">
      <c r="A72" s="24"/>
      <c r="B72" s="24"/>
      <c r="C72" s="24"/>
      <c r="D72" s="24"/>
      <c r="E72" s="24"/>
      <c r="F72" s="24"/>
      <c r="G72" s="24"/>
      <c r="H72" s="24"/>
      <c r="I72" s="112">
        <v>68</v>
      </c>
      <c r="J72" s="113" t="s">
        <v>33</v>
      </c>
      <c r="K72" s="114">
        <f>IF($N$3=1,VLOOKUP($I72,Data!$A$5:$AJ$84,28+$K$3),VLOOKUP($I72,Data!$A$105:$AJ$184,28+$K$3))</f>
        <v>320.35880185808105</v>
      </c>
      <c r="L72" s="114">
        <f t="shared" si="4"/>
        <v>320.35948185808104</v>
      </c>
      <c r="M72" s="114">
        <f t="shared" si="5"/>
        <v>71</v>
      </c>
      <c r="N72" s="115" t="str">
        <f t="shared" si="6"/>
        <v>Mount Alexander</v>
      </c>
      <c r="O72" s="114">
        <f t="shared" si="7"/>
        <v>345.06220839813375</v>
      </c>
      <c r="P72" s="24"/>
      <c r="Q72" s="24"/>
      <c r="R72" s="24"/>
      <c r="S72" s="24"/>
    </row>
    <row r="73" spans="1:19" ht="9.4499999999999993" customHeight="1">
      <c r="A73" s="24"/>
      <c r="B73" s="24"/>
      <c r="C73" s="24"/>
      <c r="D73" s="24"/>
      <c r="E73" s="24"/>
      <c r="F73" s="24"/>
      <c r="G73" s="24"/>
      <c r="H73" s="24"/>
      <c r="I73" s="112">
        <v>69</v>
      </c>
      <c r="J73" s="113" t="s">
        <v>34</v>
      </c>
      <c r="K73" s="114">
        <f>IF($N$3=1,VLOOKUP($I73,Data!$A$5:$AJ$84,28+$K$3),VLOOKUP($I73,Data!$A$105:$AJ$184,28+$K$3))</f>
        <v>749.95000333311111</v>
      </c>
      <c r="L73" s="114">
        <f t="shared" si="4"/>
        <v>749.95069333311108</v>
      </c>
      <c r="M73" s="114">
        <f t="shared" si="5"/>
        <v>31</v>
      </c>
      <c r="N73" s="115" t="str">
        <f t="shared" si="6"/>
        <v>Moyne</v>
      </c>
      <c r="O73" s="114">
        <f t="shared" si="7"/>
        <v>335.03691084611017</v>
      </c>
      <c r="P73" s="24"/>
      <c r="Q73" s="24"/>
      <c r="R73" s="24"/>
      <c r="S73" s="24"/>
    </row>
    <row r="74" spans="1:19" ht="9.4499999999999993" customHeight="1">
      <c r="A74" s="24"/>
      <c r="B74" s="24"/>
      <c r="C74" s="24"/>
      <c r="D74" s="24"/>
      <c r="E74" s="24"/>
      <c r="F74" s="24"/>
      <c r="G74" s="24"/>
      <c r="H74" s="24"/>
      <c r="I74" s="112">
        <v>70</v>
      </c>
      <c r="J74" s="113" t="s">
        <v>76</v>
      </c>
      <c r="K74" s="114">
        <f>IF($N$3=1,VLOOKUP($I74,Data!$A$5:$AJ$84,28+$K$3),VLOOKUP($I74,Data!$A$105:$AJ$184,28+$K$3))</f>
        <v>835.49168685771565</v>
      </c>
      <c r="L74" s="114">
        <f t="shared" si="4"/>
        <v>835.4923868577157</v>
      </c>
      <c r="M74" s="114">
        <f t="shared" si="5"/>
        <v>28</v>
      </c>
      <c r="N74" s="115" t="str">
        <f t="shared" si="6"/>
        <v>Pyrenees</v>
      </c>
      <c r="O74" s="114">
        <f t="shared" si="7"/>
        <v>321.08913434369384</v>
      </c>
      <c r="P74" s="24"/>
      <c r="Q74" s="24"/>
      <c r="R74" s="24"/>
      <c r="S74" s="24"/>
    </row>
    <row r="75" spans="1:19" ht="9.4499999999999993" customHeight="1">
      <c r="A75" s="24"/>
      <c r="B75" s="24"/>
      <c r="C75" s="24"/>
      <c r="D75" s="24"/>
      <c r="E75" s="24"/>
      <c r="F75" s="24"/>
      <c r="G75" s="24"/>
      <c r="H75" s="24"/>
      <c r="I75" s="112">
        <v>71</v>
      </c>
      <c r="J75" s="113" t="s">
        <v>35</v>
      </c>
      <c r="K75" s="114">
        <f>IF($N$3=1,VLOOKUP($I75,Data!$A$5:$AJ$84,28+$K$3),VLOOKUP($I75,Data!$A$105:$AJ$184,28+$K$3))</f>
        <v>1242.3033561703235</v>
      </c>
      <c r="L75" s="114">
        <f t="shared" si="4"/>
        <v>1242.3040661703235</v>
      </c>
      <c r="M75" s="114">
        <f t="shared" si="5"/>
        <v>8</v>
      </c>
      <c r="N75" s="115" t="str">
        <f t="shared" si="6"/>
        <v>Towong</v>
      </c>
      <c r="O75" s="114">
        <f t="shared" si="7"/>
        <v>320.35880185808105</v>
      </c>
      <c r="P75" s="24"/>
      <c r="Q75" s="24"/>
      <c r="R75" s="24"/>
      <c r="S75" s="24"/>
    </row>
    <row r="76" spans="1:19" ht="9.4499999999999993" customHeight="1">
      <c r="A76" s="24"/>
      <c r="B76" s="24"/>
      <c r="C76" s="24"/>
      <c r="D76" s="24"/>
      <c r="E76" s="24"/>
      <c r="F76" s="24"/>
      <c r="G76" s="24"/>
      <c r="H76" s="24"/>
      <c r="I76" s="112">
        <v>72</v>
      </c>
      <c r="J76" s="113" t="s">
        <v>77</v>
      </c>
      <c r="K76" s="114">
        <f>IF($N$3=1,VLOOKUP($I76,Data!$A$5:$AJ$84,28+$K$3),VLOOKUP($I76,Data!$A$105:$AJ$184,28+$K$3))</f>
        <v>737.35062293414694</v>
      </c>
      <c r="L76" s="114">
        <f t="shared" si="4"/>
        <v>737.35134293414694</v>
      </c>
      <c r="M76" s="114">
        <f t="shared" si="5"/>
        <v>32</v>
      </c>
      <c r="N76" s="115" t="str">
        <f t="shared" si="6"/>
        <v>Buloke</v>
      </c>
      <c r="O76" s="114">
        <f t="shared" si="7"/>
        <v>314.56953642384104</v>
      </c>
      <c r="P76" s="24"/>
      <c r="Q76" s="24"/>
      <c r="R76" s="24"/>
      <c r="S76" s="24"/>
    </row>
    <row r="77" spans="1:19" ht="9.4499999999999993" customHeight="1">
      <c r="A77" s="24"/>
      <c r="B77" s="24"/>
      <c r="C77" s="24"/>
      <c r="D77" s="24"/>
      <c r="E77" s="24"/>
      <c r="F77" s="24"/>
      <c r="G77" s="24"/>
      <c r="H77" s="24"/>
      <c r="I77" s="112">
        <v>73</v>
      </c>
      <c r="J77" s="113" t="s">
        <v>36</v>
      </c>
      <c r="K77" s="114">
        <f>IF($N$3=1,VLOOKUP($I77,Data!$A$5:$AJ$84,28+$K$3),VLOOKUP($I77,Data!$A$105:$AJ$184,28+$K$3))</f>
        <v>371.69934896635112</v>
      </c>
      <c r="L77" s="114">
        <f t="shared" si="4"/>
        <v>371.7000789663511</v>
      </c>
      <c r="M77" s="114">
        <f t="shared" si="5"/>
        <v>63</v>
      </c>
      <c r="N77" s="115" t="str">
        <f t="shared" si="6"/>
        <v>Glen Eira</v>
      </c>
      <c r="O77" s="114">
        <f t="shared" si="7"/>
        <v>296.48616079113981</v>
      </c>
      <c r="P77" s="24"/>
      <c r="Q77" s="24"/>
      <c r="R77" s="24"/>
      <c r="S77" s="24"/>
    </row>
    <row r="78" spans="1:19" ht="9.4499999999999993" customHeight="1">
      <c r="A78" s="24"/>
      <c r="B78" s="24"/>
      <c r="C78" s="24"/>
      <c r="D78" s="24"/>
      <c r="E78" s="24"/>
      <c r="F78" s="24"/>
      <c r="G78" s="24"/>
      <c r="H78" s="24"/>
      <c r="I78" s="112">
        <v>74</v>
      </c>
      <c r="J78" s="113" t="s">
        <v>11</v>
      </c>
      <c r="K78" s="114">
        <f>IF($N$3=1,VLOOKUP($I78,Data!$A$5:$AJ$84,28+$K$3),VLOOKUP($I78,Data!$A$105:$AJ$184,28+$K$3))</f>
        <v>552.58765289006612</v>
      </c>
      <c r="L78" s="114">
        <f t="shared" si="4"/>
        <v>552.58839289006607</v>
      </c>
      <c r="M78" s="114">
        <f t="shared" si="5"/>
        <v>43</v>
      </c>
      <c r="N78" s="115" t="str">
        <f t="shared" si="6"/>
        <v>Bayside</v>
      </c>
      <c r="O78" s="114">
        <f t="shared" si="7"/>
        <v>271.40555470308425</v>
      </c>
      <c r="P78" s="24"/>
      <c r="Q78" s="24"/>
      <c r="R78" s="24"/>
      <c r="S78" s="24"/>
    </row>
    <row r="79" spans="1:19" ht="9.4499999999999993" customHeight="1">
      <c r="A79" s="24"/>
      <c r="B79" s="24"/>
      <c r="C79" s="24"/>
      <c r="D79" s="24"/>
      <c r="E79" s="24"/>
      <c r="F79" s="24"/>
      <c r="G79" s="24"/>
      <c r="H79" s="24"/>
      <c r="I79" s="112">
        <v>75</v>
      </c>
      <c r="J79" s="113" t="s">
        <v>37</v>
      </c>
      <c r="K79" s="114">
        <f>IF($N$3=1,VLOOKUP($I79,Data!$A$5:$AJ$84,28+$K$3),VLOOKUP($I79,Data!$A$105:$AJ$184,28+$K$3))</f>
        <v>898.90685698798438</v>
      </c>
      <c r="L79" s="114">
        <f t="shared" si="4"/>
        <v>898.90760698798442</v>
      </c>
      <c r="M79" s="114">
        <f t="shared" si="5"/>
        <v>20</v>
      </c>
      <c r="N79" s="115" t="str">
        <f t="shared" si="6"/>
        <v>Golden Plains</v>
      </c>
      <c r="O79" s="114">
        <f t="shared" si="7"/>
        <v>236.2692695018979</v>
      </c>
      <c r="P79" s="24"/>
      <c r="Q79" s="24"/>
      <c r="R79" s="24"/>
      <c r="S79" s="24"/>
    </row>
    <row r="80" spans="1:19" ht="9.4499999999999993" customHeight="1">
      <c r="A80" s="24"/>
      <c r="B80" s="24"/>
      <c r="C80" s="24"/>
      <c r="D80" s="24"/>
      <c r="E80" s="24"/>
      <c r="F80" s="24"/>
      <c r="G80" s="24"/>
      <c r="H80" s="24"/>
      <c r="I80" s="112">
        <v>76</v>
      </c>
      <c r="J80" s="113" t="s">
        <v>12</v>
      </c>
      <c r="K80" s="114">
        <f>IF($N$3=1,VLOOKUP($I80,Data!$A$5:$AJ$84,28+$K$3),VLOOKUP($I80,Data!$A$105:$AJ$184,28+$K$3))</f>
        <v>589.65648113006694</v>
      </c>
      <c r="L80" s="114">
        <f t="shared" si="4"/>
        <v>589.65724113006695</v>
      </c>
      <c r="M80" s="114">
        <f t="shared" si="5"/>
        <v>41</v>
      </c>
      <c r="N80" s="115" t="str">
        <f t="shared" si="6"/>
        <v>Surf Coast</v>
      </c>
      <c r="O80" s="114">
        <f t="shared" si="7"/>
        <v>231.5993077471241</v>
      </c>
      <c r="P80" s="24"/>
      <c r="Q80" s="24"/>
      <c r="R80" s="24"/>
      <c r="S80" s="24"/>
    </row>
    <row r="81" spans="1:19" ht="9.4499999999999993" customHeight="1">
      <c r="A81" s="24"/>
      <c r="B81" s="24"/>
      <c r="C81" s="24"/>
      <c r="D81" s="24"/>
      <c r="E81" s="24"/>
      <c r="F81" s="24"/>
      <c r="G81" s="24"/>
      <c r="H81" s="24"/>
      <c r="I81" s="112">
        <v>77</v>
      </c>
      <c r="J81" s="113" t="s">
        <v>13</v>
      </c>
      <c r="K81" s="114">
        <f>IF($N$3=1,VLOOKUP($I81,Data!$A$5:$AJ$84,28+$K$3),VLOOKUP($I81,Data!$A$105:$AJ$184,28+$K$3))</f>
        <v>399.18725884574332</v>
      </c>
      <c r="L81" s="114">
        <f t="shared" si="4"/>
        <v>399.1880288457433</v>
      </c>
      <c r="M81" s="114">
        <f t="shared" si="5"/>
        <v>58</v>
      </c>
      <c r="N81" s="115" t="str">
        <f t="shared" si="6"/>
        <v>Nillumbik</v>
      </c>
      <c r="O81" s="114">
        <f t="shared" si="7"/>
        <v>224.4562468386444</v>
      </c>
      <c r="P81" s="24"/>
      <c r="Q81" s="24"/>
      <c r="R81" s="24"/>
      <c r="S81" s="24"/>
    </row>
    <row r="82" spans="1:19" ht="9.4499999999999993" customHeight="1">
      <c r="A82" s="24"/>
      <c r="B82" s="24"/>
      <c r="C82" s="24"/>
      <c r="D82" s="24"/>
      <c r="E82" s="24"/>
      <c r="F82" s="24"/>
      <c r="G82" s="24"/>
      <c r="H82" s="24"/>
      <c r="I82" s="112">
        <v>78</v>
      </c>
      <c r="J82" s="113" t="s">
        <v>38</v>
      </c>
      <c r="K82" s="114">
        <f>IF($N$3=1,VLOOKUP($I82,Data!$A$5:$AJ$84,28+$K$3),VLOOKUP($I82,Data!$A$105:$AJ$184,28+$K$3))</f>
        <v>486.47081805235229</v>
      </c>
      <c r="L82" s="114">
        <f t="shared" si="4"/>
        <v>486.47159805235231</v>
      </c>
      <c r="M82" s="114">
        <f t="shared" si="5"/>
        <v>47</v>
      </c>
      <c r="N82" s="115" t="str">
        <f t="shared" si="6"/>
        <v>Boroondara</v>
      </c>
      <c r="O82" s="114">
        <f t="shared" si="7"/>
        <v>216.00004583555349</v>
      </c>
      <c r="P82" s="24"/>
      <c r="Q82" s="24"/>
      <c r="R82" s="24"/>
      <c r="S82" s="24"/>
    </row>
    <row r="83" spans="1:19" ht="9.4499999999999993" customHeight="1">
      <c r="A83" s="24"/>
      <c r="B83" s="24"/>
      <c r="C83" s="24"/>
      <c r="D83" s="24"/>
      <c r="E83" s="24"/>
      <c r="F83" s="24"/>
      <c r="G83" s="24"/>
      <c r="H83" s="24"/>
      <c r="I83" s="112">
        <v>79</v>
      </c>
      <c r="J83" s="113" t="s">
        <v>78</v>
      </c>
      <c r="K83" s="114">
        <f>IF($N$3=1,VLOOKUP($I83,Data!$A$5:$AJ$84,28+$K$3),VLOOKUP($I83,Data!$A$105:$AJ$184,28+$K$3))</f>
        <v>923.46220065737987</v>
      </c>
      <c r="L83" s="114">
        <f t="shared" si="4"/>
        <v>923.46299065737992</v>
      </c>
      <c r="M83" s="114">
        <f t="shared" si="5"/>
        <v>17</v>
      </c>
      <c r="N83" s="115" t="str">
        <f t="shared" si="6"/>
        <v>Queenscliffe</v>
      </c>
      <c r="O83" s="114">
        <f t="shared" si="7"/>
        <v>61.766522544780734</v>
      </c>
      <c r="P83" s="24"/>
      <c r="Q83" s="24"/>
      <c r="R83" s="24"/>
      <c r="S83" s="24"/>
    </row>
    <row r="84" spans="1:19" ht="9.4499999999999993" customHeight="1">
      <c r="A84" s="24"/>
      <c r="B84" s="24"/>
      <c r="C84" s="24"/>
      <c r="D84" s="24"/>
      <c r="E84" s="24"/>
      <c r="F84" s="24"/>
      <c r="G84" s="24"/>
      <c r="H84" s="24"/>
      <c r="I84" s="112">
        <v>80</v>
      </c>
      <c r="J84" s="117" t="s">
        <v>93</v>
      </c>
      <c r="K84" s="114">
        <f>IF($N$3=1,VLOOKUP($I84,Data!$A$5:$AJ$84,28+$K$3),VLOOKUP($I84,Data!$A$105:$AJ$184,28+$K$3))</f>
        <v>592.53685858332574</v>
      </c>
      <c r="L84" s="114">
        <f t="shared" si="4"/>
        <v>592.53765858332576</v>
      </c>
      <c r="M84" s="75"/>
      <c r="N84" s="118"/>
      <c r="O84" s="75"/>
      <c r="P84" s="24"/>
      <c r="Q84" s="24"/>
      <c r="R84" s="24"/>
      <c r="S84" s="24"/>
    </row>
    <row r="85" spans="1:19" ht="9.4499999999999993" customHeight="1">
      <c r="I85" s="104"/>
      <c r="K85" s="82"/>
    </row>
    <row r="86" spans="1:19" ht="9.4499999999999993" customHeight="1">
      <c r="I86" s="104"/>
      <c r="K86" s="82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2" type="noConversion"/>
  <pageMargins left="0.39370078740157483" right="0.39370078740157483" top="0.39370078740157483" bottom="0.39370078740157483" header="0.39370078740157483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281940</xdr:rowOff>
                  </from>
                  <to>
                    <xdr:col>3</xdr:col>
                    <xdr:colOff>220980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678180</xdr:colOff>
                    <xdr:row>1</xdr:row>
                    <xdr:rowOff>281940</xdr:rowOff>
                  </from>
                  <to>
                    <xdr:col>6</xdr:col>
                    <xdr:colOff>213360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678180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Z5" activePane="bottomRight" state="frozen"/>
      <selection pane="topRight" activeCell="C1" sqref="C1"/>
      <selection pane="bottomLeft" activeCell="A5" sqref="A5"/>
      <selection pane="bottomRight" activeCell="A13" sqref="A13:XFD13"/>
    </sheetView>
  </sheetViews>
  <sheetFormatPr defaultColWidth="9.21875" defaultRowHeight="14.4"/>
  <cols>
    <col min="1" max="1" width="3.33203125" style="31" customWidth="1"/>
    <col min="2" max="2" width="18.21875" style="31" customWidth="1"/>
    <col min="3" max="53" width="12.44140625" style="31" customWidth="1"/>
    <col min="54" max="54" width="5.44140625" style="32" customWidth="1"/>
    <col min="55" max="105" width="11.77734375" style="32" customWidth="1"/>
    <col min="106" max="128" width="9.21875" style="32"/>
    <col min="129" max="16384" width="9.21875" style="31"/>
  </cols>
  <sheetData>
    <row r="1" spans="1:129" ht="30.75" customHeight="1">
      <c r="B1" s="143" t="s">
        <v>138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26" t="s">
        <v>137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6">
      <c r="C3" s="144" t="s">
        <v>96</v>
      </c>
      <c r="D3" s="144"/>
      <c r="E3" s="144"/>
      <c r="F3" s="141" t="s">
        <v>97</v>
      </c>
      <c r="G3" s="141"/>
      <c r="H3" s="141"/>
      <c r="I3" s="140" t="s">
        <v>98</v>
      </c>
      <c r="J3" s="140"/>
      <c r="K3" s="140"/>
      <c r="L3" s="141" t="s">
        <v>99</v>
      </c>
      <c r="M3" s="141"/>
      <c r="N3" s="141"/>
      <c r="O3" s="140" t="s">
        <v>100</v>
      </c>
      <c r="P3" s="140"/>
      <c r="Q3" s="140"/>
      <c r="R3" s="141" t="s">
        <v>114</v>
      </c>
      <c r="S3" s="141"/>
      <c r="T3" s="141"/>
      <c r="U3" s="140" t="s">
        <v>115</v>
      </c>
      <c r="V3" s="140"/>
      <c r="W3" s="140"/>
      <c r="X3" s="141" t="s">
        <v>116</v>
      </c>
      <c r="Y3" s="141"/>
      <c r="Z3" s="141"/>
      <c r="AA3" s="140" t="s">
        <v>117</v>
      </c>
      <c r="AB3" s="140"/>
      <c r="AC3" s="140"/>
      <c r="AD3" s="141" t="s">
        <v>122</v>
      </c>
      <c r="AE3" s="141"/>
      <c r="AF3" s="141"/>
      <c r="AG3" s="140" t="s">
        <v>125</v>
      </c>
      <c r="AH3" s="140"/>
      <c r="AI3" s="140"/>
      <c r="AJ3" s="141" t="s">
        <v>123</v>
      </c>
      <c r="AK3" s="141"/>
      <c r="AL3" s="141"/>
      <c r="AM3" s="140" t="s">
        <v>124</v>
      </c>
      <c r="AN3" s="140"/>
      <c r="AO3" s="140"/>
      <c r="AP3" s="141" t="s">
        <v>128</v>
      </c>
      <c r="AQ3" s="141"/>
      <c r="AR3" s="141"/>
      <c r="AS3" s="140" t="s">
        <v>129</v>
      </c>
      <c r="AT3" s="140"/>
      <c r="AU3" s="140"/>
      <c r="AV3" s="141" t="s">
        <v>130</v>
      </c>
      <c r="AW3" s="141"/>
      <c r="AX3" s="141"/>
      <c r="AY3" s="140" t="s">
        <v>131</v>
      </c>
      <c r="AZ3" s="140"/>
      <c r="BA3" s="140"/>
      <c r="BB3" s="35"/>
      <c r="BC3" s="140" t="s">
        <v>96</v>
      </c>
      <c r="BD3" s="140"/>
      <c r="BE3" s="140"/>
      <c r="BF3" s="141" t="s">
        <v>97</v>
      </c>
      <c r="BG3" s="141"/>
      <c r="BH3" s="141"/>
      <c r="BI3" s="140" t="s">
        <v>98</v>
      </c>
      <c r="BJ3" s="140"/>
      <c r="BK3" s="140"/>
      <c r="BL3" s="141" t="s">
        <v>99</v>
      </c>
      <c r="BM3" s="141"/>
      <c r="BN3" s="141"/>
      <c r="BO3" s="140" t="s">
        <v>100</v>
      </c>
      <c r="BP3" s="140"/>
      <c r="BQ3" s="140"/>
      <c r="BR3" s="141" t="s">
        <v>114</v>
      </c>
      <c r="BS3" s="141"/>
      <c r="BT3" s="141"/>
      <c r="BU3" s="140" t="s">
        <v>115</v>
      </c>
      <c r="BV3" s="140"/>
      <c r="BW3" s="140"/>
      <c r="BX3" s="141" t="s">
        <v>116</v>
      </c>
      <c r="BY3" s="141"/>
      <c r="BZ3" s="141"/>
      <c r="CA3" s="140" t="s">
        <v>117</v>
      </c>
      <c r="CB3" s="140"/>
      <c r="CC3" s="140"/>
      <c r="CD3" s="141" t="s">
        <v>122</v>
      </c>
      <c r="CE3" s="141"/>
      <c r="CF3" s="141"/>
      <c r="CG3" s="140" t="s">
        <v>125</v>
      </c>
      <c r="CH3" s="140"/>
      <c r="CI3" s="140"/>
      <c r="CJ3" s="141" t="s">
        <v>123</v>
      </c>
      <c r="CK3" s="141"/>
      <c r="CL3" s="141"/>
      <c r="CM3" s="140" t="s">
        <v>124</v>
      </c>
      <c r="CN3" s="140"/>
      <c r="CO3" s="140"/>
      <c r="CP3" s="141" t="s">
        <v>128</v>
      </c>
      <c r="CQ3" s="141"/>
      <c r="CR3" s="141"/>
      <c r="CS3" s="140" t="s">
        <v>129</v>
      </c>
      <c r="CT3" s="140"/>
      <c r="CU3" s="140"/>
      <c r="CV3" s="141" t="s">
        <v>130</v>
      </c>
      <c r="CW3" s="141"/>
      <c r="CX3" s="141"/>
      <c r="CY3" s="140" t="s">
        <v>131</v>
      </c>
      <c r="CZ3" s="140"/>
      <c r="DA3" s="140"/>
      <c r="DB3" s="35"/>
      <c r="DC3" s="142" t="s">
        <v>87</v>
      </c>
      <c r="DD3" s="142"/>
      <c r="DE3" s="142"/>
      <c r="DF3" s="142"/>
      <c r="DG3" s="142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2" customFormat="1" ht="19.05" customHeight="1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1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1"/>
      <c r="DC4" s="131">
        <v>2010</v>
      </c>
      <c r="DD4" s="131">
        <v>2011</v>
      </c>
      <c r="DE4" s="131">
        <v>2012</v>
      </c>
      <c r="DF4" s="131">
        <v>2013</v>
      </c>
      <c r="DG4" s="131">
        <v>2014</v>
      </c>
      <c r="DH4" s="131">
        <v>2015</v>
      </c>
      <c r="DI4" s="131">
        <v>2016</v>
      </c>
      <c r="DJ4" s="131">
        <v>2017</v>
      </c>
      <c r="DK4" s="131">
        <v>2018</v>
      </c>
      <c r="DL4" s="131">
        <v>2019</v>
      </c>
      <c r="DM4" s="131">
        <v>2020</v>
      </c>
      <c r="DN4" s="131">
        <v>2021</v>
      </c>
      <c r="DO4" s="131">
        <v>2022</v>
      </c>
      <c r="DP4" s="131">
        <v>2023</v>
      </c>
      <c r="DQ4" s="131"/>
      <c r="DR4" s="131"/>
      <c r="DS4" s="131"/>
      <c r="DT4" s="131"/>
      <c r="DU4" s="131"/>
      <c r="DV4" s="131"/>
      <c r="DW4" s="131"/>
      <c r="DX4" s="131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>
        <v>7</v>
      </c>
      <c r="AQ5" s="41">
        <v>31</v>
      </c>
      <c r="AR5" s="41">
        <v>38</v>
      </c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>
        <f>AP5/$DP5*100000*2</f>
        <v>106.20543164921864</v>
      </c>
      <c r="CQ5" s="42">
        <f>AQ5/$DP5*100000*2</f>
        <v>470.3383401608254</v>
      </c>
      <c r="CR5" s="42">
        <f>AR5/$DP5*100000</f>
        <v>288.27188590502203</v>
      </c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  <c r="DP5" s="11">
        <v>13182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>
        <v>28</v>
      </c>
      <c r="AQ6" s="41">
        <v>83</v>
      </c>
      <c r="AR6" s="41">
        <v>111</v>
      </c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>
        <f t="shared" ref="CP6:CP69" si="42">AP6/$DP6*100000*2</f>
        <v>479.32893948472139</v>
      </c>
      <c r="CQ6" s="42">
        <f t="shared" ref="CQ6:CQ69" si="43">AQ6/$DP6*100000*2</f>
        <v>1420.8679277582812</v>
      </c>
      <c r="CR6" s="42">
        <f t="shared" ref="CR6:CR69" si="44">AR6/$DP6*100000</f>
        <v>950.09843362150127</v>
      </c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  <c r="DP6" s="11">
        <v>11683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>
        <v>172</v>
      </c>
      <c r="AQ7" s="41">
        <v>547</v>
      </c>
      <c r="AR7" s="41">
        <v>719</v>
      </c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>
        <f t="shared" si="42"/>
        <v>291.18735027975993</v>
      </c>
      <c r="CQ7" s="42">
        <f t="shared" si="43"/>
        <v>926.04349187807372</v>
      </c>
      <c r="CR7" s="42">
        <f t="shared" si="44"/>
        <v>608.61542107891682</v>
      </c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  <c r="DP7" s="11">
        <v>118137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>
        <v>104</v>
      </c>
      <c r="AQ8" s="41">
        <v>265</v>
      </c>
      <c r="AR8" s="41">
        <v>369</v>
      </c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>
        <f t="shared" si="42"/>
        <v>160.49135044212281</v>
      </c>
      <c r="CQ8" s="42">
        <f t="shared" si="43"/>
        <v>408.94430641502447</v>
      </c>
      <c r="CR8" s="42">
        <f t="shared" si="44"/>
        <v>284.71782842857363</v>
      </c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  <c r="DP8" s="11">
        <v>129602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>
        <v>102</v>
      </c>
      <c r="AQ9" s="41">
        <v>252</v>
      </c>
      <c r="AR9" s="41">
        <v>354</v>
      </c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>
        <f t="shared" si="42"/>
        <v>477.42750824966657</v>
      </c>
      <c r="CQ9" s="42">
        <f t="shared" si="43"/>
        <v>1179.5267850874113</v>
      </c>
      <c r="CR9" s="42">
        <f t="shared" si="44"/>
        <v>828.47714666853904</v>
      </c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  <c r="DP9" s="11">
        <v>42729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>
        <v>125</v>
      </c>
      <c r="AQ10" s="41">
        <v>334</v>
      </c>
      <c r="AR10" s="41">
        <v>459</v>
      </c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>
        <f t="shared" si="42"/>
        <v>412.24193654772114</v>
      </c>
      <c r="CQ10" s="42">
        <f t="shared" si="43"/>
        <v>1101.5104544555109</v>
      </c>
      <c r="CR10" s="42">
        <f t="shared" si="44"/>
        <v>756.87619550161605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  <c r="DP10" s="11">
        <v>60644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>
        <v>77</v>
      </c>
      <c r="AQ11" s="41">
        <v>175</v>
      </c>
      <c r="AR11" s="41">
        <v>252</v>
      </c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>
        <f t="shared" si="42"/>
        <v>147.69065520945222</v>
      </c>
      <c r="CQ11" s="42">
        <f t="shared" si="43"/>
        <v>335.66058002148225</v>
      </c>
      <c r="CR11" s="42">
        <f t="shared" si="44"/>
        <v>241.67561761546725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  <c r="DP11" s="11">
        <v>104272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>
        <v>25</v>
      </c>
      <c r="AQ12" s="41">
        <v>81</v>
      </c>
      <c r="AR12" s="41">
        <v>106</v>
      </c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>
        <f t="shared" si="42"/>
        <v>344.13930759171313</v>
      </c>
      <c r="CQ12" s="42">
        <f t="shared" si="43"/>
        <v>1115.0113565971506</v>
      </c>
      <c r="CR12" s="42">
        <f t="shared" si="44"/>
        <v>729.57533209443181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  <c r="DP12" s="11">
        <v>14529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>
        <v>96</v>
      </c>
      <c r="AQ13" s="41">
        <v>219</v>
      </c>
      <c r="AR13" s="41">
        <v>315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>
        <f t="shared" si="42"/>
        <v>110.00532838309354</v>
      </c>
      <c r="CQ13" s="42">
        <f t="shared" si="43"/>
        <v>250.94965537393216</v>
      </c>
      <c r="CR13" s="42">
        <f t="shared" si="44"/>
        <v>180.47749187851286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11">
        <v>174537</v>
      </c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>
        <v>229</v>
      </c>
      <c r="AQ14" s="41">
        <v>761</v>
      </c>
      <c r="AR14" s="41">
        <v>990</v>
      </c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>
        <f t="shared" si="42"/>
        <v>233.61864052314255</v>
      </c>
      <c r="CQ14" s="42">
        <f t="shared" si="43"/>
        <v>776.34840802668759</v>
      </c>
      <c r="CR14" s="42">
        <f t="shared" si="44"/>
        <v>504.98352427491506</v>
      </c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  <c r="DP14" s="11">
        <v>196046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>
        <v>7</v>
      </c>
      <c r="AQ15" s="41">
        <v>12</v>
      </c>
      <c r="AR15" s="41">
        <v>19</v>
      </c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5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>
        <f t="shared" si="42"/>
        <v>231.78807947019871</v>
      </c>
      <c r="CQ15" s="42">
        <f t="shared" si="43"/>
        <v>397.35099337748346</v>
      </c>
      <c r="CR15" s="42">
        <f t="shared" si="44"/>
        <v>314.56953642384104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  <c r="DP15" s="11">
        <v>6040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>
        <v>43</v>
      </c>
      <c r="AQ16" s="41">
        <v>161</v>
      </c>
      <c r="AR16" s="41">
        <v>204</v>
      </c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6">C16/$DC16*100000*2</f>
        <v>102.73880011896071</v>
      </c>
      <c r="BD16" s="42">
        <f t="shared" si="45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7">AM16/$DO16*100000*2</f>
        <v>280.4757700098686</v>
      </c>
      <c r="CN16" s="42">
        <f t="shared" ref="CN16:CN79" si="48">AN16/$DO16*100000*2</f>
        <v>644.05547187451305</v>
      </c>
      <c r="CO16" s="42">
        <f t="shared" si="41"/>
        <v>462.26562094219076</v>
      </c>
      <c r="CP16" s="42">
        <f t="shared" si="42"/>
        <v>224.54894383665368</v>
      </c>
      <c r="CQ16" s="42">
        <f t="shared" si="43"/>
        <v>840.75302227212194</v>
      </c>
      <c r="CR16" s="42">
        <f t="shared" si="44"/>
        <v>532.65098305438789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  <c r="DP16" s="11">
        <v>38299</v>
      </c>
    </row>
    <row r="17" spans="1:120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>
        <v>135</v>
      </c>
      <c r="AQ17" s="41">
        <v>503</v>
      </c>
      <c r="AR17" s="41">
        <v>638</v>
      </c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6"/>
        <v>195.25801952580196</v>
      </c>
      <c r="BD17" s="42">
        <f t="shared" si="45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7"/>
        <v>229.23101934644771</v>
      </c>
      <c r="CN17" s="42">
        <f t="shared" si="48"/>
        <v>689.3188099496017</v>
      </c>
      <c r="CO17" s="42">
        <f t="shared" si="41"/>
        <v>459.27491464802472</v>
      </c>
      <c r="CP17" s="42">
        <f t="shared" si="42"/>
        <v>212.66540642722117</v>
      </c>
      <c r="CQ17" s="42">
        <f t="shared" si="43"/>
        <v>792.37555135475736</v>
      </c>
      <c r="CR17" s="42">
        <f t="shared" si="44"/>
        <v>502.52047889098935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  <c r="DP17" s="11">
        <v>126960</v>
      </c>
    </row>
    <row r="18" spans="1:120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>
        <v>551</v>
      </c>
      <c r="AQ18" s="41">
        <v>1633</v>
      </c>
      <c r="AR18" s="41">
        <v>2184</v>
      </c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6"/>
        <v>188.81581017717218</v>
      </c>
      <c r="BD18" s="42">
        <f t="shared" si="45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7"/>
        <v>253.65152507979454</v>
      </c>
      <c r="CN18" s="42">
        <f t="shared" si="48"/>
        <v>817.49772770508787</v>
      </c>
      <c r="CO18" s="42">
        <f t="shared" si="41"/>
        <v>537.15994842418991</v>
      </c>
      <c r="CP18" s="42">
        <f t="shared" si="42"/>
        <v>281.04358470837263</v>
      </c>
      <c r="CQ18" s="42">
        <f t="shared" si="43"/>
        <v>832.92953507944196</v>
      </c>
      <c r="CR18" s="42">
        <f t="shared" si="44"/>
        <v>556.98655989390727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  <c r="DP18" s="11">
        <v>392110</v>
      </c>
    </row>
    <row r="19" spans="1:120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>
        <v>27</v>
      </c>
      <c r="AQ19" s="41">
        <v>64</v>
      </c>
      <c r="AR19" s="41">
        <v>91</v>
      </c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6"/>
        <v>267.92750197005518</v>
      </c>
      <c r="BD19" s="42">
        <f t="shared" si="45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7"/>
        <v>266.64691504333013</v>
      </c>
      <c r="CN19" s="42">
        <f t="shared" si="48"/>
        <v>1199.9111176949855</v>
      </c>
      <c r="CO19" s="42">
        <f t="shared" si="41"/>
        <v>733.27901636915783</v>
      </c>
      <c r="CP19" s="42">
        <f t="shared" si="42"/>
        <v>397.81936054221308</v>
      </c>
      <c r="CQ19" s="42">
        <f t="shared" si="43"/>
        <v>942.97922498894934</v>
      </c>
      <c r="CR19" s="42">
        <f t="shared" si="44"/>
        <v>670.39929276558121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  <c r="DP19" s="11">
        <v>13574</v>
      </c>
    </row>
    <row r="20" spans="1:120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>
        <v>33</v>
      </c>
      <c r="AQ20" s="41">
        <v>122</v>
      </c>
      <c r="AR20" s="41">
        <v>155</v>
      </c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6"/>
        <v>105.86084111250121</v>
      </c>
      <c r="BD20" s="42">
        <f t="shared" si="45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7"/>
        <v>162.33034224647159</v>
      </c>
      <c r="CN20" s="42">
        <f t="shared" si="48"/>
        <v>856.74347296748886</v>
      </c>
      <c r="CO20" s="42">
        <f t="shared" si="41"/>
        <v>509.53690760698021</v>
      </c>
      <c r="CP20" s="42">
        <f t="shared" si="42"/>
        <v>296.32290216854489</v>
      </c>
      <c r="CQ20" s="42">
        <f t="shared" si="43"/>
        <v>1095.4967898352265</v>
      </c>
      <c r="CR20" s="42">
        <f t="shared" si="44"/>
        <v>695.90984600188563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  <c r="DP20" s="11">
        <v>22273</v>
      </c>
    </row>
    <row r="21" spans="1:120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>
        <v>24</v>
      </c>
      <c r="AQ21" s="41">
        <v>67</v>
      </c>
      <c r="AR21" s="41">
        <v>91</v>
      </c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6"/>
        <v>132.3547106244736</v>
      </c>
      <c r="BD21" s="42">
        <f t="shared" si="45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9">AL21/$DN21*100000</f>
        <v>379.43464238284952</v>
      </c>
      <c r="CM21" s="42">
        <f t="shared" si="47"/>
        <v>162.73393002441009</v>
      </c>
      <c r="CN21" s="42">
        <f t="shared" si="48"/>
        <v>600.86374162859113</v>
      </c>
      <c r="CO21" s="42">
        <f t="shared" si="41"/>
        <v>381.79883582650058</v>
      </c>
      <c r="CP21" s="42">
        <f t="shared" si="42"/>
        <v>300.97817908201654</v>
      </c>
      <c r="CQ21" s="42">
        <f t="shared" si="43"/>
        <v>840.23074993729631</v>
      </c>
      <c r="CR21" s="42">
        <f t="shared" si="44"/>
        <v>570.6044645096564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  <c r="DP21" s="11">
        <v>15948</v>
      </c>
    </row>
    <row r="22" spans="1:120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>
        <v>118</v>
      </c>
      <c r="AQ22" s="41">
        <v>399</v>
      </c>
      <c r="AR22" s="41">
        <v>517</v>
      </c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6"/>
        <v>67.5823131454639</v>
      </c>
      <c r="BD22" s="42">
        <f t="shared" si="45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9"/>
        <v>334.15178983513948</v>
      </c>
      <c r="CM22" s="42">
        <f t="shared" si="47"/>
        <v>167.63678696158323</v>
      </c>
      <c r="CN22" s="42">
        <f t="shared" si="48"/>
        <v>509.56261433560621</v>
      </c>
      <c r="CO22" s="42">
        <f t="shared" si="41"/>
        <v>340.59537668385167</v>
      </c>
      <c r="CP22" s="42">
        <f t="shared" si="42"/>
        <v>151.5900901190239</v>
      </c>
      <c r="CQ22" s="42">
        <f t="shared" si="43"/>
        <v>512.58005048720793</v>
      </c>
      <c r="CR22" s="42">
        <f t="shared" si="44"/>
        <v>332.08507030311597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  <c r="DP22" s="11">
        <v>155683</v>
      </c>
    </row>
    <row r="23" spans="1:120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>
        <v>165</v>
      </c>
      <c r="AQ23" s="41">
        <v>417</v>
      </c>
      <c r="AR23" s="41">
        <v>582</v>
      </c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6"/>
        <v>262.97252876262036</v>
      </c>
      <c r="BD23" s="42">
        <f t="shared" si="45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9"/>
        <v>1000.4961137754259</v>
      </c>
      <c r="CM23" s="42">
        <f t="shared" si="47"/>
        <v>593.20473745576533</v>
      </c>
      <c r="CN23" s="42">
        <f t="shared" si="48"/>
        <v>1558.6965860044593</v>
      </c>
      <c r="CO23" s="42">
        <f t="shared" si="41"/>
        <v>1080.0417288849796</v>
      </c>
      <c r="CP23" s="42">
        <f t="shared" si="42"/>
        <v>671.01811748917214</v>
      </c>
      <c r="CQ23" s="42">
        <f t="shared" si="43"/>
        <v>1695.8457878362715</v>
      </c>
      <c r="CR23" s="42">
        <f t="shared" si="44"/>
        <v>1183.4319526627219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  <c r="DP23" s="11">
        <v>49179</v>
      </c>
    </row>
    <row r="24" spans="1:120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>
        <v>251</v>
      </c>
      <c r="AQ24" s="41">
        <v>709</v>
      </c>
      <c r="AR24" s="41">
        <v>960</v>
      </c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6"/>
        <v>199.13190933275254</v>
      </c>
      <c r="BD24" s="42">
        <f t="shared" si="45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9"/>
        <v>573.35012346373821</v>
      </c>
      <c r="CM24" s="42">
        <f t="shared" si="47"/>
        <v>268.08130381129342</v>
      </c>
      <c r="CN24" s="42">
        <f t="shared" si="48"/>
        <v>851.05175813109031</v>
      </c>
      <c r="CO24" s="42">
        <f t="shared" si="41"/>
        <v>563.11257996340476</v>
      </c>
      <c r="CP24" s="42">
        <f t="shared" si="42"/>
        <v>351.47662190357499</v>
      </c>
      <c r="CQ24" s="42">
        <f t="shared" si="43"/>
        <v>992.81643398260815</v>
      </c>
      <c r="CR24" s="42">
        <f t="shared" si="44"/>
        <v>672.14652794309166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  <c r="DP24" s="11">
        <v>142826</v>
      </c>
    </row>
    <row r="25" spans="1:120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>
        <v>13</v>
      </c>
      <c r="AQ25" s="41">
        <v>55</v>
      </c>
      <c r="AR25" s="41">
        <v>68</v>
      </c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6"/>
        <v>148.23049842505094</v>
      </c>
      <c r="BD25" s="42">
        <f t="shared" si="45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9"/>
        <v>536.50124544931975</v>
      </c>
      <c r="CM25" s="42">
        <f t="shared" si="47"/>
        <v>417.93313069908811</v>
      </c>
      <c r="CN25" s="42">
        <f t="shared" si="48"/>
        <v>854.86322188449844</v>
      </c>
      <c r="CO25" s="42">
        <f t="shared" si="41"/>
        <v>636.39817629179333</v>
      </c>
      <c r="CP25" s="42">
        <f t="shared" si="42"/>
        <v>249.52015355086374</v>
      </c>
      <c r="CQ25" s="42">
        <f t="shared" si="43"/>
        <v>1055.662188099808</v>
      </c>
      <c r="CR25" s="42">
        <f t="shared" si="44"/>
        <v>652.59117082533589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  <c r="DP25" s="11">
        <v>10420</v>
      </c>
    </row>
    <row r="26" spans="1:120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>
        <v>150</v>
      </c>
      <c r="AQ26" s="41">
        <v>255</v>
      </c>
      <c r="AR26" s="41">
        <v>405</v>
      </c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6"/>
        <v>71.561053261869645</v>
      </c>
      <c r="BD26" s="42">
        <f t="shared" si="45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9"/>
        <v>279.13333290356684</v>
      </c>
      <c r="CM26" s="42">
        <f t="shared" si="47"/>
        <v>182.12051627207222</v>
      </c>
      <c r="CN26" s="42">
        <f t="shared" si="48"/>
        <v>347.08475202576085</v>
      </c>
      <c r="CO26" s="42">
        <f t="shared" si="41"/>
        <v>265.26249109193128</v>
      </c>
      <c r="CP26" s="42">
        <f t="shared" si="42"/>
        <v>191.28139405879989</v>
      </c>
      <c r="CQ26" s="42">
        <f t="shared" si="43"/>
        <v>325.17836989995988</v>
      </c>
      <c r="CR26" s="42">
        <f t="shared" si="44"/>
        <v>258.22988197937985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  <c r="DP26" s="11">
        <v>156837</v>
      </c>
    </row>
    <row r="27" spans="1:120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>
        <v>50</v>
      </c>
      <c r="AQ27" s="41">
        <v>103</v>
      </c>
      <c r="AR27" s="41">
        <v>153</v>
      </c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6"/>
        <v>129.6047056477743</v>
      </c>
      <c r="BD27" s="42">
        <f t="shared" si="45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50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9"/>
        <v>741.34669461628914</v>
      </c>
      <c r="CM27" s="42">
        <f t="shared" si="47"/>
        <v>409.67226219024781</v>
      </c>
      <c r="CN27" s="42">
        <f t="shared" si="48"/>
        <v>1159.0727418065549</v>
      </c>
      <c r="CO27" s="42">
        <f t="shared" si="41"/>
        <v>784.37250199840116</v>
      </c>
      <c r="CP27" s="42">
        <f t="shared" si="42"/>
        <v>499.45060433523122</v>
      </c>
      <c r="CQ27" s="42">
        <f t="shared" si="43"/>
        <v>1028.8682449305763</v>
      </c>
      <c r="CR27" s="42">
        <f t="shared" si="44"/>
        <v>764.15942463290378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  <c r="DP27" s="11">
        <v>20022</v>
      </c>
    </row>
    <row r="28" spans="1:120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>
        <v>11</v>
      </c>
      <c r="AQ28" s="41">
        <v>43</v>
      </c>
      <c r="AR28" s="41">
        <v>54</v>
      </c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6"/>
        <v>43.240905896978539</v>
      </c>
      <c r="BD28" s="42">
        <f t="shared" si="45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50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9"/>
        <v>177.67009892994145</v>
      </c>
      <c r="CM28" s="42">
        <f t="shared" si="47"/>
        <v>158.12776723592663</v>
      </c>
      <c r="CN28" s="42">
        <f t="shared" si="48"/>
        <v>213.47248576850095</v>
      </c>
      <c r="CO28" s="42">
        <f t="shared" si="41"/>
        <v>185.8001265022138</v>
      </c>
      <c r="CP28" s="42">
        <f t="shared" si="42"/>
        <v>85.211867689209072</v>
      </c>
      <c r="CQ28" s="42">
        <f t="shared" si="43"/>
        <v>333.10093733054458</v>
      </c>
      <c r="CR28" s="42">
        <f t="shared" si="44"/>
        <v>209.15640250987684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  <c r="DP28" s="11">
        <v>25818</v>
      </c>
    </row>
    <row r="29" spans="1:120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>
        <v>195</v>
      </c>
      <c r="AQ29" s="41">
        <v>581</v>
      </c>
      <c r="AR29" s="41">
        <v>776</v>
      </c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6"/>
        <v>77.306560155406018</v>
      </c>
      <c r="BD29" s="42">
        <f t="shared" si="45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50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9"/>
        <v>568.45331268227585</v>
      </c>
      <c r="CM29" s="42">
        <f t="shared" si="47"/>
        <v>311.70696281548089</v>
      </c>
      <c r="CN29" s="42">
        <f t="shared" si="48"/>
        <v>838.8344444353778</v>
      </c>
      <c r="CO29" s="42">
        <f t="shared" si="41"/>
        <v>576.90267725273566</v>
      </c>
      <c r="CP29" s="42">
        <f t="shared" si="42"/>
        <v>314.07541031133735</v>
      </c>
      <c r="CQ29" s="42">
        <f t="shared" si="43"/>
        <v>935.78365841480502</v>
      </c>
      <c r="CR29" s="42">
        <f t="shared" si="44"/>
        <v>624.92953436307118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  <c r="DP29" s="11">
        <v>124174</v>
      </c>
    </row>
    <row r="30" spans="1:120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>
        <v>246</v>
      </c>
      <c r="AQ30" s="41">
        <v>782</v>
      </c>
      <c r="AR30" s="41">
        <v>1028</v>
      </c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6"/>
        <v>201.91965872733735</v>
      </c>
      <c r="BD30" s="42">
        <f t="shared" si="45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50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9"/>
        <v>583.71001923241818</v>
      </c>
      <c r="CM30" s="42">
        <f t="shared" si="47"/>
        <v>271.66223328994283</v>
      </c>
      <c r="CN30" s="42">
        <f t="shared" si="48"/>
        <v>973.45633595562856</v>
      </c>
      <c r="CO30" s="42">
        <f t="shared" si="41"/>
        <v>624.44582790952131</v>
      </c>
      <c r="CP30" s="42">
        <f t="shared" si="42"/>
        <v>300.38097098759403</v>
      </c>
      <c r="CQ30" s="42">
        <f t="shared" si="43"/>
        <v>954.86959070040041</v>
      </c>
      <c r="CR30" s="42">
        <f t="shared" si="44"/>
        <v>627.6252808439973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  <c r="DP30" s="11">
        <v>163792</v>
      </c>
    </row>
    <row r="31" spans="1:120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>
        <v>359</v>
      </c>
      <c r="AQ31" s="41">
        <v>1096</v>
      </c>
      <c r="AR31" s="41">
        <v>1455</v>
      </c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6"/>
        <v>85.392689072081751</v>
      </c>
      <c r="BD31" s="42">
        <f t="shared" si="45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50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9"/>
        <v>493.1207978983926</v>
      </c>
      <c r="CM31" s="42">
        <f t="shared" si="47"/>
        <v>221.64597488012285</v>
      </c>
      <c r="CN31" s="42">
        <f t="shared" si="48"/>
        <v>658.41892537918852</v>
      </c>
      <c r="CO31" s="42">
        <f t="shared" si="41"/>
        <v>440.39461675527673</v>
      </c>
      <c r="CP31" s="42">
        <f t="shared" si="42"/>
        <v>253.88159499874476</v>
      </c>
      <c r="CQ31" s="42">
        <f t="shared" si="43"/>
        <v>775.0814153722124</v>
      </c>
      <c r="CR31" s="42">
        <f t="shared" si="44"/>
        <v>514.48150518547857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  <c r="DP31" s="11">
        <v>282809</v>
      </c>
    </row>
    <row r="32" spans="1:120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>
        <v>165</v>
      </c>
      <c r="AQ32" s="41">
        <v>459</v>
      </c>
      <c r="AR32" s="41">
        <v>624</v>
      </c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6"/>
        <v>97.416830381062169</v>
      </c>
      <c r="BD32" s="42">
        <f t="shared" si="45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50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9"/>
        <v>887.91063995448155</v>
      </c>
      <c r="CM32" s="42">
        <f t="shared" si="47"/>
        <v>322.332408926575</v>
      </c>
      <c r="CN32" s="42">
        <f t="shared" si="48"/>
        <v>1062.8257807849232</v>
      </c>
      <c r="CO32" s="42">
        <f t="shared" si="41"/>
        <v>692.57909485574896</v>
      </c>
      <c r="CP32" s="42">
        <f t="shared" si="42"/>
        <v>477.32696897374706</v>
      </c>
      <c r="CQ32" s="42">
        <f t="shared" si="43"/>
        <v>1327.8368409633326</v>
      </c>
      <c r="CR32" s="42">
        <f t="shared" si="44"/>
        <v>902.58190496853979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  <c r="DP32" s="11">
        <v>69135</v>
      </c>
    </row>
    <row r="33" spans="1:120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>
        <v>13</v>
      </c>
      <c r="AQ33" s="41">
        <v>36</v>
      </c>
      <c r="AR33" s="41">
        <v>49</v>
      </c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5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50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9"/>
        <v>227.2587678889503</v>
      </c>
      <c r="CM33" s="42">
        <f t="shared" si="47"/>
        <v>205.3760193295077</v>
      </c>
      <c r="CN33" s="42">
        <f t="shared" si="48"/>
        <v>289.94261552401088</v>
      </c>
      <c r="CO33" s="42">
        <f t="shared" si="41"/>
        <v>247.65931742675929</v>
      </c>
      <c r="CP33" s="42">
        <f t="shared" si="42"/>
        <v>155.96880623875225</v>
      </c>
      <c r="CQ33" s="42">
        <f t="shared" si="43"/>
        <v>431.9136172765447</v>
      </c>
      <c r="CR33" s="42">
        <f t="shared" si="44"/>
        <v>293.94121175764849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  <c r="DP33" s="11">
        <v>16670</v>
      </c>
    </row>
    <row r="34" spans="1:120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>
        <v>13</v>
      </c>
      <c r="AQ34" s="41">
        <v>15</v>
      </c>
      <c r="AR34" s="41">
        <v>28</v>
      </c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5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51">M34/$DF34*100000*2</f>
        <v>632.1334503950834</v>
      </c>
      <c r="BN34" s="42">
        <f t="shared" si="17"/>
        <v>368.74451273046532</v>
      </c>
      <c r="BO34" s="42"/>
      <c r="BP34" s="42">
        <f t="shared" ref="BP34:BP64" si="52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50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9"/>
        <v>485.26240115025161</v>
      </c>
      <c r="CM34" s="42">
        <f t="shared" si="47"/>
        <v>464.11995715815783</v>
      </c>
      <c r="CN34" s="42">
        <f t="shared" si="48"/>
        <v>535.52302749018213</v>
      </c>
      <c r="CO34" s="42">
        <f t="shared" si="41"/>
        <v>499.82149232416992</v>
      </c>
      <c r="CP34" s="42">
        <f t="shared" si="42"/>
        <v>467.7100197877316</v>
      </c>
      <c r="CQ34" s="42">
        <f t="shared" si="43"/>
        <v>539.66540744738268</v>
      </c>
      <c r="CR34" s="42">
        <f t="shared" si="44"/>
        <v>503.68771361755711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  <c r="DP34" s="11">
        <v>5559</v>
      </c>
    </row>
    <row r="35" spans="1:120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>
        <v>76</v>
      </c>
      <c r="AQ35" s="41">
        <v>218</v>
      </c>
      <c r="AR35" s="41">
        <v>294</v>
      </c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3">C35/$DC35*100000*2</f>
        <v>82.581118744766997</v>
      </c>
      <c r="BD35" s="42">
        <f t="shared" si="45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4">L35/$DF35*100000*2</f>
        <v>213.21722346287214</v>
      </c>
      <c r="BM35" s="42">
        <f t="shared" si="51"/>
        <v>572.31991561086738</v>
      </c>
      <c r="BN35" s="42">
        <f t="shared" si="17"/>
        <v>396.13515727575725</v>
      </c>
      <c r="BO35" s="42">
        <f t="shared" ref="BO35:BO66" si="55">O35/$DG35*100000*2</f>
        <v>204.06372054241453</v>
      </c>
      <c r="BP35" s="42">
        <f t="shared" si="52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50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9"/>
        <v>349.88631290426406</v>
      </c>
      <c r="CM35" s="42">
        <f t="shared" si="47"/>
        <v>174.41353449027645</v>
      </c>
      <c r="CN35" s="42">
        <f t="shared" si="48"/>
        <v>470.91654312374635</v>
      </c>
      <c r="CO35" s="42">
        <f t="shared" si="41"/>
        <v>324.84520798813992</v>
      </c>
      <c r="CP35" s="42">
        <f t="shared" si="42"/>
        <v>162.1540890567326</v>
      </c>
      <c r="CQ35" s="42">
        <f t="shared" si="43"/>
        <v>465.12620282062773</v>
      </c>
      <c r="CR35" s="42">
        <f t="shared" si="44"/>
        <v>313.64014593868018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  <c r="DP35" s="11">
        <v>93738</v>
      </c>
    </row>
    <row r="36" spans="1:120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>
        <v>91</v>
      </c>
      <c r="AQ36" s="41">
        <v>158</v>
      </c>
      <c r="AR36" s="41">
        <v>249</v>
      </c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3"/>
        <v>92.260379292670422</v>
      </c>
      <c r="BD36" s="42">
        <f t="shared" si="45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4"/>
        <v>396.2005384263727</v>
      </c>
      <c r="BM36" s="42">
        <f t="shared" si="51"/>
        <v>1391.7813785746939</v>
      </c>
      <c r="BN36" s="42">
        <f t="shared" si="17"/>
        <v>893.99095850053334</v>
      </c>
      <c r="BO36" s="42">
        <f t="shared" si="55"/>
        <v>599.25854451272153</v>
      </c>
      <c r="BP36" s="42">
        <f t="shared" si="52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50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9"/>
        <v>956.86588848254098</v>
      </c>
      <c r="CM36" s="42">
        <f t="shared" si="47"/>
        <v>915.03911054262801</v>
      </c>
      <c r="CN36" s="42">
        <f t="shared" si="48"/>
        <v>1367.6391007034979</v>
      </c>
      <c r="CO36" s="42">
        <f t="shared" si="41"/>
        <v>1141.339105623063</v>
      </c>
      <c r="CP36" s="42">
        <f t="shared" si="42"/>
        <v>895.88973664779712</v>
      </c>
      <c r="CQ36" s="42">
        <f t="shared" si="43"/>
        <v>1555.500861432439</v>
      </c>
      <c r="CR36" s="42">
        <f t="shared" si="44"/>
        <v>1225.695299040118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  <c r="DP36" s="11">
        <v>20315</v>
      </c>
    </row>
    <row r="37" spans="1:120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>
        <v>361</v>
      </c>
      <c r="AQ37" s="41">
        <v>1051</v>
      </c>
      <c r="AR37" s="41">
        <v>1412</v>
      </c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3"/>
        <v>198.42196180960826</v>
      </c>
      <c r="BD37" s="42">
        <f t="shared" si="45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4"/>
        <v>315.39372377402964</v>
      </c>
      <c r="BM37" s="42">
        <f t="shared" si="51"/>
        <v>988.74295411512412</v>
      </c>
      <c r="BN37" s="42">
        <f t="shared" si="17"/>
        <v>662.43595270185472</v>
      </c>
      <c r="BO37" s="42">
        <f t="shared" si="55"/>
        <v>306.09218776478559</v>
      </c>
      <c r="BP37" s="42">
        <f t="shared" si="52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50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9"/>
        <v>560.43784719657992</v>
      </c>
      <c r="CM37" s="42">
        <f t="shared" si="47"/>
        <v>267.48653664288571</v>
      </c>
      <c r="CN37" s="42">
        <f t="shared" si="48"/>
        <v>779.50958163681184</v>
      </c>
      <c r="CO37" s="42">
        <f t="shared" si="41"/>
        <v>525.47650985466294</v>
      </c>
      <c r="CP37" s="42">
        <f t="shared" si="42"/>
        <v>274.77127764838411</v>
      </c>
      <c r="CQ37" s="42">
        <f t="shared" si="43"/>
        <v>799.95737620069724</v>
      </c>
      <c r="CR37" s="42">
        <f t="shared" si="44"/>
        <v>537.36432692454059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  <c r="DP37" s="11">
        <v>262764</v>
      </c>
    </row>
    <row r="38" spans="1:120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>
        <v>15</v>
      </c>
      <c r="AQ38" s="41">
        <v>28</v>
      </c>
      <c r="AR38" s="41">
        <v>43</v>
      </c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3"/>
        <v>0</v>
      </c>
      <c r="BD38" s="42">
        <f t="shared" si="45"/>
        <v>77.85635502497891</v>
      </c>
      <c r="BE38" s="42">
        <f t="shared" si="14"/>
        <v>38.928177512489455</v>
      </c>
      <c r="BF38" s="42"/>
      <c r="BG38" s="42">
        <f t="shared" ref="BG38:BG64" si="56">G38/$DD38*100000*2</f>
        <v>260.14568158168572</v>
      </c>
      <c r="BH38" s="42">
        <f t="shared" si="15"/>
        <v>149.58376690946929</v>
      </c>
      <c r="BI38" s="42"/>
      <c r="BJ38" s="42">
        <f t="shared" ref="BJ38:BJ64" si="57">J38/$DE38*100000*2</f>
        <v>208.10301099044025</v>
      </c>
      <c r="BK38" s="42">
        <f t="shared" si="16"/>
        <v>117.05794368212264</v>
      </c>
      <c r="BL38" s="42">
        <f t="shared" si="54"/>
        <v>117.096018735363</v>
      </c>
      <c r="BM38" s="42">
        <f t="shared" si="51"/>
        <v>312.25604996096797</v>
      </c>
      <c r="BN38" s="42">
        <f t="shared" si="17"/>
        <v>221.18136872235232</v>
      </c>
      <c r="BO38" s="42">
        <f t="shared" si="55"/>
        <v>129.79427607242522</v>
      </c>
      <c r="BP38" s="42">
        <f t="shared" si="52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50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9"/>
        <v>282.70216149360976</v>
      </c>
      <c r="CM38" s="42">
        <f t="shared" si="47"/>
        <v>275.75113460102261</v>
      </c>
      <c r="CN38" s="42">
        <f t="shared" si="48"/>
        <v>275.75113460102261</v>
      </c>
      <c r="CO38" s="42">
        <f t="shared" si="41"/>
        <v>275.75113460102261</v>
      </c>
      <c r="CP38" s="42">
        <f t="shared" si="42"/>
        <v>169.85618842713168</v>
      </c>
      <c r="CQ38" s="42">
        <f t="shared" si="43"/>
        <v>317.06488506397915</v>
      </c>
      <c r="CR38" s="42">
        <f t="shared" si="44"/>
        <v>243.4605367455554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  <c r="DP38" s="11">
        <v>17662</v>
      </c>
    </row>
    <row r="39" spans="1:120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>
        <v>199</v>
      </c>
      <c r="AQ39" s="41">
        <v>412</v>
      </c>
      <c r="AR39" s="41">
        <v>611</v>
      </c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3"/>
        <v>108.63808579692825</v>
      </c>
      <c r="BD39" s="42">
        <f t="shared" si="45"/>
        <v>287.89092736185989</v>
      </c>
      <c r="BE39" s="42">
        <f t="shared" si="14"/>
        <v>200.30147068808645</v>
      </c>
      <c r="BF39" s="42">
        <f t="shared" ref="BF39:BF63" si="58">F39/$DD39*100000*2</f>
        <v>159.55109353344827</v>
      </c>
      <c r="BG39" s="42">
        <f t="shared" si="56"/>
        <v>396.17347801101982</v>
      </c>
      <c r="BH39" s="42">
        <f t="shared" si="15"/>
        <v>282.59473346178549</v>
      </c>
      <c r="BI39" s="42">
        <f t="shared" ref="BI39:BI64" si="59">I39/$DE39*100000*2</f>
        <v>173.36107110471008</v>
      </c>
      <c r="BJ39" s="42">
        <f t="shared" si="57"/>
        <v>410.73238384808235</v>
      </c>
      <c r="BK39" s="42">
        <f t="shared" si="16"/>
        <v>294.04704752760443</v>
      </c>
      <c r="BL39" s="42">
        <f t="shared" si="54"/>
        <v>150.31050986907164</v>
      </c>
      <c r="BM39" s="42">
        <f t="shared" si="51"/>
        <v>424.56126471790407</v>
      </c>
      <c r="BN39" s="42">
        <f t="shared" si="17"/>
        <v>292.05068364911727</v>
      </c>
      <c r="BO39" s="42">
        <f t="shared" si="55"/>
        <v>133.26452354666546</v>
      </c>
      <c r="BP39" s="42">
        <f t="shared" si="52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50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9"/>
        <v>384.38183143065339</v>
      </c>
      <c r="CM39" s="42">
        <f t="shared" si="47"/>
        <v>216.37441528879106</v>
      </c>
      <c r="CN39" s="42">
        <f t="shared" si="48"/>
        <v>536.55852114966103</v>
      </c>
      <c r="CO39" s="42">
        <f t="shared" si="41"/>
        <v>377.09182780098558</v>
      </c>
      <c r="CP39" s="42">
        <f t="shared" si="42"/>
        <v>243.0920329334734</v>
      </c>
      <c r="CQ39" s="42">
        <f t="shared" si="43"/>
        <v>503.28601793261834</v>
      </c>
      <c r="CR39" s="42">
        <f t="shared" si="44"/>
        <v>373.18902543304586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  <c r="DP39" s="11">
        <v>163724</v>
      </c>
    </row>
    <row r="40" spans="1:120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>
        <v>157</v>
      </c>
      <c r="AQ40" s="41">
        <v>405</v>
      </c>
      <c r="AR40" s="41">
        <v>562</v>
      </c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3"/>
        <v>64.772712551656241</v>
      </c>
      <c r="BD40" s="42">
        <f t="shared" si="45"/>
        <v>194.31813765496872</v>
      </c>
      <c r="BE40" s="42">
        <f t="shared" si="14"/>
        <v>132.78406073089531</v>
      </c>
      <c r="BF40" s="42">
        <f t="shared" si="58"/>
        <v>115.51165824123767</v>
      </c>
      <c r="BG40" s="42">
        <f t="shared" si="56"/>
        <v>324.47095011583616</v>
      </c>
      <c r="BH40" s="42">
        <f t="shared" si="15"/>
        <v>223.23601367969528</v>
      </c>
      <c r="BI40" s="42">
        <f t="shared" si="59"/>
        <v>147.42682004228823</v>
      </c>
      <c r="BJ40" s="42">
        <f t="shared" si="57"/>
        <v>472.02446767925613</v>
      </c>
      <c r="BK40" s="42">
        <f t="shared" si="16"/>
        <v>312.31207930011055</v>
      </c>
      <c r="BL40" s="42">
        <f t="shared" si="54"/>
        <v>165.25831294501933</v>
      </c>
      <c r="BM40" s="42">
        <f t="shared" si="51"/>
        <v>422.18334635172909</v>
      </c>
      <c r="BN40" s="42">
        <f t="shared" si="17"/>
        <v>295.65745050319867</v>
      </c>
      <c r="BO40" s="42">
        <f t="shared" si="55"/>
        <v>185.19947526815341</v>
      </c>
      <c r="BP40" s="42">
        <f t="shared" si="52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50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9"/>
        <v>381.52228004103978</v>
      </c>
      <c r="CM40" s="42">
        <f t="shared" si="47"/>
        <v>263.48146847005097</v>
      </c>
      <c r="CN40" s="42">
        <f t="shared" si="48"/>
        <v>567.11249404030013</v>
      </c>
      <c r="CO40" s="42">
        <f t="shared" si="41"/>
        <v>415.92431808486617</v>
      </c>
      <c r="CP40" s="42">
        <f t="shared" si="42"/>
        <v>194.10753804878652</v>
      </c>
      <c r="CQ40" s="42">
        <f t="shared" si="43"/>
        <v>500.72326694113724</v>
      </c>
      <c r="CR40" s="42">
        <f t="shared" si="44"/>
        <v>347.41540249496182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  <c r="DP40" s="11">
        <v>161766</v>
      </c>
    </row>
    <row r="41" spans="1:120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>
        <v>295</v>
      </c>
      <c r="AQ41" s="41">
        <v>762</v>
      </c>
      <c r="AR41" s="41">
        <v>1057</v>
      </c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3"/>
        <v>313.81752193311598</v>
      </c>
      <c r="BD41" s="42">
        <f t="shared" si="45"/>
        <v>837.75634116057904</v>
      </c>
      <c r="BE41" s="42">
        <f t="shared" si="14"/>
        <v>585.3378996056814</v>
      </c>
      <c r="BF41" s="42">
        <f t="shared" si="58"/>
        <v>628.02457723886675</v>
      </c>
      <c r="BG41" s="42">
        <f t="shared" si="56"/>
        <v>1432.7660268609645</v>
      </c>
      <c r="BH41" s="42">
        <f t="shared" si="15"/>
        <v>1043.9889076178565</v>
      </c>
      <c r="BI41" s="42">
        <f t="shared" si="59"/>
        <v>614.10272017746752</v>
      </c>
      <c r="BJ41" s="42">
        <f t="shared" si="57"/>
        <v>1631.2948910441098</v>
      </c>
      <c r="BK41" s="42">
        <f t="shared" si="16"/>
        <v>1140.283244734813</v>
      </c>
      <c r="BL41" s="42">
        <f t="shared" si="54"/>
        <v>715.00148958643672</v>
      </c>
      <c r="BM41" s="42">
        <f t="shared" si="51"/>
        <v>1652.0867751807816</v>
      </c>
      <c r="BN41" s="42">
        <f t="shared" si="17"/>
        <v>1201.1483357256996</v>
      </c>
      <c r="BO41" s="42">
        <f t="shared" si="55"/>
        <v>654.42005077865122</v>
      </c>
      <c r="BP41" s="42">
        <f t="shared" si="52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50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9"/>
        <v>1252.6918430589842</v>
      </c>
      <c r="CM41" s="42">
        <f t="shared" si="47"/>
        <v>633.97160013401026</v>
      </c>
      <c r="CN41" s="42">
        <f t="shared" si="48"/>
        <v>1752.4418215086462</v>
      </c>
      <c r="CO41" s="42">
        <f t="shared" si="41"/>
        <v>1195.7838311470762</v>
      </c>
      <c r="CP41" s="42">
        <f t="shared" si="42"/>
        <v>754.91977377997284</v>
      </c>
      <c r="CQ41" s="42">
        <f t="shared" si="43"/>
        <v>1949.9961614248791</v>
      </c>
      <c r="CR41" s="42">
        <f t="shared" si="44"/>
        <v>1352.4579676024259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  <c r="DP41" s="11">
        <v>78154</v>
      </c>
    </row>
    <row r="42" spans="1:120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>
        <v>14</v>
      </c>
      <c r="AQ42" s="41">
        <v>18</v>
      </c>
      <c r="AR42" s="41">
        <v>32</v>
      </c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3"/>
        <v>130.10668748373666</v>
      </c>
      <c r="BD42" s="42">
        <f t="shared" si="45"/>
        <v>234.19203747072601</v>
      </c>
      <c r="BE42" s="42">
        <f t="shared" si="14"/>
        <v>182.14936247723134</v>
      </c>
      <c r="BF42" s="42">
        <f t="shared" si="58"/>
        <v>106.46792653713069</v>
      </c>
      <c r="BG42" s="42">
        <f t="shared" si="56"/>
        <v>479.10566941708805</v>
      </c>
      <c r="BH42" s="42">
        <f t="shared" si="15"/>
        <v>319.40377961139205</v>
      </c>
      <c r="BI42" s="42">
        <f t="shared" si="59"/>
        <v>372.04358224820623</v>
      </c>
      <c r="BJ42" s="42">
        <f t="shared" si="57"/>
        <v>318.89449906989103</v>
      </c>
      <c r="BK42" s="42">
        <f t="shared" si="16"/>
        <v>345.46904065904863</v>
      </c>
      <c r="BL42" s="42">
        <f t="shared" si="54"/>
        <v>188.09619776971653</v>
      </c>
      <c r="BM42" s="42">
        <f t="shared" si="51"/>
        <v>537.41770791347574</v>
      </c>
      <c r="BN42" s="42">
        <f t="shared" si="17"/>
        <v>362.75695284159616</v>
      </c>
      <c r="BO42" s="42">
        <f t="shared" si="55"/>
        <v>325.8655804480652</v>
      </c>
      <c r="BP42" s="42">
        <f t="shared" si="52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50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9"/>
        <v>506.86941443243967</v>
      </c>
      <c r="CM42" s="42">
        <f t="shared" si="47"/>
        <v>284.64225643679646</v>
      </c>
      <c r="CN42" s="42">
        <f t="shared" si="48"/>
        <v>646.91421917453749</v>
      </c>
      <c r="CO42" s="42">
        <f t="shared" si="41"/>
        <v>491.65480657264845</v>
      </c>
      <c r="CP42" s="42">
        <f t="shared" si="42"/>
        <v>361.43023105718339</v>
      </c>
      <c r="CQ42" s="42">
        <f t="shared" si="43"/>
        <v>464.6960113592358</v>
      </c>
      <c r="CR42" s="42">
        <f t="shared" si="44"/>
        <v>413.06312120820957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  <c r="DP42" s="11">
        <v>7747</v>
      </c>
    </row>
    <row r="43" spans="1:120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>
        <v>52</v>
      </c>
      <c r="AQ43" s="41">
        <v>114</v>
      </c>
      <c r="AR43" s="41">
        <v>166</v>
      </c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3"/>
        <v>71.061420754672284</v>
      </c>
      <c r="BD43" s="42">
        <f t="shared" si="45"/>
        <v>232.13397446526281</v>
      </c>
      <c r="BE43" s="42">
        <f t="shared" si="14"/>
        <v>151.59769760996755</v>
      </c>
      <c r="BF43" s="42">
        <f t="shared" si="58"/>
        <v>116.87704534829358</v>
      </c>
      <c r="BG43" s="42">
        <f t="shared" si="56"/>
        <v>229.07900888265547</v>
      </c>
      <c r="BH43" s="42">
        <f t="shared" si="15"/>
        <v>177.65310892940627</v>
      </c>
      <c r="BI43" s="42">
        <f t="shared" si="59"/>
        <v>206.92985078058541</v>
      </c>
      <c r="BJ43" s="42">
        <f t="shared" si="57"/>
        <v>326.48932012047914</v>
      </c>
      <c r="BK43" s="42">
        <f t="shared" si="16"/>
        <v>271.30802657898971</v>
      </c>
      <c r="BL43" s="42">
        <f t="shared" si="54"/>
        <v>149.66665154882307</v>
      </c>
      <c r="BM43" s="42">
        <f t="shared" si="51"/>
        <v>453.5353077237063</v>
      </c>
      <c r="BN43" s="42">
        <f t="shared" si="17"/>
        <v>303.8686561748832</v>
      </c>
      <c r="BO43" s="42">
        <f t="shared" si="55"/>
        <v>183.38365201833838</v>
      </c>
      <c r="BP43" s="42">
        <f t="shared" si="52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50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9"/>
        <v>280.23114237674662</v>
      </c>
      <c r="CM43" s="42">
        <f t="shared" si="47"/>
        <v>164.96585590424306</v>
      </c>
      <c r="CN43" s="42">
        <f t="shared" si="48"/>
        <v>402.82360162664008</v>
      </c>
      <c r="CO43" s="42">
        <f t="shared" si="41"/>
        <v>285.81293639223509</v>
      </c>
      <c r="CP43" s="42">
        <f t="shared" si="42"/>
        <v>196.52305366591079</v>
      </c>
      <c r="CQ43" s="42">
        <f t="shared" si="43"/>
        <v>430.83900226757368</v>
      </c>
      <c r="CR43" s="42">
        <f t="shared" si="44"/>
        <v>313.68102796674225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  <c r="DP43" s="11">
        <v>52920</v>
      </c>
    </row>
    <row r="44" spans="1:120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>
        <v>103</v>
      </c>
      <c r="AQ44" s="41">
        <v>259</v>
      </c>
      <c r="AR44" s="41">
        <v>362</v>
      </c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3"/>
        <v>63.275985908266925</v>
      </c>
      <c r="BD44" s="42">
        <f t="shared" si="45"/>
        <v>160.75520744262408</v>
      </c>
      <c r="BE44" s="42">
        <f t="shared" si="14"/>
        <v>114.58083934740226</v>
      </c>
      <c r="BF44" s="42">
        <f t="shared" si="58"/>
        <v>68.400622445664254</v>
      </c>
      <c r="BG44" s="42">
        <f t="shared" si="56"/>
        <v>206.91188289813437</v>
      </c>
      <c r="BH44" s="42">
        <f t="shared" si="15"/>
        <v>138.51126045247011</v>
      </c>
      <c r="BI44" s="42">
        <f t="shared" si="59"/>
        <v>94.001828762850479</v>
      </c>
      <c r="BJ44" s="42">
        <f t="shared" si="57"/>
        <v>282.00548628855142</v>
      </c>
      <c r="BK44" s="42">
        <f t="shared" si="16"/>
        <v>188.00365752570096</v>
      </c>
      <c r="BL44" s="42">
        <f t="shared" si="54"/>
        <v>117.40983690242221</v>
      </c>
      <c r="BM44" s="42">
        <f t="shared" si="51"/>
        <v>262.04514323149306</v>
      </c>
      <c r="BN44" s="42">
        <f t="shared" si="17"/>
        <v>192.27987782570597</v>
      </c>
      <c r="BO44" s="42">
        <f t="shared" si="55"/>
        <v>111.37266813476091</v>
      </c>
      <c r="BP44" s="42">
        <f t="shared" si="52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50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9"/>
        <v>230.84680596262328</v>
      </c>
      <c r="CM44" s="42">
        <f t="shared" si="47"/>
        <v>164.5921201522477</v>
      </c>
      <c r="CN44" s="42">
        <f t="shared" si="48"/>
        <v>373.49750342240827</v>
      </c>
      <c r="CO44" s="42">
        <f t="shared" si="41"/>
        <v>270.62742832725348</v>
      </c>
      <c r="CP44" s="42">
        <f t="shared" si="42"/>
        <v>159.0561638124064</v>
      </c>
      <c r="CQ44" s="42">
        <f t="shared" si="43"/>
        <v>399.95676143119664</v>
      </c>
      <c r="CR44" s="42">
        <f t="shared" si="44"/>
        <v>279.50646262180146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  <c r="DP44" s="11">
        <v>129514</v>
      </c>
    </row>
    <row r="45" spans="1:120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>
        <v>8</v>
      </c>
      <c r="AQ45" s="41">
        <v>27</v>
      </c>
      <c r="AR45" s="41">
        <v>35</v>
      </c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5"/>
        <v>175.3067868770348</v>
      </c>
      <c r="BE45" s="42">
        <f t="shared" si="14"/>
        <v>112.69722013523666</v>
      </c>
      <c r="BF45" s="42">
        <f t="shared" si="58"/>
        <v>0</v>
      </c>
      <c r="BG45" s="42">
        <f t="shared" si="56"/>
        <v>149.42099364960777</v>
      </c>
      <c r="BH45" s="42">
        <f t="shared" si="15"/>
        <v>74.710496824803883</v>
      </c>
      <c r="BI45" s="42">
        <f t="shared" si="59"/>
        <v>99.169455807611271</v>
      </c>
      <c r="BJ45" s="42">
        <f t="shared" si="57"/>
        <v>223.1312755671253</v>
      </c>
      <c r="BK45" s="42">
        <f t="shared" si="16"/>
        <v>161.15036568736829</v>
      </c>
      <c r="BL45" s="42">
        <f t="shared" si="54"/>
        <v>0</v>
      </c>
      <c r="BM45" s="42">
        <f t="shared" si="51"/>
        <v>439.82895540623088</v>
      </c>
      <c r="BN45" s="42">
        <f t="shared" si="17"/>
        <v>244.3494196701283</v>
      </c>
      <c r="BO45" s="42">
        <f t="shared" si="55"/>
        <v>97.359133503711817</v>
      </c>
      <c r="BP45" s="42">
        <f t="shared" si="52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50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9"/>
        <v>338.80903490759755</v>
      </c>
      <c r="CM45" s="42">
        <f t="shared" si="47"/>
        <v>116.30160883892228</v>
      </c>
      <c r="CN45" s="42">
        <f t="shared" si="48"/>
        <v>387.67202946307424</v>
      </c>
      <c r="CO45" s="42">
        <f t="shared" si="41"/>
        <v>251.98681915099826</v>
      </c>
      <c r="CP45" s="42">
        <f t="shared" si="42"/>
        <v>151.71629053669636</v>
      </c>
      <c r="CQ45" s="42">
        <f t="shared" si="43"/>
        <v>512.04248056135032</v>
      </c>
      <c r="CR45" s="42">
        <f t="shared" si="44"/>
        <v>331.87938554902331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  <c r="DP45" s="11">
        <v>10546</v>
      </c>
    </row>
    <row r="46" spans="1:120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>
        <v>63</v>
      </c>
      <c r="AQ46" s="41">
        <v>236</v>
      </c>
      <c r="AR46" s="41">
        <v>299</v>
      </c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60">C46/$DC46*100000*2</f>
        <v>73.047995238352911</v>
      </c>
      <c r="BD46" s="42">
        <f t="shared" si="45"/>
        <v>229.96591093555546</v>
      </c>
      <c r="BE46" s="42">
        <f t="shared" si="14"/>
        <v>152.85969373951627</v>
      </c>
      <c r="BF46" s="42">
        <f t="shared" si="58"/>
        <v>87.652894537630985</v>
      </c>
      <c r="BG46" s="42">
        <f t="shared" si="56"/>
        <v>355.92387478916822</v>
      </c>
      <c r="BH46" s="42">
        <f t="shared" si="15"/>
        <v>221.7883846633996</v>
      </c>
      <c r="BI46" s="42">
        <f t="shared" si="59"/>
        <v>148.84644008930786</v>
      </c>
      <c r="BJ46" s="42">
        <f t="shared" si="57"/>
        <v>496.15480029769293</v>
      </c>
      <c r="BK46" s="42">
        <f t="shared" si="16"/>
        <v>325.11196124769879</v>
      </c>
      <c r="BL46" s="42">
        <f t="shared" si="54"/>
        <v>146.27626037174346</v>
      </c>
      <c r="BM46" s="42">
        <f t="shared" si="51"/>
        <v>441.35078560439837</v>
      </c>
      <c r="BN46" s="42">
        <f t="shared" si="17"/>
        <v>295.07452523265493</v>
      </c>
      <c r="BO46" s="42">
        <f t="shared" si="55"/>
        <v>97.729021854652501</v>
      </c>
      <c r="BP46" s="42">
        <f t="shared" si="52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50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9"/>
        <v>347.71630628992051</v>
      </c>
      <c r="CM46" s="42">
        <f t="shared" si="47"/>
        <v>167.06143512638312</v>
      </c>
      <c r="CN46" s="42">
        <f t="shared" si="48"/>
        <v>567.55117686771246</v>
      </c>
      <c r="CO46" s="42">
        <f t="shared" si="41"/>
        <v>368.45056240202302</v>
      </c>
      <c r="CP46" s="42">
        <f t="shared" si="42"/>
        <v>137.31174124365205</v>
      </c>
      <c r="CQ46" s="42">
        <f t="shared" si="43"/>
        <v>514.37414180161727</v>
      </c>
      <c r="CR46" s="42">
        <f t="shared" si="44"/>
        <v>325.84294152263465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  <c r="DP46" s="11">
        <v>91762</v>
      </c>
    </row>
    <row r="47" spans="1:120" s="32" customFormat="1" ht="17.25" customHeight="1">
      <c r="A47" s="38">
        <v>43</v>
      </c>
      <c r="B47" s="130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>
        <v>134</v>
      </c>
      <c r="AQ47" s="83">
        <v>319</v>
      </c>
      <c r="AR47" s="83">
        <v>453</v>
      </c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60"/>
        <v>39.38189183107044</v>
      </c>
      <c r="BD47" s="42">
        <f t="shared" ref="BD47:BD75" si="61">D47/$DC47*100000*2</f>
        <v>161.27822368914559</v>
      </c>
      <c r="BE47" s="42">
        <f t="shared" si="14"/>
        <v>100.33005776010802</v>
      </c>
      <c r="BF47" s="42">
        <f t="shared" si="58"/>
        <v>80.265810498021352</v>
      </c>
      <c r="BG47" s="42">
        <f t="shared" si="56"/>
        <v>216.53102366908087</v>
      </c>
      <c r="BH47" s="42">
        <f t="shared" si="15"/>
        <v>148.39841708355112</v>
      </c>
      <c r="BI47" s="42">
        <f t="shared" si="59"/>
        <v>131.35499148967659</v>
      </c>
      <c r="BJ47" s="42">
        <f t="shared" si="57"/>
        <v>357.06356841559978</v>
      </c>
      <c r="BK47" s="42">
        <f t="shared" si="16"/>
        <v>246.98438540664546</v>
      </c>
      <c r="BL47" s="42">
        <f t="shared" si="54"/>
        <v>158.79534565366188</v>
      </c>
      <c r="BM47" s="42">
        <f t="shared" si="51"/>
        <v>434.40565822496006</v>
      </c>
      <c r="BN47" s="42">
        <f t="shared" si="17"/>
        <v>298.42573579739906</v>
      </c>
      <c r="BO47" s="42">
        <f t="shared" si="55"/>
        <v>145.65332709961069</v>
      </c>
      <c r="BP47" s="42">
        <f t="shared" si="52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50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9"/>
        <v>400.05447550304723</v>
      </c>
      <c r="CM47" s="42">
        <f t="shared" si="47"/>
        <v>266.33231008690387</v>
      </c>
      <c r="CN47" s="42">
        <f t="shared" si="48"/>
        <v>570.71209304336548</v>
      </c>
      <c r="CO47" s="42">
        <f t="shared" si="41"/>
        <v>418.52220156513471</v>
      </c>
      <c r="CP47" s="42">
        <f t="shared" si="42"/>
        <v>228.21329427593372</v>
      </c>
      <c r="CQ47" s="42">
        <f t="shared" si="43"/>
        <v>543.28388711957348</v>
      </c>
      <c r="CR47" s="42">
        <f t="shared" si="44"/>
        <v>385.74859069775363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  <c r="DP47" s="11">
        <v>117434</v>
      </c>
    </row>
    <row r="48" spans="1:120" s="32" customFormat="1" ht="17.25" customHeight="1">
      <c r="A48" s="38">
        <v>44</v>
      </c>
      <c r="B48" s="130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>
        <v>173</v>
      </c>
      <c r="AQ48" s="83">
        <v>641</v>
      </c>
      <c r="AR48" s="83">
        <v>814</v>
      </c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60"/>
        <v>102.63884469716409</v>
      </c>
      <c r="BD48" s="42">
        <f t="shared" si="61"/>
        <v>328.44430303092508</v>
      </c>
      <c r="BE48" s="42">
        <f t="shared" si="14"/>
        <v>217.59435075798788</v>
      </c>
      <c r="BF48" s="42">
        <f t="shared" si="58"/>
        <v>127.22266948941964</v>
      </c>
      <c r="BG48" s="42">
        <f t="shared" si="56"/>
        <v>542.68419954080571</v>
      </c>
      <c r="BH48" s="42">
        <f t="shared" si="15"/>
        <v>337.93521583127091</v>
      </c>
      <c r="BI48" s="42">
        <f t="shared" si="59"/>
        <v>191.68540818553629</v>
      </c>
      <c r="BJ48" s="42">
        <f t="shared" si="57"/>
        <v>660.46061434224384</v>
      </c>
      <c r="BK48" s="42">
        <f t="shared" si="16"/>
        <v>432.71557491388387</v>
      </c>
      <c r="BL48" s="42">
        <f t="shared" si="54"/>
        <v>154.57676024285726</v>
      </c>
      <c r="BM48" s="42">
        <f t="shared" si="51"/>
        <v>602.84936494714339</v>
      </c>
      <c r="BN48" s="42">
        <f t="shared" si="17"/>
        <v>383.00686149063523</v>
      </c>
      <c r="BO48" s="42">
        <f t="shared" si="55"/>
        <v>162.02017887682376</v>
      </c>
      <c r="BP48" s="42">
        <f t="shared" si="52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50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9"/>
        <v>515.13010714706229</v>
      </c>
      <c r="CM48" s="42">
        <f t="shared" si="47"/>
        <v>211.49718733770095</v>
      </c>
      <c r="CN48" s="42">
        <f t="shared" si="48"/>
        <v>788.42146759024615</v>
      </c>
      <c r="CO48" s="42">
        <f t="shared" si="41"/>
        <v>501.83652143442652</v>
      </c>
      <c r="CP48" s="42">
        <f t="shared" si="42"/>
        <v>195.04385668222506</v>
      </c>
      <c r="CQ48" s="42">
        <f t="shared" si="43"/>
        <v>722.67694874743506</v>
      </c>
      <c r="CR48" s="42">
        <f t="shared" si="44"/>
        <v>458.86040271483006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  <c r="DP48" s="11">
        <v>177396</v>
      </c>
    </row>
    <row r="49" spans="1:120" s="32" customFormat="1" ht="17.25" customHeight="1">
      <c r="A49" s="38">
        <v>45</v>
      </c>
      <c r="B49" s="130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>
        <v>305</v>
      </c>
      <c r="AQ49" s="83">
        <v>905</v>
      </c>
      <c r="AR49" s="83">
        <v>1210</v>
      </c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60"/>
        <v>105.33047436331489</v>
      </c>
      <c r="BD49" s="42">
        <f t="shared" si="61"/>
        <v>366.77575894368579</v>
      </c>
      <c r="BE49" s="42">
        <f t="shared" si="14"/>
        <v>238.87446864537489</v>
      </c>
      <c r="BF49" s="42">
        <f t="shared" si="58"/>
        <v>196.13436987376082</v>
      </c>
      <c r="BG49" s="42">
        <f t="shared" si="56"/>
        <v>693.60245346266322</v>
      </c>
      <c r="BH49" s="42">
        <f t="shared" si="15"/>
        <v>453.78361029883746</v>
      </c>
      <c r="BI49" s="42">
        <f t="shared" si="59"/>
        <v>201.77870471636527</v>
      </c>
      <c r="BJ49" s="42">
        <f t="shared" si="57"/>
        <v>690.11708251731648</v>
      </c>
      <c r="BK49" s="42">
        <f t="shared" si="16"/>
        <v>455.27380013734512</v>
      </c>
      <c r="BL49" s="42">
        <f t="shared" si="54"/>
        <v>270.11854298708801</v>
      </c>
      <c r="BM49" s="42">
        <f t="shared" si="51"/>
        <v>855.9177928386041</v>
      </c>
      <c r="BN49" s="42">
        <f t="shared" si="17"/>
        <v>571.96787867446653</v>
      </c>
      <c r="BO49" s="42">
        <f t="shared" si="55"/>
        <v>242.80019110724717</v>
      </c>
      <c r="BP49" s="42">
        <f t="shared" si="52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50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9"/>
        <v>592.38332393485462</v>
      </c>
      <c r="CM49" s="42">
        <f t="shared" si="47"/>
        <v>276.87760869001636</v>
      </c>
      <c r="CN49" s="42">
        <f t="shared" si="48"/>
        <v>794.33800845150756</v>
      </c>
      <c r="CO49" s="42">
        <f t="shared" si="41"/>
        <v>536.12630596531255</v>
      </c>
      <c r="CP49" s="42">
        <f t="shared" si="42"/>
        <v>296.0159169214345</v>
      </c>
      <c r="CQ49" s="42">
        <f t="shared" si="43"/>
        <v>878.34231086523994</v>
      </c>
      <c r="CR49" s="42">
        <f t="shared" si="44"/>
        <v>587.17911389333722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  <c r="DP49" s="11">
        <v>206070</v>
      </c>
    </row>
    <row r="50" spans="1:120" s="32" customFormat="1" ht="17.25" customHeight="1">
      <c r="A50" s="38">
        <v>46</v>
      </c>
      <c r="B50" s="130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>
        <v>148</v>
      </c>
      <c r="AQ50" s="83">
        <v>467</v>
      </c>
      <c r="AR50" s="83">
        <v>615</v>
      </c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60"/>
        <v>238.81516861506461</v>
      </c>
      <c r="BD50" s="42">
        <f t="shared" si="61"/>
        <v>689.48250293704132</v>
      </c>
      <c r="BE50" s="42">
        <f t="shared" si="14"/>
        <v>468.00069333436051</v>
      </c>
      <c r="BF50" s="42">
        <f t="shared" si="58"/>
        <v>312.451782132387</v>
      </c>
      <c r="BG50" s="42">
        <f t="shared" si="56"/>
        <v>968.21478166949555</v>
      </c>
      <c r="BH50" s="42">
        <f t="shared" si="15"/>
        <v>648.04814071902479</v>
      </c>
      <c r="BI50" s="42">
        <f t="shared" si="59"/>
        <v>402.26802543866376</v>
      </c>
      <c r="BJ50" s="42">
        <f t="shared" si="57"/>
        <v>1068.8836104513064</v>
      </c>
      <c r="BK50" s="42">
        <f t="shared" si="16"/>
        <v>739.40694199678194</v>
      </c>
      <c r="BL50" s="42">
        <f t="shared" si="54"/>
        <v>372.02239726677425</v>
      </c>
      <c r="BM50" s="42">
        <f t="shared" si="51"/>
        <v>1070.5134288696972</v>
      </c>
      <c r="BN50" s="42">
        <f t="shared" si="17"/>
        <v>732.65635380089202</v>
      </c>
      <c r="BO50" s="42">
        <f t="shared" si="55"/>
        <v>320.53699374010108</v>
      </c>
      <c r="BP50" s="42">
        <f t="shared" si="52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50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9"/>
        <v>1012.0394677287951</v>
      </c>
      <c r="CM50" s="42">
        <f t="shared" si="47"/>
        <v>531.87766813632868</v>
      </c>
      <c r="CN50" s="42">
        <f t="shared" si="48"/>
        <v>1578.1370284834488</v>
      </c>
      <c r="CO50" s="42">
        <f t="shared" si="41"/>
        <v>1058.5065434949961</v>
      </c>
      <c r="CP50" s="42">
        <f t="shared" si="42"/>
        <v>514.29961427528929</v>
      </c>
      <c r="CQ50" s="42">
        <f t="shared" si="43"/>
        <v>1622.823782882163</v>
      </c>
      <c r="CR50" s="42">
        <f t="shared" si="44"/>
        <v>1068.561698578726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  <c r="DP50" s="11">
        <v>57554</v>
      </c>
    </row>
    <row r="51" spans="1:120" s="32" customFormat="1" ht="17.25" customHeight="1">
      <c r="A51" s="38">
        <v>47</v>
      </c>
      <c r="B51" s="130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>
        <v>107</v>
      </c>
      <c r="AQ51" s="83">
        <v>298</v>
      </c>
      <c r="AR51" s="83">
        <v>405</v>
      </c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60"/>
        <v>227.29921902319617</v>
      </c>
      <c r="BD51" s="42">
        <f t="shared" si="61"/>
        <v>681.8976570695886</v>
      </c>
      <c r="BE51" s="42">
        <f t="shared" si="14"/>
        <v>463.34071570113065</v>
      </c>
      <c r="BF51" s="42">
        <f t="shared" si="58"/>
        <v>336.25897640487858</v>
      </c>
      <c r="BG51" s="42">
        <f t="shared" si="56"/>
        <v>826.3991793001253</v>
      </c>
      <c r="BH51" s="42">
        <f t="shared" si="15"/>
        <v>589.87803487974463</v>
      </c>
      <c r="BI51" s="42">
        <f t="shared" si="59"/>
        <v>408.34344995033661</v>
      </c>
      <c r="BJ51" s="42">
        <f t="shared" si="57"/>
        <v>987.74969650148989</v>
      </c>
      <c r="BK51" s="42">
        <f t="shared" si="16"/>
        <v>700.8056505904425</v>
      </c>
      <c r="BL51" s="42">
        <f t="shared" si="54"/>
        <v>412.1393780442113</v>
      </c>
      <c r="BM51" s="42">
        <f t="shared" si="51"/>
        <v>1102.6066477546433</v>
      </c>
      <c r="BN51" s="42">
        <f t="shared" si="17"/>
        <v>762.72547235454692</v>
      </c>
      <c r="BO51" s="42">
        <f t="shared" si="55"/>
        <v>373.88030637413993</v>
      </c>
      <c r="BP51" s="42">
        <f t="shared" si="52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50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9"/>
        <v>688.80039011703514</v>
      </c>
      <c r="CM51" s="42">
        <f t="shared" si="47"/>
        <v>461.5175783901181</v>
      </c>
      <c r="CN51" s="42">
        <f t="shared" si="48"/>
        <v>1109.1935077275107</v>
      </c>
      <c r="CO51" s="42">
        <f t="shared" si="41"/>
        <v>795.051290503985</v>
      </c>
      <c r="CP51" s="42">
        <f t="shared" si="42"/>
        <v>398.33963107049124</v>
      </c>
      <c r="CQ51" s="42">
        <f t="shared" si="43"/>
        <v>1109.3944865327701</v>
      </c>
      <c r="CR51" s="42">
        <f t="shared" si="44"/>
        <v>753.86705880163061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  <c r="DP51" s="11">
        <v>53723</v>
      </c>
    </row>
    <row r="52" spans="1:120" s="32" customFormat="1" ht="17.25" customHeight="1">
      <c r="A52" s="38">
        <v>48</v>
      </c>
      <c r="B52" s="130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>
        <v>54</v>
      </c>
      <c r="AQ52" s="83">
        <v>138</v>
      </c>
      <c r="AR52" s="83">
        <v>192</v>
      </c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60"/>
        <v>49.115913555992137</v>
      </c>
      <c r="BD52" s="42">
        <f t="shared" si="61"/>
        <v>147.34774066797644</v>
      </c>
      <c r="BE52" s="42">
        <f t="shared" si="14"/>
        <v>108.75666573112545</v>
      </c>
      <c r="BF52" s="42">
        <f t="shared" si="58"/>
        <v>154.73887814313346</v>
      </c>
      <c r="BG52" s="42">
        <f t="shared" si="56"/>
        <v>337.61209776683665</v>
      </c>
      <c r="BH52" s="42">
        <f t="shared" si="15"/>
        <v>246.17548795498504</v>
      </c>
      <c r="BI52" s="42">
        <f t="shared" si="59"/>
        <v>104.62074978204009</v>
      </c>
      <c r="BJ52" s="42">
        <f t="shared" si="57"/>
        <v>397.5588491717524</v>
      </c>
      <c r="BK52" s="42">
        <f t="shared" si="16"/>
        <v>254.57715780296425</v>
      </c>
      <c r="BL52" s="42">
        <f t="shared" si="54"/>
        <v>160.41848299912817</v>
      </c>
      <c r="BM52" s="42">
        <f t="shared" si="51"/>
        <v>544.02789886660855</v>
      </c>
      <c r="BN52" s="42">
        <f t="shared" si="17"/>
        <v>359.19790758500437</v>
      </c>
      <c r="BO52" s="42">
        <f t="shared" si="55"/>
        <v>221.96788402178061</v>
      </c>
      <c r="BP52" s="42">
        <f t="shared" si="52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50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9"/>
        <v>463.31788940368654</v>
      </c>
      <c r="CM52" s="42">
        <f t="shared" si="47"/>
        <v>399.47609692206942</v>
      </c>
      <c r="CN52" s="42">
        <f t="shared" si="48"/>
        <v>1008.513425016372</v>
      </c>
      <c r="CO52" s="42">
        <f t="shared" si="41"/>
        <v>713.81794368041915</v>
      </c>
      <c r="CP52" s="42">
        <f t="shared" si="42"/>
        <v>350.93419983753046</v>
      </c>
      <c r="CQ52" s="42">
        <f t="shared" si="43"/>
        <v>896.83184402924462</v>
      </c>
      <c r="CR52" s="42">
        <f t="shared" si="44"/>
        <v>623.88302193338745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  <c r="DP52" s="11">
        <v>30775</v>
      </c>
    </row>
    <row r="53" spans="1:120" s="32" customFormat="1" ht="17.25" customHeight="1">
      <c r="A53" s="38">
        <v>49</v>
      </c>
      <c r="B53" s="130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>
        <v>187</v>
      </c>
      <c r="AQ53" s="83">
        <v>426</v>
      </c>
      <c r="AR53" s="83">
        <v>613</v>
      </c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60"/>
        <v>28.238696049971196</v>
      </c>
      <c r="BD53" s="42">
        <f t="shared" si="61"/>
        <v>92.622923043905516</v>
      </c>
      <c r="BE53" s="42">
        <f t="shared" si="14"/>
        <v>60.430809546938363</v>
      </c>
      <c r="BF53" s="42">
        <f t="shared" si="58"/>
        <v>60.684385008709327</v>
      </c>
      <c r="BG53" s="42">
        <f t="shared" si="56"/>
        <v>176.43423048828456</v>
      </c>
      <c r="BH53" s="42">
        <f t="shared" si="15"/>
        <v>119.68309265606564</v>
      </c>
      <c r="BI53" s="42">
        <f t="shared" si="59"/>
        <v>73.439412484700114</v>
      </c>
      <c r="BJ53" s="42">
        <f t="shared" si="57"/>
        <v>250.36163347056862</v>
      </c>
      <c r="BK53" s="42">
        <f t="shared" si="16"/>
        <v>164.12595971959499</v>
      </c>
      <c r="BL53" s="42">
        <f t="shared" si="54"/>
        <v>95.350302764610788</v>
      </c>
      <c r="BM53" s="42">
        <f t="shared" si="51"/>
        <v>273.99512288681262</v>
      </c>
      <c r="BN53" s="42">
        <f t="shared" si="17"/>
        <v>187.96065430035344</v>
      </c>
      <c r="BO53" s="42">
        <f t="shared" si="55"/>
        <v>121.05686970713964</v>
      </c>
      <c r="BP53" s="42">
        <f t="shared" si="52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50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9"/>
        <v>362.15779371653707</v>
      </c>
      <c r="CM53" s="42">
        <f t="shared" si="47"/>
        <v>168.45824752063356</v>
      </c>
      <c r="CN53" s="42">
        <f t="shared" si="48"/>
        <v>474.55920947885795</v>
      </c>
      <c r="CO53" s="42">
        <f t="shared" si="41"/>
        <v>322.53591293584719</v>
      </c>
      <c r="CP53" s="42">
        <f t="shared" si="42"/>
        <v>183.72961289054825</v>
      </c>
      <c r="CQ53" s="42">
        <f t="shared" si="43"/>
        <v>418.54981332285325</v>
      </c>
      <c r="CR53" s="42">
        <f t="shared" si="44"/>
        <v>301.13971310670075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  <c r="DP53" s="11">
        <v>203560</v>
      </c>
    </row>
    <row r="54" spans="1:120" s="32" customFormat="1" ht="17.25" customHeight="1">
      <c r="A54" s="38">
        <v>50</v>
      </c>
      <c r="B54" s="130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>
        <v>90</v>
      </c>
      <c r="AQ54" s="83">
        <v>275</v>
      </c>
      <c r="AR54" s="83">
        <v>365</v>
      </c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60"/>
        <v>105.82295281910552</v>
      </c>
      <c r="BD54" s="42">
        <f t="shared" si="61"/>
        <v>286.9774991704557</v>
      </c>
      <c r="BE54" s="42">
        <f t="shared" si="14"/>
        <v>199.98744473441127</v>
      </c>
      <c r="BF54" s="42">
        <f t="shared" si="58"/>
        <v>119.35512603545024</v>
      </c>
      <c r="BG54" s="42">
        <f t="shared" si="56"/>
        <v>354.50253852320299</v>
      </c>
      <c r="BH54" s="42">
        <f t="shared" si="15"/>
        <v>241.38238175826135</v>
      </c>
      <c r="BI54" s="42">
        <f t="shared" si="59"/>
        <v>135.97753721722853</v>
      </c>
      <c r="BJ54" s="42">
        <f t="shared" si="57"/>
        <v>363.78406060713087</v>
      </c>
      <c r="BK54" s="42">
        <f t="shared" si="16"/>
        <v>249.8807989121797</v>
      </c>
      <c r="BL54" s="42">
        <f t="shared" si="54"/>
        <v>144.22617444416449</v>
      </c>
      <c r="BM54" s="42">
        <f t="shared" si="51"/>
        <v>425.72786432313609</v>
      </c>
      <c r="BN54" s="42">
        <f t="shared" si="17"/>
        <v>286.71468413598961</v>
      </c>
      <c r="BO54" s="42">
        <f t="shared" si="55"/>
        <v>156.81328140313798</v>
      </c>
      <c r="BP54" s="42">
        <f t="shared" si="52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50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9"/>
        <v>299.89410955410074</v>
      </c>
      <c r="CM54" s="42">
        <f t="shared" si="47"/>
        <v>172.41239092069844</v>
      </c>
      <c r="CN54" s="42">
        <f t="shared" si="48"/>
        <v>432.65750929156394</v>
      </c>
      <c r="CO54" s="42">
        <f t="shared" si="41"/>
        <v>303.34821610104018</v>
      </c>
      <c r="CP54" s="42">
        <f t="shared" si="42"/>
        <v>142.30823964707557</v>
      </c>
      <c r="CQ54" s="42">
        <f t="shared" si="43"/>
        <v>434.83073225495315</v>
      </c>
      <c r="CR54" s="42">
        <f t="shared" si="44"/>
        <v>288.56948595101437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  <c r="DP54" s="11">
        <v>126486</v>
      </c>
    </row>
    <row r="55" spans="1:120" s="32" customFormat="1" ht="17.25" customHeight="1">
      <c r="A55" s="38">
        <v>51</v>
      </c>
      <c r="B55" s="130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>
        <v>58</v>
      </c>
      <c r="AQ55" s="83">
        <v>116</v>
      </c>
      <c r="AR55" s="83">
        <v>174</v>
      </c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60"/>
        <v>71.51796888968353</v>
      </c>
      <c r="BD55" s="42">
        <f t="shared" si="61"/>
        <v>243.16109422492403</v>
      </c>
      <c r="BE55" s="42">
        <f t="shared" si="14"/>
        <v>157.33953155730379</v>
      </c>
      <c r="BF55" s="42">
        <f t="shared" si="58"/>
        <v>139.86013986013987</v>
      </c>
      <c r="BG55" s="42">
        <f t="shared" si="56"/>
        <v>440.55944055944059</v>
      </c>
      <c r="BH55" s="42">
        <f t="shared" si="15"/>
        <v>300.69930069930069</v>
      </c>
      <c r="BI55" s="42">
        <f t="shared" si="59"/>
        <v>197.64192734955361</v>
      </c>
      <c r="BJ55" s="42">
        <f t="shared" si="57"/>
        <v>497.51243781094524</v>
      </c>
      <c r="BK55" s="42">
        <f t="shared" si="16"/>
        <v>350.9848020173107</v>
      </c>
      <c r="BL55" s="42">
        <f t="shared" si="54"/>
        <v>244.06332453825857</v>
      </c>
      <c r="BM55" s="42">
        <f t="shared" si="51"/>
        <v>435.35620052770446</v>
      </c>
      <c r="BN55" s="42">
        <f t="shared" si="17"/>
        <v>339.70976253298153</v>
      </c>
      <c r="BO55" s="42">
        <f t="shared" si="55"/>
        <v>245.74791437625299</v>
      </c>
      <c r="BP55" s="42">
        <f t="shared" si="52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50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9"/>
        <v>421.50490849264401</v>
      </c>
      <c r="CM55" s="42">
        <f t="shared" si="47"/>
        <v>228.66645878806776</v>
      </c>
      <c r="CN55" s="42">
        <f t="shared" si="48"/>
        <v>634.02972663964249</v>
      </c>
      <c r="CO55" s="42">
        <f t="shared" si="41"/>
        <v>431.34809271385512</v>
      </c>
      <c r="CP55" s="42">
        <f t="shared" si="42"/>
        <v>296.73590504451039</v>
      </c>
      <c r="CQ55" s="42">
        <f t="shared" si="43"/>
        <v>593.47181008902078</v>
      </c>
      <c r="CR55" s="42">
        <f t="shared" si="44"/>
        <v>445.10385756676561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  <c r="DP55" s="11">
        <v>39092</v>
      </c>
    </row>
    <row r="56" spans="1:120" s="32" customFormat="1" ht="17.25" customHeight="1">
      <c r="A56" s="38">
        <v>52</v>
      </c>
      <c r="B56" s="130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>
        <v>120</v>
      </c>
      <c r="AQ56" s="83">
        <v>467</v>
      </c>
      <c r="AR56" s="83">
        <v>587</v>
      </c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60"/>
        <v>115.13200931522621</v>
      </c>
      <c r="BD56" s="42">
        <f t="shared" si="61"/>
        <v>306.14647931548791</v>
      </c>
      <c r="BE56" s="42">
        <f t="shared" si="14"/>
        <v>213.25588089070308</v>
      </c>
      <c r="BF56" s="42">
        <f t="shared" si="58"/>
        <v>125.09107791110794</v>
      </c>
      <c r="BG56" s="42">
        <f t="shared" si="56"/>
        <v>368.82524002656572</v>
      </c>
      <c r="BH56" s="42">
        <f t="shared" si="15"/>
        <v>248.24775771018847</v>
      </c>
      <c r="BI56" s="42">
        <f t="shared" si="59"/>
        <v>154.96628522761472</v>
      </c>
      <c r="BJ56" s="42">
        <f t="shared" si="57"/>
        <v>517.40809282608552</v>
      </c>
      <c r="BK56" s="42">
        <f t="shared" si="16"/>
        <v>341.31004143106884</v>
      </c>
      <c r="BL56" s="42">
        <f t="shared" si="54"/>
        <v>147.47327046972737</v>
      </c>
      <c r="BM56" s="42">
        <f t="shared" si="51"/>
        <v>488.66143011579157</v>
      </c>
      <c r="BN56" s="42">
        <f t="shared" si="17"/>
        <v>321.19178398915193</v>
      </c>
      <c r="BO56" s="42">
        <f t="shared" si="55"/>
        <v>194.50968878449794</v>
      </c>
      <c r="BP56" s="42">
        <f t="shared" si="52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50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9"/>
        <v>350.28450464790183</v>
      </c>
      <c r="CM56" s="42">
        <f t="shared" si="47"/>
        <v>176.50227504555824</v>
      </c>
      <c r="CN56" s="42">
        <f t="shared" si="48"/>
        <v>552.42919851921465</v>
      </c>
      <c r="CO56" s="42">
        <f t="shared" si="41"/>
        <v>364.46573678238644</v>
      </c>
      <c r="CP56" s="42">
        <f t="shared" si="42"/>
        <v>132.43352113142373</v>
      </c>
      <c r="CQ56" s="42">
        <f t="shared" si="43"/>
        <v>515.38711973645729</v>
      </c>
      <c r="CR56" s="42">
        <f t="shared" si="44"/>
        <v>323.91032043394051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  <c r="DP56" s="11">
        <v>181223</v>
      </c>
    </row>
    <row r="57" spans="1:120" s="32" customFormat="1" ht="17.25" customHeight="1">
      <c r="A57" s="38">
        <v>53</v>
      </c>
      <c r="B57" s="130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>
        <v>223</v>
      </c>
      <c r="AQ57" s="83">
        <v>455</v>
      </c>
      <c r="AR57" s="83">
        <v>678</v>
      </c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60"/>
        <v>110.24691275032434</v>
      </c>
      <c r="BD57" s="42">
        <f t="shared" si="61"/>
        <v>274.27280733007518</v>
      </c>
      <c r="BE57" s="42">
        <f t="shared" si="14"/>
        <v>194.94880913167111</v>
      </c>
      <c r="BF57" s="42">
        <f t="shared" si="58"/>
        <v>120.67902062270375</v>
      </c>
      <c r="BG57" s="42">
        <f t="shared" si="56"/>
        <v>370.08232990962483</v>
      </c>
      <c r="BH57" s="42">
        <f t="shared" si="15"/>
        <v>249.40330928692106</v>
      </c>
      <c r="BI57" s="42">
        <f t="shared" si="59"/>
        <v>188.35764075422642</v>
      </c>
      <c r="BJ57" s="42">
        <f t="shared" si="57"/>
        <v>500.07627157988287</v>
      </c>
      <c r="BK57" s="42">
        <f t="shared" si="16"/>
        <v>350.18603633180129</v>
      </c>
      <c r="BL57" s="42">
        <f t="shared" si="54"/>
        <v>160.25220018389595</v>
      </c>
      <c r="BM57" s="42">
        <f t="shared" si="51"/>
        <v>508.34099566530932</v>
      </c>
      <c r="BN57" s="42">
        <f t="shared" si="17"/>
        <v>343.49139629580981</v>
      </c>
      <c r="BO57" s="42">
        <f t="shared" si="55"/>
        <v>156.04681404421328</v>
      </c>
      <c r="BP57" s="42">
        <f t="shared" si="52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50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9"/>
        <v>358.27436117608738</v>
      </c>
      <c r="CM57" s="42">
        <f t="shared" si="47"/>
        <v>226.41509433962264</v>
      </c>
      <c r="CN57" s="42">
        <f t="shared" si="48"/>
        <v>435.14150943396231</v>
      </c>
      <c r="CO57" s="42">
        <f t="shared" si="41"/>
        <v>331.36792452830184</v>
      </c>
      <c r="CP57" s="42">
        <f t="shared" si="42"/>
        <v>261.97846607496342</v>
      </c>
      <c r="CQ57" s="42">
        <f t="shared" si="43"/>
        <v>534.53005409914056</v>
      </c>
      <c r="CR57" s="42">
        <f t="shared" si="44"/>
        <v>398.25426008705205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  <c r="DP57" s="11">
        <v>170243</v>
      </c>
    </row>
    <row r="58" spans="1:120" s="32" customFormat="1" ht="17.25" customHeight="1">
      <c r="A58" s="38">
        <v>54</v>
      </c>
      <c r="B58" s="130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>
        <v>13</v>
      </c>
      <c r="AQ58" s="83">
        <v>38</v>
      </c>
      <c r="AR58" s="83">
        <v>51</v>
      </c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60"/>
        <v>44.850591467174972</v>
      </c>
      <c r="BD58" s="42">
        <f t="shared" si="61"/>
        <v>213.04030946908111</v>
      </c>
      <c r="BE58" s="42">
        <f t="shared" si="14"/>
        <v>128.94545046812806</v>
      </c>
      <c r="BF58" s="42">
        <f t="shared" si="58"/>
        <v>44.936246699994385</v>
      </c>
      <c r="BG58" s="42">
        <f t="shared" si="56"/>
        <v>269.61748019996628</v>
      </c>
      <c r="BH58" s="42">
        <f t="shared" si="15"/>
        <v>162.89389428747964</v>
      </c>
      <c r="BI58" s="42">
        <f t="shared" si="59"/>
        <v>235.05708529214238</v>
      </c>
      <c r="BJ58" s="42">
        <f t="shared" si="57"/>
        <v>346.98903066935304</v>
      </c>
      <c r="BK58" s="42">
        <f t="shared" si="16"/>
        <v>302.21625251846876</v>
      </c>
      <c r="BL58" s="42">
        <f t="shared" si="54"/>
        <v>200.06668889629879</v>
      </c>
      <c r="BM58" s="42">
        <f t="shared" si="51"/>
        <v>355.67411359342003</v>
      </c>
      <c r="BN58" s="42">
        <f t="shared" si="17"/>
        <v>283.42780926975655</v>
      </c>
      <c r="BO58" s="42">
        <f t="shared" si="55"/>
        <v>176.77604684565242</v>
      </c>
      <c r="BP58" s="42">
        <f t="shared" si="52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50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9"/>
        <v>302.04000792236087</v>
      </c>
      <c r="CM58" s="42">
        <f t="shared" si="47"/>
        <v>98.561009264734864</v>
      </c>
      <c r="CN58" s="42">
        <f t="shared" si="48"/>
        <v>443.52454169130692</v>
      </c>
      <c r="CO58" s="42">
        <f t="shared" si="41"/>
        <v>271.04277547802087</v>
      </c>
      <c r="CP58" s="42">
        <f t="shared" si="42"/>
        <v>126.36080870917574</v>
      </c>
      <c r="CQ58" s="42">
        <f t="shared" si="43"/>
        <v>369.36236391912905</v>
      </c>
      <c r="CR58" s="42">
        <f t="shared" si="44"/>
        <v>247.86158631415239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  <c r="DP58" s="11">
        <v>20576</v>
      </c>
    </row>
    <row r="59" spans="1:120" s="32" customFormat="1" ht="17.25" customHeight="1">
      <c r="A59" s="38">
        <v>55</v>
      </c>
      <c r="B59" s="130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>
        <v>11</v>
      </c>
      <c r="AQ59" s="83">
        <v>36</v>
      </c>
      <c r="AR59" s="83">
        <v>47</v>
      </c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60"/>
        <v>210.37000371241186</v>
      </c>
      <c r="BD59" s="42">
        <f t="shared" si="61"/>
        <v>334.11706471971291</v>
      </c>
      <c r="BE59" s="42">
        <f t="shared" si="14"/>
        <v>272.24353421606236</v>
      </c>
      <c r="BF59" s="42">
        <f t="shared" si="58"/>
        <v>358.57805255023186</v>
      </c>
      <c r="BG59" s="42">
        <f t="shared" si="56"/>
        <v>778.97990726429668</v>
      </c>
      <c r="BH59" s="42">
        <f t="shared" si="15"/>
        <v>568.77897990726422</v>
      </c>
      <c r="BI59" s="42">
        <f t="shared" si="59"/>
        <v>382.22057826274579</v>
      </c>
      <c r="BJ59" s="42">
        <f t="shared" si="57"/>
        <v>850.74902903643431</v>
      </c>
      <c r="BK59" s="42">
        <f t="shared" si="16"/>
        <v>628.81449972258179</v>
      </c>
      <c r="BL59" s="42">
        <f t="shared" si="54"/>
        <v>491.49106100632793</v>
      </c>
      <c r="BM59" s="42">
        <f t="shared" si="51"/>
        <v>1007.5566750629723</v>
      </c>
      <c r="BN59" s="42">
        <f t="shared" si="17"/>
        <v>767.95478282238741</v>
      </c>
      <c r="BO59" s="42">
        <f t="shared" si="55"/>
        <v>305.9226627508566</v>
      </c>
      <c r="BP59" s="42">
        <f t="shared" si="52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50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9"/>
        <v>412.28732361651475</v>
      </c>
      <c r="CM59" s="42">
        <f t="shared" si="47"/>
        <v>114.56065986940084</v>
      </c>
      <c r="CN59" s="42">
        <f t="shared" si="48"/>
        <v>481.15477145148355</v>
      </c>
      <c r="CO59" s="42">
        <f t="shared" si="41"/>
        <v>303.58574865391228</v>
      </c>
      <c r="CP59" s="42">
        <f t="shared" si="42"/>
        <v>124.92901760363429</v>
      </c>
      <c r="CQ59" s="42">
        <f t="shared" si="43"/>
        <v>408.85860306643957</v>
      </c>
      <c r="CR59" s="42">
        <f t="shared" si="44"/>
        <v>266.8938103350369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  <c r="DP59" s="11">
        <v>17610</v>
      </c>
    </row>
    <row r="60" spans="1:120" s="32" customFormat="1" ht="17.25" customHeight="1">
      <c r="A60" s="38">
        <v>56</v>
      </c>
      <c r="B60" s="130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>
        <v>16</v>
      </c>
      <c r="AQ60" s="83">
        <v>47</v>
      </c>
      <c r="AR60" s="83">
        <v>63</v>
      </c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60"/>
        <v>75.872534142640362</v>
      </c>
      <c r="BD60" s="42">
        <f t="shared" si="61"/>
        <v>227.6176024279211</v>
      </c>
      <c r="BE60" s="42">
        <f t="shared" si="14"/>
        <v>151.74506828528072</v>
      </c>
      <c r="BF60" s="42">
        <f t="shared" si="58"/>
        <v>182.17701533323211</v>
      </c>
      <c r="BG60" s="42">
        <f t="shared" si="56"/>
        <v>258.08410505541218</v>
      </c>
      <c r="BH60" s="42">
        <f t="shared" si="15"/>
        <v>220.13056019432216</v>
      </c>
      <c r="BI60" s="42">
        <f t="shared" si="59"/>
        <v>238.2015780854548</v>
      </c>
      <c r="BJ60" s="42">
        <f t="shared" si="57"/>
        <v>387.07756438886406</v>
      </c>
      <c r="BK60" s="42">
        <f t="shared" si="16"/>
        <v>312.63957123715943</v>
      </c>
      <c r="BL60" s="42">
        <f t="shared" si="54"/>
        <v>237.14243367422557</v>
      </c>
      <c r="BM60" s="42">
        <f t="shared" si="51"/>
        <v>444.64206313917293</v>
      </c>
      <c r="BN60" s="42">
        <f t="shared" si="17"/>
        <v>348.30294945901881</v>
      </c>
      <c r="BO60" s="42">
        <f t="shared" si="55"/>
        <v>250.09194556822362</v>
      </c>
      <c r="BP60" s="42">
        <f t="shared" si="52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50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9"/>
        <v>530.66433801303151</v>
      </c>
      <c r="CM60" s="42">
        <f t="shared" si="47"/>
        <v>195.50342130987292</v>
      </c>
      <c r="CN60" s="42">
        <f t="shared" si="48"/>
        <v>547.40957966764415</v>
      </c>
      <c r="CO60" s="42">
        <f t="shared" si="41"/>
        <v>371.45650048875854</v>
      </c>
      <c r="CP60" s="42">
        <f t="shared" si="42"/>
        <v>206.69164190673041</v>
      </c>
      <c r="CQ60" s="42">
        <f t="shared" si="43"/>
        <v>607.15669810102054</v>
      </c>
      <c r="CR60" s="42">
        <f t="shared" si="44"/>
        <v>406.92417000387547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  <c r="DP60" s="11">
        <v>15482</v>
      </c>
    </row>
    <row r="61" spans="1:120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>
        <v>34</v>
      </c>
      <c r="AQ61" s="41">
        <v>69</v>
      </c>
      <c r="AR61" s="41">
        <v>103</v>
      </c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60"/>
        <v>44.59024747587349</v>
      </c>
      <c r="BD61" s="42">
        <f t="shared" si="61"/>
        <v>136.95576010446857</v>
      </c>
      <c r="BE61" s="42">
        <f t="shared" si="14"/>
        <v>90.773003790171032</v>
      </c>
      <c r="BF61" s="42">
        <f t="shared" si="58"/>
        <v>28.755831043517158</v>
      </c>
      <c r="BG61" s="42">
        <f t="shared" si="56"/>
        <v>191.70554029011439</v>
      </c>
      <c r="BH61" s="42">
        <f t="shared" si="15"/>
        <v>111.82823183590006</v>
      </c>
      <c r="BI61" s="42">
        <f t="shared" si="59"/>
        <v>153.22979681090487</v>
      </c>
      <c r="BJ61" s="42">
        <f t="shared" si="57"/>
        <v>274.53671928620452</v>
      </c>
      <c r="BK61" s="42">
        <f t="shared" si="16"/>
        <v>213.88325804855469</v>
      </c>
      <c r="BL61" s="42">
        <f t="shared" si="54"/>
        <v>102.03430903641349</v>
      </c>
      <c r="BM61" s="42">
        <f t="shared" si="51"/>
        <v>216.8229067023787</v>
      </c>
      <c r="BN61" s="42">
        <f t="shared" si="17"/>
        <v>164.21146610547797</v>
      </c>
      <c r="BO61" s="42">
        <f t="shared" si="55"/>
        <v>98.613055096068209</v>
      </c>
      <c r="BP61" s="42">
        <f t="shared" si="52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50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9"/>
        <v>185.58901313042267</v>
      </c>
      <c r="CM61" s="42">
        <f t="shared" si="47"/>
        <v>95.192765349833408</v>
      </c>
      <c r="CN61" s="42">
        <f t="shared" si="48"/>
        <v>215.77026812628907</v>
      </c>
      <c r="CO61" s="42">
        <f t="shared" si="41"/>
        <v>155.48151673806123</v>
      </c>
      <c r="CP61" s="42">
        <f t="shared" si="42"/>
        <v>107.48609003540719</v>
      </c>
      <c r="CQ61" s="42">
        <f t="shared" si="43"/>
        <v>218.13353566009107</v>
      </c>
      <c r="CR61" s="42">
        <f t="shared" si="44"/>
        <v>162.80981284774913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  <c r="DP61" s="11">
        <v>63264</v>
      </c>
    </row>
    <row r="62" spans="1:120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>
        <v>25</v>
      </c>
      <c r="AQ62" s="41">
        <v>86</v>
      </c>
      <c r="AR62" s="41">
        <v>111</v>
      </c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60"/>
        <v>99.26379353130946</v>
      </c>
      <c r="BD62" s="42">
        <f t="shared" si="61"/>
        <v>264.70344941682521</v>
      </c>
      <c r="BE62" s="42">
        <f t="shared" si="14"/>
        <v>181.98362147406735</v>
      </c>
      <c r="BF62" s="42">
        <f t="shared" si="58"/>
        <v>351.69988276670574</v>
      </c>
      <c r="BG62" s="42">
        <f t="shared" si="56"/>
        <v>787.13783285881755</v>
      </c>
      <c r="BH62" s="42">
        <f t="shared" si="15"/>
        <v>569.41885781276176</v>
      </c>
      <c r="BI62" s="42">
        <f t="shared" si="59"/>
        <v>467.87534464032086</v>
      </c>
      <c r="BJ62" s="42">
        <f t="shared" si="57"/>
        <v>1002.5900242292589</v>
      </c>
      <c r="BK62" s="42">
        <f t="shared" si="16"/>
        <v>743.58760130336702</v>
      </c>
      <c r="BL62" s="42">
        <f t="shared" si="54"/>
        <v>440.71531485719129</v>
      </c>
      <c r="BM62" s="42">
        <f t="shared" si="51"/>
        <v>1050.9365200440716</v>
      </c>
      <c r="BN62" s="42">
        <f t="shared" si="17"/>
        <v>754.30121196711582</v>
      </c>
      <c r="BO62" s="42">
        <f t="shared" si="55"/>
        <v>307.19344653980716</v>
      </c>
      <c r="BP62" s="42">
        <f t="shared" si="52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50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9"/>
        <v>843.51111501625508</v>
      </c>
      <c r="CM62" s="42">
        <f t="shared" si="47"/>
        <v>657.45111260957515</v>
      </c>
      <c r="CN62" s="42">
        <f t="shared" si="48"/>
        <v>1298.0445043830073</v>
      </c>
      <c r="CO62" s="42">
        <f t="shared" si="41"/>
        <v>977.74780849629121</v>
      </c>
      <c r="CP62" s="42">
        <f t="shared" si="42"/>
        <v>420.91085108174087</v>
      </c>
      <c r="CQ62" s="42">
        <f t="shared" si="43"/>
        <v>1447.9333277211886</v>
      </c>
      <c r="CR62" s="42">
        <f t="shared" si="44"/>
        <v>934.42208940146475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  <c r="DP62" s="11">
        <v>11879</v>
      </c>
    </row>
    <row r="63" spans="1:120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>
        <v>125</v>
      </c>
      <c r="AQ63" s="41">
        <v>341</v>
      </c>
      <c r="AR63" s="41">
        <v>466</v>
      </c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60"/>
        <v>101.07677709476464</v>
      </c>
      <c r="BD63" s="42">
        <f t="shared" si="61"/>
        <v>282.60241759148482</v>
      </c>
      <c r="BE63" s="42">
        <f t="shared" si="14"/>
        <v>191.83959734312472</v>
      </c>
      <c r="BF63" s="42">
        <f t="shared" si="58"/>
        <v>165.55276227849652</v>
      </c>
      <c r="BG63" s="42">
        <f t="shared" si="56"/>
        <v>404.68453001410262</v>
      </c>
      <c r="BH63" s="42">
        <f t="shared" si="15"/>
        <v>289.20636867169458</v>
      </c>
      <c r="BI63" s="42">
        <f t="shared" si="59"/>
        <v>156.17022554584497</v>
      </c>
      <c r="BJ63" s="42">
        <f t="shared" si="57"/>
        <v>462.50412950115629</v>
      </c>
      <c r="BK63" s="42">
        <f t="shared" si="16"/>
        <v>311.33935990229349</v>
      </c>
      <c r="BL63" s="42">
        <f t="shared" si="54"/>
        <v>128.77923142213245</v>
      </c>
      <c r="BM63" s="42">
        <f t="shared" si="51"/>
        <v>421.45930283606992</v>
      </c>
      <c r="BN63" s="42">
        <f t="shared" si="17"/>
        <v>279.02166808128698</v>
      </c>
      <c r="BO63" s="42">
        <f t="shared" si="55"/>
        <v>129.71405680712664</v>
      </c>
      <c r="BP63" s="42">
        <f t="shared" si="52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50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9"/>
        <v>465.68889840488168</v>
      </c>
      <c r="CM63" s="42">
        <f t="shared" si="47"/>
        <v>217.65091105204363</v>
      </c>
      <c r="CN63" s="42">
        <f t="shared" si="48"/>
        <v>687.62278978388997</v>
      </c>
      <c r="CO63" s="42">
        <f t="shared" si="41"/>
        <v>452.6368504179668</v>
      </c>
      <c r="CP63" s="42">
        <f t="shared" si="42"/>
        <v>228.27923115554947</v>
      </c>
      <c r="CQ63" s="42">
        <f t="shared" si="43"/>
        <v>622.74574259233896</v>
      </c>
      <c r="CR63" s="42">
        <f t="shared" si="44"/>
        <v>425.51248687394423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  <c r="DP63" s="11">
        <v>109515</v>
      </c>
    </row>
    <row r="64" spans="1:120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>
        <v>6</v>
      </c>
      <c r="AQ64" s="41">
        <v>15</v>
      </c>
      <c r="AR64" s="41">
        <v>21</v>
      </c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60"/>
        <v>0</v>
      </c>
      <c r="BD64" s="42">
        <f t="shared" si="61"/>
        <v>236.79147550688174</v>
      </c>
      <c r="BE64" s="42">
        <f t="shared" si="14"/>
        <v>162.79413941098119</v>
      </c>
      <c r="BF64" s="42"/>
      <c r="BG64" s="42">
        <f t="shared" si="56"/>
        <v>267.57841534116244</v>
      </c>
      <c r="BH64" s="42">
        <f t="shared" si="15"/>
        <v>178.38561022744165</v>
      </c>
      <c r="BI64" s="42">
        <f t="shared" si="59"/>
        <v>177.61989342806396</v>
      </c>
      <c r="BJ64" s="42">
        <f t="shared" si="57"/>
        <v>592.06631142687979</v>
      </c>
      <c r="BK64" s="42">
        <f t="shared" si="16"/>
        <v>384.84310242747188</v>
      </c>
      <c r="BL64" s="42">
        <f t="shared" si="54"/>
        <v>206.79468242245201</v>
      </c>
      <c r="BM64" s="42">
        <f t="shared" si="51"/>
        <v>295.42097488921718</v>
      </c>
      <c r="BN64" s="42">
        <f t="shared" si="17"/>
        <v>251.10782865583457</v>
      </c>
      <c r="BO64" s="42">
        <f t="shared" si="55"/>
        <v>229.25920618999857</v>
      </c>
      <c r="BP64" s="42">
        <f t="shared" si="52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50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9"/>
        <v>262.39832065074785</v>
      </c>
      <c r="CM64" s="42">
        <f t="shared" si="47"/>
        <v>156.96533682145193</v>
      </c>
      <c r="CN64" s="42">
        <f t="shared" si="48"/>
        <v>392.41334205362983</v>
      </c>
      <c r="CO64" s="42">
        <f t="shared" si="41"/>
        <v>274.68933943754087</v>
      </c>
      <c r="CP64" s="42">
        <f t="shared" si="42"/>
        <v>154.12278448497304</v>
      </c>
      <c r="CQ64" s="42">
        <f t="shared" si="43"/>
        <v>385.30696121243255</v>
      </c>
      <c r="CR64" s="42">
        <f t="shared" si="44"/>
        <v>269.71487284870278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  <c r="DP64" s="11">
        <v>7786</v>
      </c>
    </row>
    <row r="65" spans="1:120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>
        <v>0</v>
      </c>
      <c r="AQ65" s="41">
        <v>2</v>
      </c>
      <c r="AR65" s="41">
        <v>2</v>
      </c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60"/>
        <v>0</v>
      </c>
      <c r="BD65" s="42">
        <f t="shared" si="61"/>
        <v>0</v>
      </c>
      <c r="BE65" s="42">
        <f t="shared" si="14"/>
        <v>0</v>
      </c>
      <c r="BF65" s="42">
        <f t="shared" ref="BF65:BF82" si="62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4"/>
        <v>0</v>
      </c>
      <c r="BM65" s="42"/>
      <c r="BN65" s="42">
        <f t="shared" si="17"/>
        <v>0</v>
      </c>
      <c r="BO65" s="42">
        <f t="shared" si="55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50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9"/>
        <v>851.34250163719707</v>
      </c>
      <c r="CM65" s="42">
        <f t="shared" si="47"/>
        <v>0</v>
      </c>
      <c r="CN65" s="42">
        <f t="shared" si="48"/>
        <v>124.76606363069246</v>
      </c>
      <c r="CO65" s="42">
        <f t="shared" si="41"/>
        <v>62.383031815346229</v>
      </c>
      <c r="CP65" s="42">
        <f t="shared" si="42"/>
        <v>0</v>
      </c>
      <c r="CQ65" s="42">
        <f t="shared" si="43"/>
        <v>123.53304508956147</v>
      </c>
      <c r="CR65" s="42">
        <f t="shared" si="44"/>
        <v>61.766522544780734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  <c r="DP65" s="11">
        <v>3238</v>
      </c>
    </row>
    <row r="66" spans="1:120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>
        <v>59</v>
      </c>
      <c r="AQ66" s="41">
        <v>160</v>
      </c>
      <c r="AR66" s="41">
        <v>219</v>
      </c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60"/>
        <v>87.873462214411248</v>
      </c>
      <c r="BD66" s="42">
        <f t="shared" si="61"/>
        <v>373.46221441124777</v>
      </c>
      <c r="BE66" s="42">
        <f t="shared" si="14"/>
        <v>234.32923257176333</v>
      </c>
      <c r="BF66" s="42">
        <f t="shared" si="62"/>
        <v>109.06711262997165</v>
      </c>
      <c r="BG66" s="42">
        <f t="shared" ref="BG66:BG84" si="63">G66/$DD66*100000*2</f>
        <v>479.89529557187518</v>
      </c>
      <c r="BH66" s="42">
        <f t="shared" si="15"/>
        <v>305.38791536392063</v>
      </c>
      <c r="BI66" s="42">
        <f t="shared" ref="BI66:BI75" si="64">I66/$DE66*100000*2</f>
        <v>143.78662065494805</v>
      </c>
      <c r="BJ66" s="42">
        <f t="shared" ref="BJ66:BJ75" si="65">J66/$DE66*100000*2</f>
        <v>481.685179194076</v>
      </c>
      <c r="BK66" s="42">
        <f t="shared" si="16"/>
        <v>316.33056544088572</v>
      </c>
      <c r="BL66" s="42">
        <f t="shared" si="54"/>
        <v>207.66201217329038</v>
      </c>
      <c r="BM66" s="42">
        <f t="shared" ref="BM66:BM75" si="66">M66/$DF66*100000*2</f>
        <v>479.77085571070535</v>
      </c>
      <c r="BN66" s="42">
        <f t="shared" si="17"/>
        <v>343.71643394199788</v>
      </c>
      <c r="BO66" s="42">
        <f t="shared" si="55"/>
        <v>221.92790922432613</v>
      </c>
      <c r="BP66" s="42">
        <f t="shared" ref="BP66:BP84" si="67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50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9"/>
        <v>728.94434411426698</v>
      </c>
      <c r="CM66" s="42">
        <f t="shared" si="47"/>
        <v>456.32333767926986</v>
      </c>
      <c r="CN66" s="42">
        <f t="shared" si="48"/>
        <v>1003.9113428943938</v>
      </c>
      <c r="CO66" s="42">
        <f t="shared" si="41"/>
        <v>730.11734028683179</v>
      </c>
      <c r="CP66" s="42">
        <f t="shared" si="42"/>
        <v>382.8310028225676</v>
      </c>
      <c r="CQ66" s="42">
        <f t="shared" si="43"/>
        <v>1038.1857703662849</v>
      </c>
      <c r="CR66" s="42">
        <f t="shared" si="44"/>
        <v>710.50838659442627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  <c r="DP66" s="11">
        <v>30823</v>
      </c>
    </row>
    <row r="67" spans="1:120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>
        <v>43</v>
      </c>
      <c r="AQ67" s="41">
        <v>96</v>
      </c>
      <c r="AR67" s="41">
        <v>139</v>
      </c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60"/>
        <v>190.56693663649355</v>
      </c>
      <c r="BD67" s="42">
        <f t="shared" si="61"/>
        <v>202.47737017627443</v>
      </c>
      <c r="BE67" s="42">
        <f t="shared" si="14"/>
        <v>196.52215340638401</v>
      </c>
      <c r="BF67" s="42">
        <f t="shared" si="62"/>
        <v>133.25257419745608</v>
      </c>
      <c r="BG67" s="42">
        <f t="shared" si="63"/>
        <v>411.87159297395522</v>
      </c>
      <c r="BH67" s="42">
        <f t="shared" si="15"/>
        <v>272.56208358570564</v>
      </c>
      <c r="BI67" s="42">
        <f t="shared" si="64"/>
        <v>158.54625282029392</v>
      </c>
      <c r="BJ67" s="42">
        <f t="shared" si="65"/>
        <v>487.8346240624428</v>
      </c>
      <c r="BK67" s="42">
        <f t="shared" si="16"/>
        <v>323.19043844136837</v>
      </c>
      <c r="BL67" s="42">
        <f t="shared" si="54"/>
        <v>148.65283369464231</v>
      </c>
      <c r="BM67" s="42">
        <f t="shared" si="66"/>
        <v>619.38680706100956</v>
      </c>
      <c r="BN67" s="42">
        <f t="shared" si="17"/>
        <v>396.40755651904612</v>
      </c>
      <c r="BO67" s="42">
        <f t="shared" ref="BO67:BO84" si="68">O67/$DG67*100000*2</f>
        <v>314.09008103524093</v>
      </c>
      <c r="BP67" s="42">
        <f t="shared" si="67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50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9"/>
        <v>523.46232940736581</v>
      </c>
      <c r="CM67" s="42">
        <f t="shared" si="47"/>
        <v>366.4345914254306</v>
      </c>
      <c r="CN67" s="42">
        <f t="shared" si="48"/>
        <v>696.22572370831801</v>
      </c>
      <c r="CO67" s="42">
        <f t="shared" si="41"/>
        <v>531.33015756687428</v>
      </c>
      <c r="CP67" s="42">
        <f t="shared" si="42"/>
        <v>522.16150576806319</v>
      </c>
      <c r="CQ67" s="42">
        <f t="shared" si="43"/>
        <v>1165.7559198542806</v>
      </c>
      <c r="CR67" s="42">
        <f t="shared" si="44"/>
        <v>843.95871281117172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  <c r="DP67" s="11">
        <v>16470</v>
      </c>
    </row>
    <row r="68" spans="1:120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>
        <v>97</v>
      </c>
      <c r="AQ68" s="41">
        <v>238</v>
      </c>
      <c r="AR68" s="41">
        <v>335</v>
      </c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60"/>
        <v>84.750892911193162</v>
      </c>
      <c r="BD68" s="42">
        <f t="shared" si="61"/>
        <v>215.91298908327784</v>
      </c>
      <c r="BE68" s="42">
        <f t="shared" si="14"/>
        <v>153.35875860120669</v>
      </c>
      <c r="BF68" s="42">
        <f t="shared" si="62"/>
        <v>104.92544240198552</v>
      </c>
      <c r="BG68" s="42">
        <f t="shared" si="63"/>
        <v>282.49157569765327</v>
      </c>
      <c r="BH68" s="42">
        <f t="shared" si="15"/>
        <v>194.71740753445388</v>
      </c>
      <c r="BI68" s="42">
        <f t="shared" si="64"/>
        <v>139.05166762678533</v>
      </c>
      <c r="BJ68" s="42">
        <f t="shared" si="65"/>
        <v>331.7375499096164</v>
      </c>
      <c r="BK68" s="42">
        <f t="shared" si="16"/>
        <v>237.38106116286923</v>
      </c>
      <c r="BL68" s="42">
        <f t="shared" si="54"/>
        <v>102.72611860021127</v>
      </c>
      <c r="BM68" s="42">
        <f t="shared" si="66"/>
        <v>267.47555409111612</v>
      </c>
      <c r="BN68" s="42">
        <f t="shared" si="17"/>
        <v>187.03906499849788</v>
      </c>
      <c r="BO68" s="42">
        <f t="shared" si="68"/>
        <v>117.002104150744</v>
      </c>
      <c r="BP68" s="42">
        <f t="shared" si="67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50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9"/>
        <v>270.24663284939652</v>
      </c>
      <c r="CM68" s="42">
        <f t="shared" si="47"/>
        <v>201.29809049007622</v>
      </c>
      <c r="CN68" s="42">
        <f t="shared" si="48"/>
        <v>481.61038472392062</v>
      </c>
      <c r="CO68" s="42">
        <f t="shared" si="41"/>
        <v>342.39488288966231</v>
      </c>
      <c r="CP68" s="42">
        <f t="shared" si="42"/>
        <v>174.24888848969326</v>
      </c>
      <c r="CQ68" s="42">
        <f t="shared" si="43"/>
        <v>427.53850990254637</v>
      </c>
      <c r="CR68" s="42">
        <f t="shared" si="44"/>
        <v>300.89369919611983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  <c r="DP68" s="11">
        <v>111335</v>
      </c>
    </row>
    <row r="69" spans="1:120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>
        <v>14</v>
      </c>
      <c r="AQ69" s="41">
        <v>34</v>
      </c>
      <c r="AR69" s="41">
        <v>48</v>
      </c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60"/>
        <v>0</v>
      </c>
      <c r="BD69" s="42">
        <f t="shared" si="61"/>
        <v>165.94067620825555</v>
      </c>
      <c r="BE69" s="42">
        <f t="shared" si="14"/>
        <v>103.71292263015971</v>
      </c>
      <c r="BF69" s="42">
        <f t="shared" si="62"/>
        <v>228.64269382664725</v>
      </c>
      <c r="BG69" s="42">
        <f t="shared" si="63"/>
        <v>374.14258989815011</v>
      </c>
      <c r="BH69" s="42">
        <f t="shared" si="15"/>
        <v>322.17834130118479</v>
      </c>
      <c r="BI69" s="42">
        <f t="shared" si="64"/>
        <v>186.33540372670808</v>
      </c>
      <c r="BJ69" s="42">
        <f t="shared" si="65"/>
        <v>414.07867494824018</v>
      </c>
      <c r="BK69" s="42">
        <f t="shared" si="16"/>
        <v>300.2070393374741</v>
      </c>
      <c r="BL69" s="42">
        <f t="shared" si="54"/>
        <v>247.26973006387803</v>
      </c>
      <c r="BM69" s="42">
        <f t="shared" si="66"/>
        <v>494.53946012775606</v>
      </c>
      <c r="BN69" s="42">
        <f t="shared" si="17"/>
        <v>370.904595095817</v>
      </c>
      <c r="BO69" s="42">
        <f t="shared" si="68"/>
        <v>183.48623853211009</v>
      </c>
      <c r="BP69" s="42">
        <f t="shared" si="67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50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9"/>
        <v>483.56765469687468</v>
      </c>
      <c r="CM69" s="42">
        <f t="shared" si="47"/>
        <v>260.91494172899633</v>
      </c>
      <c r="CN69" s="42">
        <f t="shared" si="48"/>
        <v>608.80153070099141</v>
      </c>
      <c r="CO69" s="42">
        <f t="shared" si="41"/>
        <v>434.85823621499395</v>
      </c>
      <c r="CP69" s="42">
        <f t="shared" si="42"/>
        <v>241.83796856106409</v>
      </c>
      <c r="CQ69" s="42">
        <f t="shared" si="43"/>
        <v>587.32078079115558</v>
      </c>
      <c r="CR69" s="42">
        <f t="shared" si="44"/>
        <v>414.57937467610981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  <c r="DP69" s="11">
        <v>11578</v>
      </c>
    </row>
    <row r="70" spans="1:120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9">SUM(AG70:AH70)</f>
        <v>92</v>
      </c>
      <c r="AJ70" s="48">
        <v>38</v>
      </c>
      <c r="AK70" s="48">
        <v>56</v>
      </c>
      <c r="AL70" s="41">
        <f t="shared" ref="AL70:AL84" si="70">SUM(AJ70:AK70)</f>
        <v>94</v>
      </c>
      <c r="AM70" s="48">
        <v>18</v>
      </c>
      <c r="AN70" s="48">
        <v>43</v>
      </c>
      <c r="AO70" s="41">
        <v>61</v>
      </c>
      <c r="AP70" s="48">
        <v>26</v>
      </c>
      <c r="AQ70" s="48">
        <v>46</v>
      </c>
      <c r="AR70" s="41">
        <v>72</v>
      </c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60"/>
        <v>0</v>
      </c>
      <c r="BD70" s="42">
        <f t="shared" si="61"/>
        <v>77.363453504564447</v>
      </c>
      <c r="BE70" s="42">
        <f t="shared" ref="BE70:BE84" si="71">E70/$DC70*100000</f>
        <v>46.41807210273867</v>
      </c>
      <c r="BF70" s="42">
        <f t="shared" si="62"/>
        <v>98.139131091231633</v>
      </c>
      <c r="BG70" s="42">
        <f t="shared" si="63"/>
        <v>135.88495074170535</v>
      </c>
      <c r="BH70" s="42">
        <f t="shared" ref="BH70:BH84" si="72">H70/$DD70*100000</f>
        <v>120.78662288151588</v>
      </c>
      <c r="BI70" s="42">
        <f t="shared" si="64"/>
        <v>109.67317394165387</v>
      </c>
      <c r="BJ70" s="42">
        <f t="shared" si="65"/>
        <v>182.78862323608979</v>
      </c>
      <c r="BK70" s="42">
        <f t="shared" ref="BK70:BK84" si="73">K70/$DE70*100000</f>
        <v>149.88667105359363</v>
      </c>
      <c r="BL70" s="42">
        <f t="shared" si="54"/>
        <v>70.716356693303155</v>
      </c>
      <c r="BM70" s="42">
        <f t="shared" si="66"/>
        <v>205.07743441057917</v>
      </c>
      <c r="BN70" s="42">
        <f t="shared" ref="BN70:BN84" si="74">N70/$DF70*100000</f>
        <v>141.43271338660631</v>
      </c>
      <c r="BO70" s="42">
        <f t="shared" si="68"/>
        <v>56.177802745690109</v>
      </c>
      <c r="BP70" s="42">
        <f t="shared" si="67"/>
        <v>203.64453495312662</v>
      </c>
      <c r="BQ70" s="42">
        <f t="shared" ref="BQ70:BQ84" si="75">Q70/$DG70*100000</f>
        <v>129.91116884940837</v>
      </c>
      <c r="BR70" s="42">
        <f t="shared" ref="BR70:BR84" si="76">R70/$DH70*100000*2</f>
        <v>103.6591686534674</v>
      </c>
      <c r="BS70" s="42">
        <f t="shared" ref="BS70:BS84" si="77">S70/$DH70*100000*2</f>
        <v>228.05017103762827</v>
      </c>
      <c r="BT70" s="42">
        <f t="shared" si="50"/>
        <v>165.85466984554785</v>
      </c>
      <c r="BU70" s="42">
        <f t="shared" ref="BU70:BU84" si="78">U70/DI70*100000*2</f>
        <v>134.0527497570294</v>
      </c>
      <c r="BV70" s="42">
        <f t="shared" ref="BV70:BV84" si="79">V70/DI70*100000*2</f>
        <v>321.7265994168705</v>
      </c>
      <c r="BW70" s="42">
        <f t="shared" ref="BW70:BW84" si="80">W70/DI70*100000</f>
        <v>227.88967458694998</v>
      </c>
      <c r="BX70" s="42">
        <f t="shared" ref="BX70:BX84" si="81">X70/DJ70*100000*2</f>
        <v>114.92785084918913</v>
      </c>
      <c r="BY70" s="42">
        <f t="shared" ref="BY70:BY84" si="82">Y70/DJ70*100000*2</f>
        <v>274.5498659175073</v>
      </c>
      <c r="BZ70" s="42">
        <f t="shared" ref="BZ70:BZ84" si="83">Z70/DJ70*100000</f>
        <v>194.73885838334823</v>
      </c>
      <c r="CA70" s="42">
        <f t="shared" ref="CA70:CA84" si="84">AA70/$DK70*100000*2</f>
        <v>105.42308765619671</v>
      </c>
      <c r="CB70" s="42">
        <f t="shared" ref="CB70:CB84" si="85">AB70/$DK70*100000*2</f>
        <v>390.68556013767017</v>
      </c>
      <c r="CC70" s="42">
        <f t="shared" ref="CC70:CC84" si="86">AC70/$DK70*100000</f>
        <v>248.05432389693343</v>
      </c>
      <c r="CD70" s="42">
        <f t="shared" ref="CD70:CD84" si="87">AD70/$DL70*100000*2</f>
        <v>203.25203252032523</v>
      </c>
      <c r="CE70" s="42">
        <f t="shared" ref="CE70:CE84" si="88">AE70/$DL70*100000*2</f>
        <v>346.72405547584884</v>
      </c>
      <c r="CF70" s="42">
        <f t="shared" ref="CF70:CF84" si="89">AF70/$DL70*100000</f>
        <v>274.98804399808705</v>
      </c>
      <c r="CG70" s="42">
        <f t="shared" ref="CG70:CG84" si="90">AG70/DM70*100000*2</f>
        <v>172.55759109602829</v>
      </c>
      <c r="CH70" s="42">
        <f t="shared" ref="CH70:CH84" si="91">AH70/DM70*100000*2</f>
        <v>356.61902159845846</v>
      </c>
      <c r="CI70" s="42">
        <f t="shared" ref="CI70:CI84" si="92">AI70/DM70*100000</f>
        <v>264.58830634724336</v>
      </c>
      <c r="CJ70" s="42">
        <f t="shared" ref="CJ70:CJ83" si="93">AJ70/$DN70*100000*2</f>
        <v>209.49335685539447</v>
      </c>
      <c r="CK70" s="42">
        <f t="shared" ref="CK70:CK84" si="94">AK70/$DN70*100000*2</f>
        <v>308.72705220794973</v>
      </c>
      <c r="CL70" s="42">
        <f t="shared" si="49"/>
        <v>259.11020453167208</v>
      </c>
      <c r="CM70" s="42">
        <f t="shared" si="47"/>
        <v>93.240093240093245</v>
      </c>
      <c r="CN70" s="42">
        <f t="shared" si="48"/>
        <v>222.74022274022275</v>
      </c>
      <c r="CO70" s="42">
        <f t="shared" ref="CO70:CO84" si="95">AO70/$DO70*100000</f>
        <v>157.990157990158</v>
      </c>
      <c r="CP70" s="42">
        <f t="shared" ref="CP70:CP84" si="96">AP70/$DP70*100000*2</f>
        <v>132.3424615697852</v>
      </c>
      <c r="CQ70" s="42">
        <f t="shared" ref="CQ70:CQ84" si="97">AQ70/$DP70*100000*2</f>
        <v>234.14435508500455</v>
      </c>
      <c r="CR70" s="42">
        <f t="shared" ref="CR70:CR84" si="98">AR70/$DP70*100000</f>
        <v>183.24340832739489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  <c r="DP70" s="11">
        <v>39292</v>
      </c>
    </row>
    <row r="71" spans="1:120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9"/>
        <v>258</v>
      </c>
      <c r="AJ71" s="41">
        <v>57</v>
      </c>
      <c r="AK71" s="41">
        <v>144</v>
      </c>
      <c r="AL71" s="41">
        <f t="shared" si="70"/>
        <v>201</v>
      </c>
      <c r="AM71" s="41">
        <v>60</v>
      </c>
      <c r="AN71" s="41">
        <v>139</v>
      </c>
      <c r="AO71" s="41">
        <v>200</v>
      </c>
      <c r="AP71" s="41">
        <v>71</v>
      </c>
      <c r="AQ71" s="41">
        <v>161</v>
      </c>
      <c r="AR71" s="41">
        <v>232</v>
      </c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60"/>
        <v>199.58182854970539</v>
      </c>
      <c r="BD71" s="42">
        <f t="shared" si="61"/>
        <v>722.2961414179814</v>
      </c>
      <c r="BE71" s="42">
        <f t="shared" si="71"/>
        <v>460.93898498384334</v>
      </c>
      <c r="BF71" s="42">
        <f t="shared" si="62"/>
        <v>374.4599135861738</v>
      </c>
      <c r="BG71" s="42">
        <f t="shared" si="63"/>
        <v>950.55208833413337</v>
      </c>
      <c r="BH71" s="42">
        <f t="shared" si="72"/>
        <v>691.31060969755163</v>
      </c>
      <c r="BI71" s="42">
        <f t="shared" si="64"/>
        <v>505.43581918748805</v>
      </c>
      <c r="BJ71" s="42">
        <f t="shared" si="65"/>
        <v>1230.2117108525654</v>
      </c>
      <c r="BK71" s="42">
        <f t="shared" si="73"/>
        <v>882.12855235552161</v>
      </c>
      <c r="BL71" s="42">
        <f t="shared" si="54"/>
        <v>412.13399146978486</v>
      </c>
      <c r="BM71" s="42">
        <f t="shared" si="66"/>
        <v>1121.3878372549959</v>
      </c>
      <c r="BN71" s="42">
        <f t="shared" si="74"/>
        <v>785.92993722145002</v>
      </c>
      <c r="BO71" s="42">
        <f t="shared" si="68"/>
        <v>320.69970845481049</v>
      </c>
      <c r="BP71" s="42">
        <f t="shared" si="67"/>
        <v>1088.4353741496598</v>
      </c>
      <c r="BQ71" s="42">
        <f t="shared" si="75"/>
        <v>709.42662779397472</v>
      </c>
      <c r="BR71" s="42">
        <f t="shared" si="76"/>
        <v>607.5750894213337</v>
      </c>
      <c r="BS71" s="42">
        <f t="shared" si="77"/>
        <v>1362.1441520897642</v>
      </c>
      <c r="BT71" s="42">
        <f t="shared" si="50"/>
        <v>1004.4588171884952</v>
      </c>
      <c r="BU71" s="42">
        <f t="shared" si="78"/>
        <v>530.42581405628414</v>
      </c>
      <c r="BV71" s="42">
        <f t="shared" si="79"/>
        <v>1316.2418348804088</v>
      </c>
      <c r="BW71" s="42">
        <f t="shared" si="80"/>
        <v>928.2451745984971</v>
      </c>
      <c r="BX71" s="42">
        <f t="shared" si="81"/>
        <v>441.26816633891315</v>
      </c>
      <c r="BY71" s="42">
        <f t="shared" si="82"/>
        <v>1438.9179337138471</v>
      </c>
      <c r="BZ71" s="42">
        <f t="shared" si="83"/>
        <v>940.09305002638007</v>
      </c>
      <c r="CA71" s="42">
        <f t="shared" si="84"/>
        <v>433.54689532251069</v>
      </c>
      <c r="CB71" s="42">
        <f t="shared" si="85"/>
        <v>1628.209451322318</v>
      </c>
      <c r="CC71" s="42">
        <f t="shared" si="86"/>
        <v>1030.8781733224143</v>
      </c>
      <c r="CD71" s="42">
        <f t="shared" si="87"/>
        <v>464.91355513584193</v>
      </c>
      <c r="CE71" s="42">
        <f t="shared" si="88"/>
        <v>1530.3404523221463</v>
      </c>
      <c r="CF71" s="42">
        <f t="shared" si="89"/>
        <v>1002.4698532616592</v>
      </c>
      <c r="CG71" s="42">
        <f t="shared" si="90"/>
        <v>603.87649751631443</v>
      </c>
      <c r="CH71" s="42">
        <f t="shared" si="91"/>
        <v>1909.0289276322198</v>
      </c>
      <c r="CI71" s="42">
        <f t="shared" si="92"/>
        <v>1256.452712574267</v>
      </c>
      <c r="CJ71" s="42">
        <f t="shared" si="93"/>
        <v>565.50424128180964</v>
      </c>
      <c r="CK71" s="42">
        <f t="shared" si="94"/>
        <v>1428.6422937645716</v>
      </c>
      <c r="CL71" s="42">
        <f t="shared" si="49"/>
        <v>997.07326752319068</v>
      </c>
      <c r="CM71" s="42">
        <f t="shared" si="47"/>
        <v>565.8508982883011</v>
      </c>
      <c r="CN71" s="42">
        <f t="shared" si="48"/>
        <v>1310.8879143678973</v>
      </c>
      <c r="CO71" s="42">
        <f t="shared" si="95"/>
        <v>943.08483048050164</v>
      </c>
      <c r="CP71" s="42">
        <f t="shared" si="96"/>
        <v>669.43239675655286</v>
      </c>
      <c r="CQ71" s="42">
        <f t="shared" si="97"/>
        <v>1518.008674335282</v>
      </c>
      <c r="CR71" s="42">
        <f t="shared" si="98"/>
        <v>1093.7205355459175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  <c r="DP71" s="11">
        <v>21212</v>
      </c>
    </row>
    <row r="72" spans="1:120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9"/>
        <v>20</v>
      </c>
      <c r="AJ72" s="41">
        <v>0</v>
      </c>
      <c r="AK72" s="41">
        <v>11</v>
      </c>
      <c r="AL72" s="41">
        <f t="shared" si="70"/>
        <v>11</v>
      </c>
      <c r="AM72" s="41" t="s">
        <v>105</v>
      </c>
      <c r="AN72" s="41">
        <v>25</v>
      </c>
      <c r="AO72" s="41">
        <v>28</v>
      </c>
      <c r="AP72" s="41">
        <v>4</v>
      </c>
      <c r="AQ72" s="41">
        <v>13</v>
      </c>
      <c r="AR72" s="41">
        <v>17</v>
      </c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60"/>
        <v>0</v>
      </c>
      <c r="BD72" s="42">
        <f t="shared" si="61"/>
        <v>131.62224415926292</v>
      </c>
      <c r="BE72" s="42">
        <f t="shared" si="71"/>
        <v>98.716683119447183</v>
      </c>
      <c r="BF72" s="42">
        <f t="shared" si="62"/>
        <v>0</v>
      </c>
      <c r="BG72" s="42">
        <f t="shared" si="63"/>
        <v>302.11480362537765</v>
      </c>
      <c r="BH72" s="42">
        <f t="shared" si="72"/>
        <v>151.05740181268882</v>
      </c>
      <c r="BI72" s="42">
        <f t="shared" si="64"/>
        <v>235.69023569023568</v>
      </c>
      <c r="BJ72" s="42">
        <f t="shared" si="65"/>
        <v>437.7104377104377</v>
      </c>
      <c r="BK72" s="42">
        <f t="shared" si="73"/>
        <v>336.70033670033666</v>
      </c>
      <c r="BL72" s="42">
        <f t="shared" si="54"/>
        <v>237.73136355917813</v>
      </c>
      <c r="BM72" s="42">
        <f t="shared" si="66"/>
        <v>611.30922058074373</v>
      </c>
      <c r="BN72" s="42">
        <f t="shared" si="74"/>
        <v>424.52029206996093</v>
      </c>
      <c r="BO72" s="42">
        <f t="shared" si="68"/>
        <v>276.00483008452647</v>
      </c>
      <c r="BP72" s="42">
        <f t="shared" si="67"/>
        <v>345.00603760565809</v>
      </c>
      <c r="BQ72" s="42">
        <f t="shared" si="75"/>
        <v>310.50543384509228</v>
      </c>
      <c r="BR72" s="42">
        <f t="shared" si="76"/>
        <v>138.84068031933356</v>
      </c>
      <c r="BS72" s="42">
        <f t="shared" si="77"/>
        <v>659.49323151683438</v>
      </c>
      <c r="BT72" s="42">
        <f t="shared" si="50"/>
        <v>399.16695591808406</v>
      </c>
      <c r="BU72" s="42">
        <f t="shared" si="78"/>
        <v>378.98363479758831</v>
      </c>
      <c r="BV72" s="42">
        <f t="shared" si="79"/>
        <v>378.98363479758831</v>
      </c>
      <c r="BW72" s="42">
        <f t="shared" si="80"/>
        <v>378.98363479758831</v>
      </c>
      <c r="BX72" s="42">
        <f t="shared" si="81"/>
        <v>200.87043856712418</v>
      </c>
      <c r="BY72" s="42">
        <f t="shared" si="82"/>
        <v>401.74087713424836</v>
      </c>
      <c r="BZ72" s="42">
        <f t="shared" si="83"/>
        <v>301.30565785068632</v>
      </c>
      <c r="CA72" s="42">
        <f t="shared" si="84"/>
        <v>99.108027750247771</v>
      </c>
      <c r="CB72" s="42">
        <f t="shared" si="85"/>
        <v>363.39610175090849</v>
      </c>
      <c r="CC72" s="42">
        <f t="shared" si="86"/>
        <v>214.73406012553681</v>
      </c>
      <c r="CD72" s="42">
        <f t="shared" si="87"/>
        <v>0</v>
      </c>
      <c r="CE72" s="42">
        <f t="shared" si="88"/>
        <v>0</v>
      </c>
      <c r="CF72" s="42">
        <f t="shared" si="89"/>
        <v>0</v>
      </c>
      <c r="CG72" s="42">
        <v>0</v>
      </c>
      <c r="CH72" s="42">
        <f t="shared" si="91"/>
        <v>655.52277941658474</v>
      </c>
      <c r="CI72" s="42">
        <f t="shared" si="92"/>
        <v>327.76138970829237</v>
      </c>
      <c r="CJ72" s="42">
        <f t="shared" si="93"/>
        <v>0</v>
      </c>
      <c r="CK72" s="42">
        <f t="shared" si="94"/>
        <v>362.25917997694711</v>
      </c>
      <c r="CL72" s="42">
        <f t="shared" si="49"/>
        <v>181.12958998847355</v>
      </c>
      <c r="CM72" s="42">
        <v>0</v>
      </c>
      <c r="CN72" s="42">
        <f t="shared" si="48"/>
        <v>808.14611281719726</v>
      </c>
      <c r="CO72" s="42">
        <f t="shared" si="95"/>
        <v>452.56182317763052</v>
      </c>
      <c r="CP72" s="42">
        <f t="shared" si="96"/>
        <v>128.14352074323241</v>
      </c>
      <c r="CQ72" s="42">
        <f t="shared" si="97"/>
        <v>416.46644241550536</v>
      </c>
      <c r="CR72" s="42">
        <f t="shared" si="98"/>
        <v>272.30498157936893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  <c r="DP72" s="11">
        <v>6243</v>
      </c>
    </row>
    <row r="73" spans="1:120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9"/>
        <v>188</v>
      </c>
      <c r="AJ73" s="41">
        <v>48</v>
      </c>
      <c r="AK73" s="41">
        <v>111</v>
      </c>
      <c r="AL73" s="41">
        <f t="shared" si="70"/>
        <v>159</v>
      </c>
      <c r="AM73" s="41">
        <v>59</v>
      </c>
      <c r="AN73" s="41">
        <v>129</v>
      </c>
      <c r="AO73" s="41">
        <v>189</v>
      </c>
      <c r="AP73" s="41">
        <v>56</v>
      </c>
      <c r="AQ73" s="41">
        <v>114</v>
      </c>
      <c r="AR73" s="41">
        <v>170</v>
      </c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60"/>
        <v>183.38529249954152</v>
      </c>
      <c r="BD73" s="42">
        <f t="shared" si="61"/>
        <v>410.78305519897305</v>
      </c>
      <c r="BE73" s="42">
        <f t="shared" si="71"/>
        <v>300.75187969924815</v>
      </c>
      <c r="BF73" s="42">
        <f t="shared" si="62"/>
        <v>287.71670970121727</v>
      </c>
      <c r="BG73" s="42">
        <f t="shared" si="63"/>
        <v>627.07488011803764</v>
      </c>
      <c r="BH73" s="42">
        <f t="shared" si="72"/>
        <v>468.46182220582813</v>
      </c>
      <c r="BI73" s="42">
        <f t="shared" si="64"/>
        <v>301.07211044206196</v>
      </c>
      <c r="BJ73" s="42">
        <f t="shared" si="65"/>
        <v>712.29255397268321</v>
      </c>
      <c r="BK73" s="42">
        <f t="shared" si="73"/>
        <v>506.68233220737261</v>
      </c>
      <c r="BL73" s="42">
        <f t="shared" si="54"/>
        <v>323.56509909181159</v>
      </c>
      <c r="BM73" s="42">
        <f t="shared" si="66"/>
        <v>838.32775673787546</v>
      </c>
      <c r="BN73" s="42">
        <f t="shared" si="74"/>
        <v>591.97705629297343</v>
      </c>
      <c r="BO73" s="42">
        <f t="shared" si="68"/>
        <v>324.5196740052366</v>
      </c>
      <c r="BP73" s="42">
        <f t="shared" si="67"/>
        <v>781.79739646716087</v>
      </c>
      <c r="BQ73" s="42">
        <f t="shared" si="75"/>
        <v>556.84625880444003</v>
      </c>
      <c r="BR73" s="42">
        <f t="shared" si="76"/>
        <v>354.70164418991317</v>
      </c>
      <c r="BS73" s="42">
        <f t="shared" si="77"/>
        <v>820.24755218917426</v>
      </c>
      <c r="BT73" s="42">
        <f t="shared" si="50"/>
        <v>591.16940698318865</v>
      </c>
      <c r="BU73" s="42">
        <f t="shared" si="78"/>
        <v>341.83061202225537</v>
      </c>
      <c r="BV73" s="42">
        <f t="shared" si="79"/>
        <v>770.93712498636307</v>
      </c>
      <c r="BW73" s="42">
        <f t="shared" si="80"/>
        <v>560.02036437688639</v>
      </c>
      <c r="BX73" s="42">
        <f t="shared" si="81"/>
        <v>353.87177352206493</v>
      </c>
      <c r="BY73" s="42">
        <f t="shared" si="82"/>
        <v>791.00749375520411</v>
      </c>
      <c r="BZ73" s="42">
        <f t="shared" si="83"/>
        <v>575.90896475159582</v>
      </c>
      <c r="CA73" s="42">
        <f t="shared" si="84"/>
        <v>254.40918623440027</v>
      </c>
      <c r="CB73" s="42">
        <f t="shared" si="85"/>
        <v>790.73125451232522</v>
      </c>
      <c r="CC73" s="42">
        <f t="shared" si="86"/>
        <v>522.57022037336264</v>
      </c>
      <c r="CD73" s="42">
        <f t="shared" si="87"/>
        <v>274.09463117141189</v>
      </c>
      <c r="CE73" s="42">
        <f t="shared" si="88"/>
        <v>925.06938020351527</v>
      </c>
      <c r="CF73" s="42">
        <f t="shared" si="89"/>
        <v>599.58200568746361</v>
      </c>
      <c r="CG73" s="42">
        <f t="shared" si="90"/>
        <v>369.90101722779741</v>
      </c>
      <c r="CH73" s="42">
        <f t="shared" si="91"/>
        <v>917.9025242319417</v>
      </c>
      <c r="CI73" s="42">
        <f t="shared" si="92"/>
        <v>643.90177072986955</v>
      </c>
      <c r="CJ73" s="42">
        <f t="shared" si="93"/>
        <v>326.76401511283569</v>
      </c>
      <c r="CK73" s="42">
        <f t="shared" si="94"/>
        <v>755.64178494843259</v>
      </c>
      <c r="CL73" s="42">
        <f t="shared" si="49"/>
        <v>541.20290003063417</v>
      </c>
      <c r="CM73" s="42">
        <f t="shared" si="47"/>
        <v>394.88655377819424</v>
      </c>
      <c r="CN73" s="42">
        <f t="shared" si="48"/>
        <v>863.39602436249254</v>
      </c>
      <c r="CO73" s="42">
        <f t="shared" si="95"/>
        <v>632.48778528880268</v>
      </c>
      <c r="CP73" s="42">
        <f t="shared" si="96"/>
        <v>373.3084461035931</v>
      </c>
      <c r="CQ73" s="42">
        <f t="shared" si="97"/>
        <v>759.94933671088597</v>
      </c>
      <c r="CR73" s="42">
        <f t="shared" si="98"/>
        <v>566.62889140723951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  <c r="DP73" s="11">
        <v>30002</v>
      </c>
    </row>
    <row r="74" spans="1:120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9"/>
        <v>267</v>
      </c>
      <c r="AJ74" s="41">
        <v>57</v>
      </c>
      <c r="AK74" s="41">
        <v>186</v>
      </c>
      <c r="AL74" s="41">
        <f t="shared" si="70"/>
        <v>243</v>
      </c>
      <c r="AM74" s="41">
        <v>58</v>
      </c>
      <c r="AN74" s="41">
        <v>167</v>
      </c>
      <c r="AO74" s="41">
        <v>225</v>
      </c>
      <c r="AP74" s="41">
        <v>54</v>
      </c>
      <c r="AQ74" s="41">
        <v>184</v>
      </c>
      <c r="AR74" s="41">
        <v>238</v>
      </c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60"/>
        <v>86.262669829631236</v>
      </c>
      <c r="BD74" s="42">
        <f t="shared" si="61"/>
        <v>301.91934440370932</v>
      </c>
      <c r="BE74" s="42">
        <f t="shared" si="71"/>
        <v>194.09100711667026</v>
      </c>
      <c r="BF74" s="42">
        <f t="shared" si="62"/>
        <v>202.50368188512519</v>
      </c>
      <c r="BG74" s="42">
        <f t="shared" si="63"/>
        <v>533.87334315169369</v>
      </c>
      <c r="BH74" s="42">
        <f t="shared" si="72"/>
        <v>377.39322533136965</v>
      </c>
      <c r="BI74" s="42">
        <f t="shared" si="64"/>
        <v>315.45741324921136</v>
      </c>
      <c r="BJ74" s="42">
        <f t="shared" si="65"/>
        <v>679.44673622907067</v>
      </c>
      <c r="BK74" s="42">
        <f t="shared" si="73"/>
        <v>503.51856345547196</v>
      </c>
      <c r="BL74" s="42">
        <f t="shared" si="54"/>
        <v>294.29429429429428</v>
      </c>
      <c r="BM74" s="42">
        <f t="shared" si="66"/>
        <v>690.69069069069076</v>
      </c>
      <c r="BN74" s="42">
        <f t="shared" si="74"/>
        <v>504.5045045045045</v>
      </c>
      <c r="BO74" s="42">
        <f t="shared" si="68"/>
        <v>310.43849437330226</v>
      </c>
      <c r="BP74" s="42">
        <f t="shared" si="67"/>
        <v>811.91606220709832</v>
      </c>
      <c r="BQ74" s="42">
        <f t="shared" si="75"/>
        <v>570.13223485866092</v>
      </c>
      <c r="BR74" s="42">
        <f t="shared" si="76"/>
        <v>267.50683628581618</v>
      </c>
      <c r="BS74" s="42">
        <f t="shared" si="77"/>
        <v>695.51777434312214</v>
      </c>
      <c r="BT74" s="42">
        <f t="shared" si="50"/>
        <v>487.45690167637616</v>
      </c>
      <c r="BU74" s="42">
        <f t="shared" si="78"/>
        <v>337.3080450927597</v>
      </c>
      <c r="BV74" s="42">
        <f t="shared" si="79"/>
        <v>1065.1833002929254</v>
      </c>
      <c r="BW74" s="42">
        <f t="shared" si="80"/>
        <v>707.16335769446994</v>
      </c>
      <c r="BX74" s="42">
        <f t="shared" si="81"/>
        <v>341.48458978440169</v>
      </c>
      <c r="BY74" s="42">
        <f t="shared" si="82"/>
        <v>1036.0295181594558</v>
      </c>
      <c r="BZ74" s="42">
        <f t="shared" si="83"/>
        <v>691.65099117349155</v>
      </c>
      <c r="CA74" s="42">
        <f t="shared" si="84"/>
        <v>447.47863002696346</v>
      </c>
      <c r="CB74" s="42">
        <f t="shared" si="85"/>
        <v>1015.4322758304171</v>
      </c>
      <c r="CC74" s="42">
        <f t="shared" si="86"/>
        <v>734.32390568527342</v>
      </c>
      <c r="CD74" s="42">
        <f t="shared" si="87"/>
        <v>414.99673119013102</v>
      </c>
      <c r="CE74" s="42">
        <f t="shared" si="88"/>
        <v>1074.4435917114351</v>
      </c>
      <c r="CF74" s="42">
        <f t="shared" si="89"/>
        <v>744.72016145078305</v>
      </c>
      <c r="CG74" s="42">
        <f t="shared" si="90"/>
        <v>399.6285143387837</v>
      </c>
      <c r="CH74" s="42">
        <f t="shared" si="91"/>
        <v>1103.1998424000226</v>
      </c>
      <c r="CI74" s="42">
        <f t="shared" si="92"/>
        <v>751.41417836940309</v>
      </c>
      <c r="CJ74" s="42">
        <f t="shared" si="93"/>
        <v>320.16176594489849</v>
      </c>
      <c r="CK74" s="42">
        <f t="shared" si="94"/>
        <v>1044.7383941359844</v>
      </c>
      <c r="CL74" s="42">
        <f t="shared" si="49"/>
        <v>682.45008004044143</v>
      </c>
      <c r="CM74" s="42">
        <f t="shared" si="47"/>
        <v>326.5765765765766</v>
      </c>
      <c r="CN74" s="42">
        <f t="shared" si="48"/>
        <v>940.31531531531527</v>
      </c>
      <c r="CO74" s="42">
        <f t="shared" si="95"/>
        <v>633.44594594594594</v>
      </c>
      <c r="CP74" s="42">
        <f t="shared" si="96"/>
        <v>300.77700726877765</v>
      </c>
      <c r="CQ74" s="42">
        <f t="shared" si="97"/>
        <v>1024.8698025454646</v>
      </c>
      <c r="CR74" s="42">
        <f t="shared" si="98"/>
        <v>662.82340490712113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  <c r="DP74" s="11">
        <v>35907</v>
      </c>
    </row>
    <row r="75" spans="1:120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9"/>
        <v>430</v>
      </c>
      <c r="AJ75" s="41">
        <v>109</v>
      </c>
      <c r="AK75" s="41">
        <v>330</v>
      </c>
      <c r="AL75" s="41">
        <f t="shared" si="70"/>
        <v>439</v>
      </c>
      <c r="AM75" s="41">
        <v>141</v>
      </c>
      <c r="AN75" s="41">
        <v>322</v>
      </c>
      <c r="AO75" s="41">
        <v>463</v>
      </c>
      <c r="AP75" s="41">
        <v>143</v>
      </c>
      <c r="AQ75" s="41">
        <v>321</v>
      </c>
      <c r="AR75" s="41">
        <v>464</v>
      </c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60"/>
        <v>176.48040828980945</v>
      </c>
      <c r="BD75" s="42">
        <f t="shared" si="61"/>
        <v>434.04640957763945</v>
      </c>
      <c r="BE75" s="42">
        <f t="shared" si="71"/>
        <v>314.80289046290335</v>
      </c>
      <c r="BF75" s="42">
        <f t="shared" si="62"/>
        <v>352.8430087018715</v>
      </c>
      <c r="BG75" s="42">
        <f t="shared" si="63"/>
        <v>777.20824889736559</v>
      </c>
      <c r="BH75" s="42">
        <f t="shared" si="72"/>
        <v>574.56192633210151</v>
      </c>
      <c r="BI75" s="42">
        <f t="shared" si="64"/>
        <v>364.16089290359196</v>
      </c>
      <c r="BJ75" s="42">
        <f t="shared" si="65"/>
        <v>870.2026531722197</v>
      </c>
      <c r="BK75" s="42">
        <f t="shared" si="73"/>
        <v>633.73454089715995</v>
      </c>
      <c r="BL75" s="42">
        <f t="shared" si="54"/>
        <v>354.45071953496063</v>
      </c>
      <c r="BM75" s="42">
        <f t="shared" si="66"/>
        <v>949.92792835369448</v>
      </c>
      <c r="BN75" s="42">
        <f t="shared" si="74"/>
        <v>661.64134313192653</v>
      </c>
      <c r="BO75" s="42">
        <f t="shared" si="68"/>
        <v>492.65750828990997</v>
      </c>
      <c r="BP75" s="42">
        <f t="shared" si="67"/>
        <v>956.89246802463288</v>
      </c>
      <c r="BQ75" s="42">
        <f t="shared" si="75"/>
        <v>738.98626243486501</v>
      </c>
      <c r="BR75" s="42">
        <f t="shared" si="76"/>
        <v>557.60753008459437</v>
      </c>
      <c r="BS75" s="42">
        <f t="shared" si="77"/>
        <v>1243.8937209579412</v>
      </c>
      <c r="BT75" s="42">
        <f t="shared" si="50"/>
        <v>915.04825449779582</v>
      </c>
      <c r="BU75" s="42">
        <f t="shared" si="78"/>
        <v>440.07003265035729</v>
      </c>
      <c r="BV75" s="42">
        <f t="shared" si="79"/>
        <v>1121.4687928831684</v>
      </c>
      <c r="BW75" s="42">
        <f t="shared" si="80"/>
        <v>790.23328443666298</v>
      </c>
      <c r="BX75" s="42">
        <f t="shared" si="81"/>
        <v>452.60246416897161</v>
      </c>
      <c r="BY75" s="42">
        <f t="shared" si="82"/>
        <v>941.7788648364459</v>
      </c>
      <c r="BZ75" s="42">
        <f t="shared" si="83"/>
        <v>697.19066450270873</v>
      </c>
      <c r="CA75" s="42">
        <f t="shared" si="84"/>
        <v>463.43624344033265</v>
      </c>
      <c r="CB75" s="42">
        <f t="shared" si="85"/>
        <v>1403.9392080692428</v>
      </c>
      <c r="CC75" s="42">
        <f t="shared" si="86"/>
        <v>942.77471092028452</v>
      </c>
      <c r="CD75" s="42">
        <f t="shared" si="87"/>
        <v>617.39522307345646</v>
      </c>
      <c r="CE75" s="42">
        <f t="shared" si="88"/>
        <v>1559.260928346102</v>
      </c>
      <c r="CF75" s="42">
        <f t="shared" si="89"/>
        <v>1092.8346101847681</v>
      </c>
      <c r="CG75" s="42">
        <f t="shared" si="90"/>
        <v>549.47509492964036</v>
      </c>
      <c r="CH75" s="42">
        <f t="shared" si="91"/>
        <v>1371.454098726826</v>
      </c>
      <c r="CI75" s="42">
        <f t="shared" si="92"/>
        <v>960.46459682823308</v>
      </c>
      <c r="CJ75" s="42">
        <f t="shared" si="93"/>
        <v>483.45604541825605</v>
      </c>
      <c r="CK75" s="42">
        <f t="shared" si="94"/>
        <v>1463.6742659451788</v>
      </c>
      <c r="CL75" s="42">
        <f t="shared" si="49"/>
        <v>973.56515568171733</v>
      </c>
      <c r="CM75" s="42">
        <f t="shared" si="47"/>
        <v>616.33955501158368</v>
      </c>
      <c r="CN75" s="42">
        <f t="shared" si="48"/>
        <v>1407.5272107356734</v>
      </c>
      <c r="CO75" s="42">
        <f t="shared" si="95"/>
        <v>1011.9333828736286</v>
      </c>
      <c r="CP75" s="42">
        <f t="shared" si="96"/>
        <v>620.06764374295381</v>
      </c>
      <c r="CQ75" s="42">
        <f t="shared" si="97"/>
        <v>1391.9000953950222</v>
      </c>
      <c r="CR75" s="42">
        <f t="shared" si="98"/>
        <v>1005.9838695689879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  <c r="DP75" s="11">
        <v>46124</v>
      </c>
    </row>
    <row r="76" spans="1:120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70"/>
        <v>0</v>
      </c>
      <c r="AM76" s="41">
        <v>6</v>
      </c>
      <c r="AN76" s="41">
        <v>13</v>
      </c>
      <c r="AO76" s="41">
        <v>19</v>
      </c>
      <c r="AP76" s="41">
        <v>9</v>
      </c>
      <c r="AQ76" s="41">
        <v>14</v>
      </c>
      <c r="AR76" s="41">
        <v>23</v>
      </c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60"/>
        <v>0</v>
      </c>
      <c r="BD76" s="42"/>
      <c r="BE76" s="42">
        <f t="shared" si="71"/>
        <v>90.929756762900666</v>
      </c>
      <c r="BF76" s="42">
        <f t="shared" si="62"/>
        <v>373.04733038004196</v>
      </c>
      <c r="BG76" s="42">
        <f t="shared" si="63"/>
        <v>186.52366519002098</v>
      </c>
      <c r="BH76" s="42">
        <f t="shared" si="72"/>
        <v>279.78549778503151</v>
      </c>
      <c r="BI76" s="42"/>
      <c r="BJ76" s="42">
        <f t="shared" ref="BJ76:BJ84" si="99">J76/$DE76*100000*2</f>
        <v>331.98956604221007</v>
      </c>
      <c r="BK76" s="42">
        <f t="shared" si="73"/>
        <v>213.42186388427791</v>
      </c>
      <c r="BL76" s="42"/>
      <c r="BM76" s="42"/>
      <c r="BN76" s="42">
        <f t="shared" si="74"/>
        <v>97.823428711176334</v>
      </c>
      <c r="BO76" s="42">
        <f t="shared" si="68"/>
        <v>200.90406830738326</v>
      </c>
      <c r="BP76" s="42">
        <f t="shared" si="67"/>
        <v>552.48618784530379</v>
      </c>
      <c r="BQ76" s="42">
        <f t="shared" si="75"/>
        <v>401.80813661476651</v>
      </c>
      <c r="BR76" s="42">
        <f t="shared" si="76"/>
        <v>154.67904098994586</v>
      </c>
      <c r="BS76" s="42">
        <f t="shared" si="77"/>
        <v>515.59680329981961</v>
      </c>
      <c r="BT76" s="42">
        <f t="shared" si="50"/>
        <v>309.35808197989172</v>
      </c>
      <c r="BU76" s="42">
        <f t="shared" si="78"/>
        <v>259.40337224383916</v>
      </c>
      <c r="BV76" s="42">
        <f t="shared" si="79"/>
        <v>0</v>
      </c>
      <c r="BW76" s="42">
        <f t="shared" si="80"/>
        <v>311.28404669260703</v>
      </c>
      <c r="BX76" s="42">
        <f t="shared" si="81"/>
        <v>310.31807602792861</v>
      </c>
      <c r="BY76" s="42">
        <f t="shared" si="82"/>
        <v>620.63615205585722</v>
      </c>
      <c r="BZ76" s="42">
        <f t="shared" si="83"/>
        <v>465.47711404189295</v>
      </c>
      <c r="CA76" s="42">
        <f t="shared" si="84"/>
        <v>466.07975142413261</v>
      </c>
      <c r="CB76" s="42">
        <f t="shared" si="85"/>
        <v>414.29311237700671</v>
      </c>
      <c r="CC76" s="42">
        <f t="shared" si="86"/>
        <v>440.18643190056963</v>
      </c>
      <c r="CD76" s="42">
        <f t="shared" si="87"/>
        <v>0</v>
      </c>
      <c r="CE76" s="42">
        <f t="shared" si="88"/>
        <v>0</v>
      </c>
      <c r="CF76" s="42">
        <f t="shared" si="89"/>
        <v>0</v>
      </c>
      <c r="CG76" s="42">
        <f t="shared" si="90"/>
        <v>0</v>
      </c>
      <c r="CH76" s="42">
        <f t="shared" si="91"/>
        <v>0</v>
      </c>
      <c r="CI76" s="42">
        <f t="shared" si="92"/>
        <v>0</v>
      </c>
      <c r="CJ76" s="42">
        <f t="shared" si="93"/>
        <v>0</v>
      </c>
      <c r="CK76" s="42">
        <f t="shared" si="94"/>
        <v>0</v>
      </c>
      <c r="CL76" s="42">
        <f t="shared" si="49"/>
        <v>0</v>
      </c>
      <c r="CM76" s="42">
        <f t="shared" si="47"/>
        <v>304.72320975114275</v>
      </c>
      <c r="CN76" s="42">
        <f t="shared" si="48"/>
        <v>660.23362112747589</v>
      </c>
      <c r="CO76" s="42">
        <f t="shared" si="95"/>
        <v>482.47841543930934</v>
      </c>
      <c r="CP76" s="42">
        <f t="shared" si="96"/>
        <v>457.66590389016017</v>
      </c>
      <c r="CQ76" s="42">
        <f t="shared" si="97"/>
        <v>711.92473938469368</v>
      </c>
      <c r="CR76" s="42">
        <f t="shared" si="98"/>
        <v>584.79532163742692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  <c r="DP76" s="11">
        <v>3933</v>
      </c>
    </row>
    <row r="77" spans="1:120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9"/>
        <v>531</v>
      </c>
      <c r="AJ77" s="41">
        <v>138</v>
      </c>
      <c r="AK77" s="41">
        <v>370</v>
      </c>
      <c r="AL77" s="41">
        <f t="shared" si="70"/>
        <v>508</v>
      </c>
      <c r="AM77" s="41">
        <v>127</v>
      </c>
      <c r="AN77" s="41">
        <v>363</v>
      </c>
      <c r="AO77" s="41">
        <v>491</v>
      </c>
      <c r="AP77" s="41">
        <v>137</v>
      </c>
      <c r="AQ77" s="41">
        <v>413</v>
      </c>
      <c r="AR77" s="41">
        <v>550</v>
      </c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60"/>
        <v>53.361792956243335</v>
      </c>
      <c r="BD77" s="42">
        <f t="shared" ref="BD77:BD82" si="100">D77/$DC77*100000*2</f>
        <v>137.21603903034</v>
      </c>
      <c r="BE77" s="42">
        <f t="shared" si="71"/>
        <v>96.559434873202221</v>
      </c>
      <c r="BF77" s="42">
        <f t="shared" si="62"/>
        <v>48.180550272600485</v>
      </c>
      <c r="BG77" s="42">
        <f t="shared" si="63"/>
        <v>190.18638265500189</v>
      </c>
      <c r="BH77" s="42">
        <f t="shared" si="72"/>
        <v>122.35323950805122</v>
      </c>
      <c r="BI77" s="42">
        <f t="shared" ref="BI77:BI84" si="101">I77/$DE77*100000*2</f>
        <v>85.538895038744087</v>
      </c>
      <c r="BJ77" s="42">
        <f t="shared" si="99"/>
        <v>233.97403642950587</v>
      </c>
      <c r="BK77" s="42">
        <f t="shared" si="73"/>
        <v>161.01439066116535</v>
      </c>
      <c r="BL77" s="42">
        <f t="shared" ref="BL77:BM84" si="102">L77/$DF77*100000*2</f>
        <v>82.85721352427592</v>
      </c>
      <c r="BM77" s="42">
        <f t="shared" si="102"/>
        <v>244.86161608666617</v>
      </c>
      <c r="BN77" s="42">
        <f t="shared" si="74"/>
        <v>165.71442704855184</v>
      </c>
      <c r="BO77" s="42">
        <f t="shared" si="68"/>
        <v>95.298020122543477</v>
      </c>
      <c r="BP77" s="42">
        <f t="shared" si="67"/>
        <v>263.90220957012036</v>
      </c>
      <c r="BQ77" s="42">
        <f t="shared" si="75"/>
        <v>183.26542331258361</v>
      </c>
      <c r="BR77" s="42">
        <f t="shared" si="76"/>
        <v>159.46169597178013</v>
      </c>
      <c r="BS77" s="42">
        <f t="shared" si="77"/>
        <v>341.87621181828615</v>
      </c>
      <c r="BT77" s="42">
        <f t="shared" si="50"/>
        <v>256.10514807588925</v>
      </c>
      <c r="BU77" s="42">
        <f t="shared" si="78"/>
        <v>122.66796877326077</v>
      </c>
      <c r="BV77" s="42">
        <f t="shared" si="79"/>
        <v>339.42107864445939</v>
      </c>
      <c r="BW77" s="42">
        <f t="shared" si="80"/>
        <v>234.02190159170621</v>
      </c>
      <c r="BX77" s="42">
        <f t="shared" si="81"/>
        <v>110.65389536291019</v>
      </c>
      <c r="BY77" s="42">
        <f t="shared" si="82"/>
        <v>300.84027801791206</v>
      </c>
      <c r="BZ77" s="42">
        <f t="shared" si="83"/>
        <v>205.74708669041115</v>
      </c>
      <c r="CA77" s="42">
        <f t="shared" si="84"/>
        <v>133.94174669118482</v>
      </c>
      <c r="CB77" s="42">
        <f t="shared" si="85"/>
        <v>339.39476492088357</v>
      </c>
      <c r="CC77" s="42">
        <f t="shared" si="86"/>
        <v>237.23580558014939</v>
      </c>
      <c r="CD77" s="42">
        <f t="shared" si="87"/>
        <v>109.65709777944377</v>
      </c>
      <c r="CE77" s="42">
        <f t="shared" si="88"/>
        <v>341.27974308908523</v>
      </c>
      <c r="CF77" s="42">
        <f t="shared" si="89"/>
        <v>226.0278954229351</v>
      </c>
      <c r="CG77" s="42">
        <f t="shared" si="90"/>
        <v>174.84161894486402</v>
      </c>
      <c r="CH77" s="42">
        <f t="shared" si="91"/>
        <v>412.7590118128752</v>
      </c>
      <c r="CI77" s="42">
        <f t="shared" si="92"/>
        <v>293.80031537886958</v>
      </c>
      <c r="CJ77" s="42">
        <f t="shared" si="93"/>
        <v>156.84491674717282</v>
      </c>
      <c r="CK77" s="42">
        <f t="shared" si="94"/>
        <v>420.5262260612605</v>
      </c>
      <c r="CL77" s="42">
        <f t="shared" si="49"/>
        <v>288.68557140421666</v>
      </c>
      <c r="CM77" s="42">
        <f t="shared" si="47"/>
        <v>147.40360732607536</v>
      </c>
      <c r="CN77" s="42">
        <f t="shared" si="48"/>
        <v>421.31897212098704</v>
      </c>
      <c r="CO77" s="42">
        <f t="shared" si="95"/>
        <v>284.94161888623228</v>
      </c>
      <c r="CP77" s="42">
        <f t="shared" si="96"/>
        <v>153.38196026623527</v>
      </c>
      <c r="CQ77" s="42">
        <f t="shared" si="97"/>
        <v>462.38503350332229</v>
      </c>
      <c r="CR77" s="42">
        <f t="shared" si="98"/>
        <v>307.88349688477876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  <c r="DP77" s="11">
        <v>178639</v>
      </c>
    </row>
    <row r="78" spans="1:120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9"/>
        <v>1248</v>
      </c>
      <c r="AJ78" s="41">
        <v>245</v>
      </c>
      <c r="AK78" s="41">
        <v>773</v>
      </c>
      <c r="AL78" s="41">
        <f t="shared" si="70"/>
        <v>1018</v>
      </c>
      <c r="AM78" s="41">
        <v>220</v>
      </c>
      <c r="AN78" s="41">
        <v>696</v>
      </c>
      <c r="AO78" s="41">
        <v>917</v>
      </c>
      <c r="AP78" s="41">
        <v>258</v>
      </c>
      <c r="AQ78" s="41">
        <v>788</v>
      </c>
      <c r="AR78" s="41">
        <v>1046</v>
      </c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60"/>
        <v>146.82362811672479</v>
      </c>
      <c r="BD78" s="42">
        <f t="shared" si="100"/>
        <v>464.0675388689337</v>
      </c>
      <c r="BE78" s="42">
        <f t="shared" si="71"/>
        <v>306.75650874387145</v>
      </c>
      <c r="BF78" s="42">
        <f t="shared" si="62"/>
        <v>200.78443110038597</v>
      </c>
      <c r="BG78" s="42">
        <f t="shared" si="63"/>
        <v>609.83594290738347</v>
      </c>
      <c r="BH78" s="42">
        <f t="shared" si="72"/>
        <v>409.67506594084961</v>
      </c>
      <c r="BI78" s="42">
        <f t="shared" si="101"/>
        <v>261.99172719816369</v>
      </c>
      <c r="BJ78" s="42">
        <f t="shared" si="99"/>
        <v>685.6630337933924</v>
      </c>
      <c r="BK78" s="42">
        <f t="shared" si="73"/>
        <v>477.9578806993527</v>
      </c>
      <c r="BL78" s="42">
        <f t="shared" si="102"/>
        <v>256.60907838291655</v>
      </c>
      <c r="BM78" s="42">
        <f t="shared" si="102"/>
        <v>710.69557795616447</v>
      </c>
      <c r="BN78" s="42">
        <f t="shared" si="74"/>
        <v>487.55724892754142</v>
      </c>
      <c r="BO78" s="42">
        <f t="shared" si="68"/>
        <v>268.44058479407079</v>
      </c>
      <c r="BP78" s="42">
        <f t="shared" si="67"/>
        <v>748.63908109900217</v>
      </c>
      <c r="BQ78" s="42">
        <f t="shared" si="75"/>
        <v>514.95673935595653</v>
      </c>
      <c r="BR78" s="42">
        <f t="shared" si="76"/>
        <v>246.67727754264396</v>
      </c>
      <c r="BS78" s="42">
        <f t="shared" si="77"/>
        <v>744.12606130083884</v>
      </c>
      <c r="BT78" s="42">
        <f t="shared" si="50"/>
        <v>503.0783481834419</v>
      </c>
      <c r="BU78" s="42">
        <f t="shared" si="78"/>
        <v>294.17082431356073</v>
      </c>
      <c r="BV78" s="42">
        <f t="shared" si="79"/>
        <v>818.98721187629189</v>
      </c>
      <c r="BW78" s="42">
        <f t="shared" si="80"/>
        <v>561.95423249268242</v>
      </c>
      <c r="BX78" s="42">
        <f t="shared" si="81"/>
        <v>330.81067095426869</v>
      </c>
      <c r="BY78" s="42">
        <f t="shared" si="82"/>
        <v>834.41909461369994</v>
      </c>
      <c r="BZ78" s="42">
        <f t="shared" si="83"/>
        <v>584.00096101423969</v>
      </c>
      <c r="CA78" s="42">
        <f t="shared" si="84"/>
        <v>283.89500362704973</v>
      </c>
      <c r="CB78" s="42">
        <f t="shared" si="85"/>
        <v>752.27698121994251</v>
      </c>
      <c r="CC78" s="42">
        <f t="shared" si="86"/>
        <v>519.87712809306743</v>
      </c>
      <c r="CD78" s="42">
        <f t="shared" si="87"/>
        <v>290.1345564155352</v>
      </c>
      <c r="CE78" s="42">
        <f t="shared" si="88"/>
        <v>798.30436331100861</v>
      </c>
      <c r="CF78" s="42">
        <f t="shared" si="89"/>
        <v>545.08812619984531</v>
      </c>
      <c r="CG78" s="42">
        <f t="shared" si="90"/>
        <v>284.09691425092694</v>
      </c>
      <c r="CH78" s="42">
        <f t="shared" si="91"/>
        <v>771.12019582394441</v>
      </c>
      <c r="CI78" s="42">
        <f t="shared" si="92"/>
        <v>527.60855503743574</v>
      </c>
      <c r="CJ78" s="42">
        <f t="shared" si="93"/>
        <v>205.9411932821142</v>
      </c>
      <c r="CK78" s="42">
        <f t="shared" si="94"/>
        <v>649.76547921254814</v>
      </c>
      <c r="CL78" s="42">
        <f t="shared" si="49"/>
        <v>427.85333624733119</v>
      </c>
      <c r="CM78" s="42">
        <f t="shared" si="47"/>
        <v>185.8390633711206</v>
      </c>
      <c r="CN78" s="42">
        <f t="shared" si="48"/>
        <v>587.92721866499971</v>
      </c>
      <c r="CO78" s="42">
        <f t="shared" si="95"/>
        <v>387.30550252572181</v>
      </c>
      <c r="CP78" s="42">
        <f t="shared" si="96"/>
        <v>210.58731823580067</v>
      </c>
      <c r="CQ78" s="42">
        <f t="shared" si="97"/>
        <v>643.18917352639892</v>
      </c>
      <c r="CR78" s="42">
        <f t="shared" si="98"/>
        <v>426.88824588109975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  <c r="DP78" s="11">
        <v>245029</v>
      </c>
    </row>
    <row r="79" spans="1:120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9"/>
        <v>238</v>
      </c>
      <c r="AJ79" s="41">
        <v>48</v>
      </c>
      <c r="AK79" s="41">
        <v>216</v>
      </c>
      <c r="AL79" s="41">
        <f t="shared" si="70"/>
        <v>264</v>
      </c>
      <c r="AM79" s="41">
        <v>63</v>
      </c>
      <c r="AN79" s="41">
        <v>197</v>
      </c>
      <c r="AO79" s="41">
        <v>262</v>
      </c>
      <c r="AP79" s="41">
        <v>88</v>
      </c>
      <c r="AQ79" s="41">
        <v>186</v>
      </c>
      <c r="AR79" s="41">
        <v>274</v>
      </c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60"/>
        <v>50.722799898554399</v>
      </c>
      <c r="BD79" s="42">
        <f t="shared" si="100"/>
        <v>242.34226618198213</v>
      </c>
      <c r="BE79" s="42">
        <f t="shared" si="71"/>
        <v>146.53253304026825</v>
      </c>
      <c r="BF79" s="42">
        <f t="shared" si="62"/>
        <v>277.44638348639126</v>
      </c>
      <c r="BG79" s="42">
        <f t="shared" si="63"/>
        <v>610.38204367006074</v>
      </c>
      <c r="BH79" s="42">
        <f t="shared" si="72"/>
        <v>452.23760508281777</v>
      </c>
      <c r="BI79" s="42">
        <f t="shared" si="101"/>
        <v>262.10888439906074</v>
      </c>
      <c r="BJ79" s="42">
        <f t="shared" si="99"/>
        <v>786.32665319718228</v>
      </c>
      <c r="BK79" s="42">
        <f t="shared" si="73"/>
        <v>548.79047671053354</v>
      </c>
      <c r="BL79" s="42">
        <f t="shared" si="102"/>
        <v>294.55081001472752</v>
      </c>
      <c r="BM79" s="42">
        <f t="shared" si="102"/>
        <v>867.58602222519744</v>
      </c>
      <c r="BN79" s="42">
        <f t="shared" si="74"/>
        <v>589.10162002945503</v>
      </c>
      <c r="BO79" s="42">
        <f t="shared" si="68"/>
        <v>372.40040911594241</v>
      </c>
      <c r="BP79" s="42">
        <f t="shared" si="67"/>
        <v>1064.7504655005114</v>
      </c>
      <c r="BQ79" s="42">
        <f t="shared" si="75"/>
        <v>726.44305158532427</v>
      </c>
      <c r="BR79" s="42">
        <f t="shared" si="76"/>
        <v>337.14567286496015</v>
      </c>
      <c r="BS79" s="42">
        <f t="shared" si="77"/>
        <v>1187.7901397857829</v>
      </c>
      <c r="BT79" s="42">
        <f t="shared" si="50"/>
        <v>767.65476283098633</v>
      </c>
      <c r="BU79" s="42">
        <f t="shared" si="78"/>
        <v>341.40997222859181</v>
      </c>
      <c r="BV79" s="42">
        <f t="shared" si="79"/>
        <v>1192.3870671864252</v>
      </c>
      <c r="BW79" s="42">
        <f t="shared" si="80"/>
        <v>777.08986216209325</v>
      </c>
      <c r="BX79" s="42">
        <f t="shared" si="81"/>
        <v>325.41169509910264</v>
      </c>
      <c r="BY79" s="42">
        <f t="shared" si="82"/>
        <v>917.06932255201662</v>
      </c>
      <c r="BZ79" s="42">
        <f t="shared" si="83"/>
        <v>623.70574893994683</v>
      </c>
      <c r="CA79" s="42">
        <f t="shared" si="84"/>
        <v>284.82463974510608</v>
      </c>
      <c r="CB79" s="42">
        <f t="shared" si="85"/>
        <v>946.19710830577617</v>
      </c>
      <c r="CC79" s="42">
        <f t="shared" si="86"/>
        <v>617.92464215887424</v>
      </c>
      <c r="CD79" s="42">
        <f t="shared" si="87"/>
        <v>266.14072190670817</v>
      </c>
      <c r="CE79" s="42">
        <f t="shared" si="88"/>
        <v>964.76011691181714</v>
      </c>
      <c r="CF79" s="42">
        <f t="shared" si="89"/>
        <v>617.82667585485819</v>
      </c>
      <c r="CG79" s="42">
        <f t="shared" si="90"/>
        <v>300.03281608925977</v>
      </c>
      <c r="CH79" s="42">
        <f t="shared" si="91"/>
        <v>815.71421874267503</v>
      </c>
      <c r="CI79" s="42">
        <f t="shared" si="92"/>
        <v>557.8735174159674</v>
      </c>
      <c r="CJ79" s="42">
        <f t="shared" si="93"/>
        <v>222.29426202936136</v>
      </c>
      <c r="CK79" s="42">
        <f t="shared" si="94"/>
        <v>1000.3241791321261</v>
      </c>
      <c r="CL79" s="42">
        <f t="shared" si="49"/>
        <v>611.30922058074373</v>
      </c>
      <c r="CM79" s="42">
        <f t="shared" si="47"/>
        <v>288.75902371949121</v>
      </c>
      <c r="CN79" s="42">
        <f t="shared" si="48"/>
        <v>902.94488369428211</v>
      </c>
      <c r="CO79" s="42">
        <f t="shared" si="95"/>
        <v>600.43543027386272</v>
      </c>
      <c r="CP79" s="42">
        <f t="shared" si="96"/>
        <v>397.5065498238323</v>
      </c>
      <c r="CQ79" s="42">
        <f t="shared" si="97"/>
        <v>840.18429849128188</v>
      </c>
      <c r="CR79" s="42">
        <f t="shared" si="98"/>
        <v>618.8454241575572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  <c r="DP79" s="11">
        <v>44276</v>
      </c>
    </row>
    <row r="80" spans="1:120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9"/>
        <v>1379</v>
      </c>
      <c r="AJ80" s="41">
        <v>297</v>
      </c>
      <c r="AK80" s="41">
        <v>1167</v>
      </c>
      <c r="AL80" s="41">
        <f t="shared" si="70"/>
        <v>1464</v>
      </c>
      <c r="AM80" s="41">
        <v>404</v>
      </c>
      <c r="AN80" s="41">
        <v>1158</v>
      </c>
      <c r="AO80" s="41">
        <v>1567</v>
      </c>
      <c r="AP80" s="41">
        <v>377</v>
      </c>
      <c r="AQ80" s="41">
        <v>1188</v>
      </c>
      <c r="AR80" s="41">
        <v>1565</v>
      </c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60"/>
        <v>116.3188947120138</v>
      </c>
      <c r="BD80" s="42">
        <f t="shared" si="100"/>
        <v>358.00370928030912</v>
      </c>
      <c r="BE80" s="42">
        <f t="shared" si="71"/>
        <v>240.39238240482854</v>
      </c>
      <c r="BF80" s="42">
        <f t="shared" si="62"/>
        <v>119.24981028439274</v>
      </c>
      <c r="BG80" s="42">
        <f t="shared" si="63"/>
        <v>455.3174574494995</v>
      </c>
      <c r="BH80" s="42">
        <f t="shared" si="72"/>
        <v>291.49953625073778</v>
      </c>
      <c r="BI80" s="42">
        <f t="shared" si="101"/>
        <v>140.43848014355933</v>
      </c>
      <c r="BJ80" s="42">
        <f t="shared" si="99"/>
        <v>524.97241386997177</v>
      </c>
      <c r="BK80" s="42">
        <f t="shared" si="73"/>
        <v>339.95028923639364</v>
      </c>
      <c r="BL80" s="42">
        <f t="shared" si="102"/>
        <v>132.89877543271209</v>
      </c>
      <c r="BM80" s="42">
        <f t="shared" si="102"/>
        <v>584.33271102954359</v>
      </c>
      <c r="BN80" s="42">
        <f t="shared" si="74"/>
        <v>362.83475197502349</v>
      </c>
      <c r="BO80" s="42">
        <f t="shared" si="68"/>
        <v>142.20263876023333</v>
      </c>
      <c r="BP80" s="42">
        <f t="shared" si="67"/>
        <v>586.8362416443432</v>
      </c>
      <c r="BQ80" s="42">
        <f t="shared" si="75"/>
        <v>371.02871592018624</v>
      </c>
      <c r="BR80" s="42">
        <f t="shared" si="76"/>
        <v>170.60048511534595</v>
      </c>
      <c r="BS80" s="42">
        <f t="shared" si="77"/>
        <v>619.498968295949</v>
      </c>
      <c r="BT80" s="42">
        <f t="shared" si="50"/>
        <v>398.38549038108721</v>
      </c>
      <c r="BU80" s="42">
        <f t="shared" si="78"/>
        <v>183.2423110089106</v>
      </c>
      <c r="BV80" s="42">
        <f t="shared" si="79"/>
        <v>671.88847369933887</v>
      </c>
      <c r="BW80" s="42">
        <f t="shared" si="80"/>
        <v>429.81100891060652</v>
      </c>
      <c r="BX80" s="42">
        <f t="shared" si="81"/>
        <v>152.95450223644286</v>
      </c>
      <c r="BY80" s="42">
        <f t="shared" si="82"/>
        <v>663.90521781547898</v>
      </c>
      <c r="BZ80" s="42">
        <f t="shared" si="83"/>
        <v>410.08342221230089</v>
      </c>
      <c r="CA80" s="42">
        <f t="shared" si="84"/>
        <v>180.16465482802107</v>
      </c>
      <c r="CB80" s="42">
        <f t="shared" si="85"/>
        <v>679.92574082922738</v>
      </c>
      <c r="CC80" s="42">
        <f t="shared" si="86"/>
        <v>432.39517158725056</v>
      </c>
      <c r="CD80" s="42">
        <f t="shared" si="87"/>
        <v>196.68228047928366</v>
      </c>
      <c r="CE80" s="42">
        <f t="shared" si="88"/>
        <v>737.18884826257818</v>
      </c>
      <c r="CF80" s="42">
        <f t="shared" si="89"/>
        <v>467.30526790566648</v>
      </c>
      <c r="CG80" s="42">
        <f t="shared" si="90"/>
        <v>218.1479311245561</v>
      </c>
      <c r="CH80" s="42">
        <f t="shared" si="91"/>
        <v>755.39898480024283</v>
      </c>
      <c r="CI80" s="42">
        <f t="shared" si="92"/>
        <v>486.7734579623995</v>
      </c>
      <c r="CJ80" s="42">
        <f t="shared" si="93"/>
        <v>205.1310386744529</v>
      </c>
      <c r="CK80" s="42">
        <f t="shared" si="94"/>
        <v>806.01993984204216</v>
      </c>
      <c r="CL80" s="42">
        <f t="shared" si="49"/>
        <v>505.57548925824756</v>
      </c>
      <c r="CM80" s="42">
        <f t="shared" ref="CM80:CM84" si="103">AM80/$DO80*100000*2</f>
        <v>261.80809596173975</v>
      </c>
      <c r="CN80" s="42">
        <f t="shared" ref="CN80:CN84" si="104">AN80/$DO80*100000*2</f>
        <v>750.43013644478867</v>
      </c>
      <c r="CO80" s="42">
        <f t="shared" si="95"/>
        <v>507.73921580698783</v>
      </c>
      <c r="CP80" s="42">
        <f t="shared" si="96"/>
        <v>232.6535775887339</v>
      </c>
      <c r="CQ80" s="42">
        <f t="shared" si="97"/>
        <v>733.13647261383517</v>
      </c>
      <c r="CR80" s="42">
        <f t="shared" si="98"/>
        <v>482.89502510128455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  <c r="DP80" s="11">
        <v>324087</v>
      </c>
    </row>
    <row r="81" spans="1:120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9"/>
        <v>381</v>
      </c>
      <c r="AJ81" s="41">
        <v>129</v>
      </c>
      <c r="AK81" s="41">
        <v>239</v>
      </c>
      <c r="AL81" s="41">
        <f t="shared" si="70"/>
        <v>368</v>
      </c>
      <c r="AM81" s="41">
        <v>96</v>
      </c>
      <c r="AN81" s="41">
        <v>287</v>
      </c>
      <c r="AO81" s="41">
        <v>385</v>
      </c>
      <c r="AP81" s="41">
        <v>80</v>
      </c>
      <c r="AQ81" s="41">
        <v>242</v>
      </c>
      <c r="AR81" s="41">
        <v>322</v>
      </c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60"/>
        <v>76.412679410603531</v>
      </c>
      <c r="BD81" s="42">
        <f t="shared" si="100"/>
        <v>224.14385960443701</v>
      </c>
      <c r="BE81" s="42">
        <f t="shared" si="71"/>
        <v>151.55181416436366</v>
      </c>
      <c r="BF81" s="42">
        <f t="shared" si="62"/>
        <v>118.96475352781118</v>
      </c>
      <c r="BG81" s="42">
        <f t="shared" si="63"/>
        <v>410.04872492564704</v>
      </c>
      <c r="BH81" s="42">
        <f t="shared" si="72"/>
        <v>264.50673922672911</v>
      </c>
      <c r="BI81" s="42">
        <f t="shared" si="101"/>
        <v>153.83279367796843</v>
      </c>
      <c r="BJ81" s="42">
        <f t="shared" si="99"/>
        <v>548.33947423920995</v>
      </c>
      <c r="BK81" s="42">
        <f t="shared" si="73"/>
        <v>356.0484821417495</v>
      </c>
      <c r="BL81" s="42">
        <f t="shared" si="102"/>
        <v>93.309248382041559</v>
      </c>
      <c r="BM81" s="42">
        <f t="shared" si="102"/>
        <v>361.27426937662244</v>
      </c>
      <c r="BN81" s="42">
        <f t="shared" si="74"/>
        <v>230.88057612479514</v>
      </c>
      <c r="BO81" s="42">
        <f t="shared" si="68"/>
        <v>127.15880979354034</v>
      </c>
      <c r="BP81" s="42">
        <f t="shared" si="67"/>
        <v>455.45973689686264</v>
      </c>
      <c r="BQ81" s="42">
        <f t="shared" si="75"/>
        <v>294.77724088502532</v>
      </c>
      <c r="BR81" s="42">
        <f t="shared" si="76"/>
        <v>172.7406310641496</v>
      </c>
      <c r="BS81" s="42">
        <f t="shared" si="77"/>
        <v>601.22713149600122</v>
      </c>
      <c r="BT81" s="42">
        <f t="shared" si="50"/>
        <v>390.34895850859778</v>
      </c>
      <c r="BU81" s="42">
        <f t="shared" si="78"/>
        <v>205.9145673603505</v>
      </c>
      <c r="BV81" s="42">
        <f t="shared" si="79"/>
        <v>541.07338444687844</v>
      </c>
      <c r="BW81" s="42">
        <f t="shared" si="80"/>
        <v>374.58926615553122</v>
      </c>
      <c r="BX81" s="42">
        <f t="shared" si="81"/>
        <v>182.63323924954341</v>
      </c>
      <c r="BY81" s="42">
        <f t="shared" si="82"/>
        <v>479.41225303005149</v>
      </c>
      <c r="BZ81" s="42">
        <f t="shared" si="83"/>
        <v>332.06043499916984</v>
      </c>
      <c r="CA81" s="42">
        <f t="shared" si="84"/>
        <v>198.94235746693599</v>
      </c>
      <c r="CB81" s="42">
        <f t="shared" si="85"/>
        <v>511.56606205783538</v>
      </c>
      <c r="CC81" s="42">
        <f t="shared" si="86"/>
        <v>357.28423381817078</v>
      </c>
      <c r="CD81" s="42">
        <f t="shared" si="87"/>
        <v>165.52539533967189</v>
      </c>
      <c r="CE81" s="42">
        <f t="shared" si="88"/>
        <v>569.48618158529973</v>
      </c>
      <c r="CF81" s="42">
        <f t="shared" si="89"/>
        <v>367.50578846248584</v>
      </c>
      <c r="CG81" s="42">
        <f t="shared" si="90"/>
        <v>201.69696969696969</v>
      </c>
      <c r="CH81" s="42">
        <f t="shared" si="91"/>
        <v>537.21212121212113</v>
      </c>
      <c r="CI81" s="42">
        <f t="shared" si="92"/>
        <v>369.4545454545455</v>
      </c>
      <c r="CJ81" s="42">
        <f t="shared" si="93"/>
        <v>258.9789403946919</v>
      </c>
      <c r="CK81" s="42">
        <f t="shared" si="94"/>
        <v>479.81369577001067</v>
      </c>
      <c r="CL81" s="42">
        <f t="shared" si="49"/>
        <v>369.39631808235129</v>
      </c>
      <c r="CM81" s="42">
        <f t="shared" si="103"/>
        <v>208.4283201980069</v>
      </c>
      <c r="CN81" s="42">
        <f t="shared" si="104"/>
        <v>623.11383225862483</v>
      </c>
      <c r="CO81" s="42">
        <f t="shared" si="95"/>
        <v>417.94220456371175</v>
      </c>
      <c r="CP81" s="42">
        <f t="shared" si="96"/>
        <v>164.19013217305638</v>
      </c>
      <c r="CQ81" s="42">
        <f t="shared" si="97"/>
        <v>496.67514982349559</v>
      </c>
      <c r="CR81" s="42">
        <f t="shared" si="98"/>
        <v>330.43264099827604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  <c r="DP81" s="11">
        <v>97448</v>
      </c>
    </row>
    <row r="82" spans="1:120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9"/>
        <v>601</v>
      </c>
      <c r="AJ82" s="41">
        <v>219</v>
      </c>
      <c r="AK82" s="41">
        <v>462</v>
      </c>
      <c r="AL82" s="41">
        <f t="shared" si="70"/>
        <v>681</v>
      </c>
      <c r="AM82" s="41">
        <v>194</v>
      </c>
      <c r="AN82" s="41">
        <v>470</v>
      </c>
      <c r="AO82" s="41">
        <v>666</v>
      </c>
      <c r="AP82" s="41">
        <v>185</v>
      </c>
      <c r="AQ82" s="41">
        <v>471</v>
      </c>
      <c r="AR82" s="41">
        <v>656</v>
      </c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60"/>
        <v>67.334626158155572</v>
      </c>
      <c r="BD82" s="42">
        <f t="shared" si="100"/>
        <v>206.04395604395606</v>
      </c>
      <c r="BE82" s="42">
        <f t="shared" si="71"/>
        <v>140.0560224089636</v>
      </c>
      <c r="BF82" s="42">
        <f t="shared" si="62"/>
        <v>115.62714279952137</v>
      </c>
      <c r="BG82" s="42">
        <f t="shared" si="63"/>
        <v>305.20187692431801</v>
      </c>
      <c r="BH82" s="42">
        <f t="shared" si="72"/>
        <v>213.10351318283878</v>
      </c>
      <c r="BI82" s="42">
        <f t="shared" si="101"/>
        <v>167.75033382316431</v>
      </c>
      <c r="BJ82" s="42">
        <f t="shared" si="99"/>
        <v>369.05073441096147</v>
      </c>
      <c r="BK82" s="42">
        <f t="shared" si="73"/>
        <v>271.75554079352617</v>
      </c>
      <c r="BL82" s="42">
        <f t="shared" si="102"/>
        <v>191.25573432839815</v>
      </c>
      <c r="BM82" s="42">
        <f t="shared" si="102"/>
        <v>461.42117722585567</v>
      </c>
      <c r="BN82" s="42">
        <f t="shared" si="74"/>
        <v>331.68826652757156</v>
      </c>
      <c r="BO82" s="42">
        <f t="shared" si="68"/>
        <v>161.227997708164</v>
      </c>
      <c r="BP82" s="42">
        <f t="shared" si="67"/>
        <v>430.38548148542952</v>
      </c>
      <c r="BQ82" s="42">
        <f t="shared" si="75"/>
        <v>300.47035936521473</v>
      </c>
      <c r="BR82" s="42">
        <f t="shared" si="76"/>
        <v>201.7775004812128</v>
      </c>
      <c r="BS82" s="42">
        <f t="shared" si="77"/>
        <v>596.04011655305624</v>
      </c>
      <c r="BT82" s="42">
        <f t="shared" si="50"/>
        <v>406.87370985191922</v>
      </c>
      <c r="BU82" s="42">
        <f t="shared" si="78"/>
        <v>197.04951197404199</v>
      </c>
      <c r="BV82" s="42">
        <f t="shared" si="79"/>
        <v>520.21071161147086</v>
      </c>
      <c r="BW82" s="42">
        <f t="shared" si="80"/>
        <v>360.60060691249691</v>
      </c>
      <c r="BX82" s="42">
        <f t="shared" si="81"/>
        <v>186.00858697175471</v>
      </c>
      <c r="BY82" s="42">
        <f t="shared" si="82"/>
        <v>550.3815724095756</v>
      </c>
      <c r="BZ82" s="42">
        <f t="shared" si="83"/>
        <v>369.46911110827989</v>
      </c>
      <c r="CA82" s="42">
        <f t="shared" si="84"/>
        <v>230.12777149070953</v>
      </c>
      <c r="CB82" s="42">
        <f t="shared" si="85"/>
        <v>501.98200704292134</v>
      </c>
      <c r="CC82" s="42">
        <f t="shared" si="86"/>
        <v>367.95154672415646</v>
      </c>
      <c r="CD82" s="42">
        <f t="shared" si="87"/>
        <v>250.8434611380768</v>
      </c>
      <c r="CE82" s="42">
        <f t="shared" si="88"/>
        <v>556.8724837265305</v>
      </c>
      <c r="CF82" s="42">
        <f t="shared" si="89"/>
        <v>403.8579724323036</v>
      </c>
      <c r="CG82" s="42">
        <f t="shared" si="90"/>
        <v>217.56118908443</v>
      </c>
      <c r="CH82" s="42">
        <f t="shared" si="91"/>
        <v>533.90015941983677</v>
      </c>
      <c r="CI82" s="42">
        <f t="shared" si="92"/>
        <v>375.73067425213338</v>
      </c>
      <c r="CJ82" s="42">
        <f t="shared" si="93"/>
        <v>275.76480661835535</v>
      </c>
      <c r="CK82" s="42">
        <f t="shared" si="94"/>
        <v>581.75041396200993</v>
      </c>
      <c r="CL82" s="42">
        <f t="shared" si="49"/>
        <v>428.75761029018264</v>
      </c>
      <c r="CM82" s="42">
        <f t="shared" si="103"/>
        <v>246.60128766548664</v>
      </c>
      <c r="CN82" s="42">
        <f t="shared" si="104"/>
        <v>597.43610929267379</v>
      </c>
      <c r="CO82" s="42">
        <f t="shared" si="95"/>
        <v>423.28983913714973</v>
      </c>
      <c r="CP82" s="42">
        <f t="shared" si="96"/>
        <v>233.15311227897715</v>
      </c>
      <c r="CQ82" s="42">
        <f t="shared" si="97"/>
        <v>593.59522099134188</v>
      </c>
      <c r="CR82" s="42">
        <f t="shared" si="98"/>
        <v>413.3741666351595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  <c r="DP82" s="11">
        <v>158694</v>
      </c>
    </row>
    <row r="83" spans="1:120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9"/>
        <v>40</v>
      </c>
      <c r="AJ83" s="41">
        <v>13</v>
      </c>
      <c r="AK83" s="41">
        <v>26</v>
      </c>
      <c r="AL83" s="41">
        <f t="shared" si="70"/>
        <v>39</v>
      </c>
      <c r="AM83" s="41">
        <v>12</v>
      </c>
      <c r="AN83" s="41">
        <v>35</v>
      </c>
      <c r="AO83" s="41">
        <v>47</v>
      </c>
      <c r="AP83" s="41">
        <v>12</v>
      </c>
      <c r="AQ83" s="41">
        <v>30</v>
      </c>
      <c r="AR83" s="41">
        <v>42</v>
      </c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60"/>
        <v>0</v>
      </c>
      <c r="BD83" s="42"/>
      <c r="BE83" s="42">
        <f t="shared" si="71"/>
        <v>54.592602702333842</v>
      </c>
      <c r="BF83" s="42"/>
      <c r="BG83" s="42">
        <f t="shared" si="63"/>
        <v>447.36474206626593</v>
      </c>
      <c r="BH83" s="42">
        <f t="shared" si="72"/>
        <v>251.64266741227459</v>
      </c>
      <c r="BI83" s="42">
        <f t="shared" si="101"/>
        <v>337.31553056921996</v>
      </c>
      <c r="BJ83" s="42">
        <f t="shared" si="99"/>
        <v>562.19255094869993</v>
      </c>
      <c r="BK83" s="42">
        <f t="shared" si="73"/>
        <v>449.75404075895995</v>
      </c>
      <c r="BL83" s="42">
        <f t="shared" si="102"/>
        <v>199.48703334283272</v>
      </c>
      <c r="BM83" s="42">
        <f t="shared" si="102"/>
        <v>655.45739526930743</v>
      </c>
      <c r="BN83" s="42">
        <f t="shared" si="74"/>
        <v>427.4722143060701</v>
      </c>
      <c r="BO83" s="42">
        <f t="shared" si="68"/>
        <v>435.28728961114331</v>
      </c>
      <c r="BP83" s="42">
        <f t="shared" si="67"/>
        <v>638.42135809634362</v>
      </c>
      <c r="BQ83" s="42">
        <f t="shared" si="75"/>
        <v>551.36390017411486</v>
      </c>
      <c r="BR83" s="42">
        <f t="shared" si="76"/>
        <v>680.574049415594</v>
      </c>
      <c r="BS83" s="42">
        <f t="shared" si="77"/>
        <v>828.52492972333198</v>
      </c>
      <c r="BT83" s="42">
        <f t="shared" si="50"/>
        <v>769.34457760023679</v>
      </c>
      <c r="BU83" s="42">
        <f t="shared" si="78"/>
        <v>447.49403341288786</v>
      </c>
      <c r="BV83" s="42">
        <f t="shared" si="79"/>
        <v>1193.3174224343675</v>
      </c>
      <c r="BW83" s="42">
        <f t="shared" si="80"/>
        <v>835.32219570405732</v>
      </c>
      <c r="BX83" s="42">
        <f t="shared" si="81"/>
        <v>329.68679754233477</v>
      </c>
      <c r="BY83" s="42">
        <f t="shared" si="82"/>
        <v>1078.9749737749139</v>
      </c>
      <c r="BZ83" s="42">
        <f t="shared" si="83"/>
        <v>704.33088565862431</v>
      </c>
      <c r="CA83" s="42">
        <f t="shared" si="84"/>
        <v>450.58576148993694</v>
      </c>
      <c r="CB83" s="42">
        <f t="shared" si="85"/>
        <v>1171.522979873836</v>
      </c>
      <c r="CC83" s="42">
        <f t="shared" si="86"/>
        <v>811.05437068188655</v>
      </c>
      <c r="CD83" s="42">
        <f t="shared" si="87"/>
        <v>783.25048953155601</v>
      </c>
      <c r="CE83" s="42">
        <f t="shared" si="88"/>
        <v>1476.1259225787016</v>
      </c>
      <c r="CF83" s="42">
        <f t="shared" si="89"/>
        <v>1129.6882060551288</v>
      </c>
      <c r="CG83" s="42">
        <f t="shared" si="90"/>
        <v>364.29872495446267</v>
      </c>
      <c r="CH83" s="42">
        <f t="shared" si="91"/>
        <v>850.03035822707943</v>
      </c>
      <c r="CI83" s="42">
        <f t="shared" si="92"/>
        <v>607.16454159077102</v>
      </c>
      <c r="CJ83" s="42">
        <f t="shared" si="93"/>
        <v>403.03828863742058</v>
      </c>
      <c r="CK83" s="42">
        <f t="shared" si="94"/>
        <v>806.07657727484116</v>
      </c>
      <c r="CL83" s="42">
        <f t="shared" si="49"/>
        <v>604.55743295613081</v>
      </c>
      <c r="CM83" s="42">
        <f t="shared" si="103"/>
        <v>372.96037296037298</v>
      </c>
      <c r="CN83" s="42">
        <f t="shared" si="104"/>
        <v>1087.8010878010878</v>
      </c>
      <c r="CO83" s="42">
        <f t="shared" si="95"/>
        <v>730.38073038073037</v>
      </c>
      <c r="CP83" s="42">
        <f t="shared" si="96"/>
        <v>375.64564094537485</v>
      </c>
      <c r="CQ83" s="42">
        <f t="shared" si="97"/>
        <v>939.11410236343704</v>
      </c>
      <c r="CR83" s="42">
        <f t="shared" si="98"/>
        <v>657.37987165440597</v>
      </c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  <c r="DP83" s="11">
        <v>6389</v>
      </c>
    </row>
    <row r="84" spans="1:120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5">SUM(Y5:Y83)</f>
        <v>20795</v>
      </c>
      <c r="Z84" s="41">
        <f t="shared" si="105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9"/>
        <v>31772</v>
      </c>
      <c r="AJ84" s="41">
        <v>8011</v>
      </c>
      <c r="AK84" s="41">
        <v>22587</v>
      </c>
      <c r="AL84" s="41">
        <f t="shared" si="70"/>
        <v>30598</v>
      </c>
      <c r="AM84" s="41">
        <v>8028</v>
      </c>
      <c r="AN84" s="41">
        <v>22223</v>
      </c>
      <c r="AO84" s="41">
        <v>30335</v>
      </c>
      <c r="AP84" s="41">
        <v>8510</v>
      </c>
      <c r="AQ84" s="41">
        <v>23788</v>
      </c>
      <c r="AR84" s="41">
        <v>32298</v>
      </c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6">C84/$DC84*100000*2</f>
        <v>111.82104243767678</v>
      </c>
      <c r="BD84" s="42">
        <f>D84/$DC84*100000*2</f>
        <v>318.16140893781898</v>
      </c>
      <c r="BE84" s="42">
        <f t="shared" si="71"/>
        <v>217.64318040699274</v>
      </c>
      <c r="BF84" s="42">
        <f>F84/$DD84*100000*2</f>
        <v>166.53997637969522</v>
      </c>
      <c r="BG84" s="42">
        <f t="shared" si="63"/>
        <v>468.82342329399211</v>
      </c>
      <c r="BH84" s="42">
        <f t="shared" si="72"/>
        <v>322.02433285847849</v>
      </c>
      <c r="BI84" s="42">
        <f t="shared" si="101"/>
        <v>203.05153691369844</v>
      </c>
      <c r="BJ84" s="42">
        <f t="shared" si="99"/>
        <v>565.2140731401812</v>
      </c>
      <c r="BK84" s="42">
        <f t="shared" si="73"/>
        <v>388.98939076177771</v>
      </c>
      <c r="BL84" s="42">
        <f t="shared" si="102"/>
        <v>209.19242824603751</v>
      </c>
      <c r="BM84" s="42">
        <f t="shared" si="102"/>
        <v>589.96103158561402</v>
      </c>
      <c r="BN84" s="42">
        <f t="shared" si="74"/>
        <v>404.95048036618272</v>
      </c>
      <c r="BO84" s="42">
        <f t="shared" si="68"/>
        <v>212.71789014020871</v>
      </c>
      <c r="BP84" s="42">
        <f t="shared" si="67"/>
        <v>600.95803612535997</v>
      </c>
      <c r="BQ84" s="42">
        <f t="shared" si="75"/>
        <v>412.49444208091228</v>
      </c>
      <c r="BR84" s="42">
        <f t="shared" si="76"/>
        <v>251.15027736509811</v>
      </c>
      <c r="BS84" s="42">
        <f t="shared" si="77"/>
        <v>691.03379025549725</v>
      </c>
      <c r="BT84" s="42">
        <f t="shared" si="50"/>
        <v>477.59310724531161</v>
      </c>
      <c r="BU84" s="42">
        <f t="shared" si="78"/>
        <v>258.20329258624406</v>
      </c>
      <c r="BV84" s="42">
        <f t="shared" si="79"/>
        <v>697.8672197146584</v>
      </c>
      <c r="BW84" s="42">
        <f t="shared" si="80"/>
        <v>482.0223156709892</v>
      </c>
      <c r="BX84" s="42">
        <f t="shared" si="81"/>
        <v>230.65953191897154</v>
      </c>
      <c r="BY84" s="42">
        <f t="shared" si="82"/>
        <v>657.69435983203255</v>
      </c>
      <c r="BZ84" s="42">
        <f t="shared" si="83"/>
        <v>445.93227345283685</v>
      </c>
      <c r="CA84" s="42">
        <f t="shared" si="84"/>
        <v>226.35405743207946</v>
      </c>
      <c r="CB84" s="42">
        <f t="shared" si="85"/>
        <v>672.83991223827229</v>
      </c>
      <c r="CC84" s="42">
        <f t="shared" si="86"/>
        <v>451.23768027334609</v>
      </c>
      <c r="CD84" s="42">
        <f t="shared" si="87"/>
        <v>240.47765636315975</v>
      </c>
      <c r="CE84" s="42">
        <f t="shared" si="88"/>
        <v>694.08322176384945</v>
      </c>
      <c r="CF84" s="42">
        <f t="shared" si="89"/>
        <v>468.53877001030469</v>
      </c>
      <c r="CG84" s="42">
        <f t="shared" si="90"/>
        <v>246.95856298727574</v>
      </c>
      <c r="CH84" s="42">
        <f t="shared" si="91"/>
        <v>701.93095971579908</v>
      </c>
      <c r="CI84" s="42">
        <f t="shared" si="92"/>
        <v>474.44476135153735</v>
      </c>
      <c r="CJ84" s="42">
        <f>AJ84/$DN84*100000*2</f>
        <v>240.96617479808444</v>
      </c>
      <c r="CK84" s="42">
        <f t="shared" si="94"/>
        <v>679.40369369171549</v>
      </c>
      <c r="CL84" s="42">
        <f t="shared" si="49"/>
        <v>460.18493424489998</v>
      </c>
      <c r="CM84" s="42">
        <f t="shared" si="103"/>
        <v>242.54278374038859</v>
      </c>
      <c r="CN84" s="42">
        <f t="shared" si="104"/>
        <v>671.40362270337016</v>
      </c>
      <c r="CO84" s="42">
        <f t="shared" si="95"/>
        <v>458.24211165699347</v>
      </c>
      <c r="CP84" s="42">
        <f t="shared" si="96"/>
        <v>249.72705361252486</v>
      </c>
      <c r="CQ84" s="42">
        <f t="shared" si="97"/>
        <v>698.06194492770169</v>
      </c>
      <c r="CR84" s="42">
        <f t="shared" si="98"/>
        <v>473.89449927011322</v>
      </c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  <c r="DP84" s="11">
        <v>6815441</v>
      </c>
    </row>
    <row r="85" spans="1:120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20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20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20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20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20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20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20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20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20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20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20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CM3:CO3"/>
    <mergeCell ref="AP3:AR3"/>
    <mergeCell ref="AS3:AU3"/>
    <mergeCell ref="AV3:AX3"/>
    <mergeCell ref="AY3:BA3"/>
    <mergeCell ref="CJ3:CL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Normal="100" workbookViewId="0">
      <selection activeCell="L7" sqref="L7"/>
    </sheetView>
  </sheetViews>
  <sheetFormatPr defaultColWidth="9" defaultRowHeight="14.4"/>
  <cols>
    <col min="1" max="1" width="5.77734375" style="74" customWidth="1"/>
    <col min="2" max="12" width="9" style="74"/>
    <col min="13" max="13" width="13.441406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46" t="s">
        <v>143</v>
      </c>
      <c r="C1" s="146"/>
      <c r="D1" s="146"/>
      <c r="E1" s="146"/>
      <c r="F1" s="146"/>
      <c r="G1" s="146"/>
      <c r="H1" s="146"/>
      <c r="I1" s="146"/>
    </row>
    <row r="2" spans="1:15">
      <c r="B2" s="147" t="s">
        <v>140</v>
      </c>
      <c r="C2" s="147"/>
      <c r="D2" s="147"/>
      <c r="E2" s="147"/>
      <c r="F2" s="147"/>
      <c r="G2" s="147"/>
      <c r="H2" s="147"/>
    </row>
    <row r="4" spans="1:15">
      <c r="B4" s="76">
        <v>46</v>
      </c>
      <c r="F4" s="76">
        <v>9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2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M9" s="75" t="s">
        <v>16</v>
      </c>
    </row>
    <row r="10" spans="1: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M10" s="75" t="s">
        <v>39</v>
      </c>
    </row>
    <row r="11" spans="1:15">
      <c r="A11" s="145" t="str">
        <f>INDEX(O4:O5,B8)</f>
        <v>Rate (per 100,000 population)</v>
      </c>
      <c r="B11" s="78"/>
      <c r="C11" s="127" t="str">
        <f>CONCATENATE(INDEX(M4:M83,B4),": ",INDEX(N4:N6,B6),", ",INDEX(O4:O5,B8))</f>
        <v>Mildura: Females, Rate (per 100,000 population)</v>
      </c>
      <c r="D11" s="127"/>
      <c r="E11" s="127" t="str">
        <f>CONCATENATE(INDEX(M4:M83,F4),": ",INDEX(N4:N6,F6),", ",INDEX(O4:O5,F8))</f>
        <v>Boroondara: Females, Rate (per 100,000 population)</v>
      </c>
      <c r="F11" s="78"/>
      <c r="G11" s="78"/>
      <c r="H11" s="78"/>
      <c r="I11" s="78"/>
      <c r="J11" s="134"/>
      <c r="K11" s="134"/>
      <c r="M11" s="75" t="s">
        <v>17</v>
      </c>
    </row>
    <row r="12" spans="1:15" ht="16.5" customHeight="1">
      <c r="A12" s="145"/>
      <c r="B12" s="127" t="s">
        <v>96</v>
      </c>
      <c r="C12" s="128">
        <f>VLOOKUP($B$4,Data2!$A$5:$DA$84,2+$B$6+$B$8*52-52+G12)</f>
        <v>689.48250293704132</v>
      </c>
      <c r="D12" s="127"/>
      <c r="E12" s="128">
        <f>VLOOKUP($F$4,Data2!$A$5:$DA$84,2+$F$6+$F$8*52-52+G12)</f>
        <v>89.01773738564529</v>
      </c>
      <c r="F12" s="127"/>
      <c r="G12" s="129">
        <v>0</v>
      </c>
      <c r="H12" s="78"/>
      <c r="I12" s="78"/>
      <c r="J12" s="134"/>
      <c r="K12" s="134"/>
      <c r="M12" s="75" t="s">
        <v>18</v>
      </c>
    </row>
    <row r="13" spans="1:15" ht="16.5" customHeight="1">
      <c r="A13" s="145"/>
      <c r="B13" s="127" t="s">
        <v>97</v>
      </c>
      <c r="C13" s="128">
        <f>VLOOKUP($B$4,Data2!$A$5:$DA$84,2+$B$6+$B$8*52-52+G13)</f>
        <v>968.21478166949555</v>
      </c>
      <c r="D13" s="127"/>
      <c r="E13" s="128">
        <f>VLOOKUP($F$4,Data2!$A$5:$DA$84,2+$F$6+$F$8*52-52+G13)</f>
        <v>106.70311357287582</v>
      </c>
      <c r="F13" s="127"/>
      <c r="G13" s="129">
        <v>3</v>
      </c>
      <c r="H13" s="78"/>
      <c r="I13" s="78"/>
      <c r="J13" s="134"/>
      <c r="K13" s="134"/>
      <c r="M13" s="75" t="s">
        <v>1</v>
      </c>
    </row>
    <row r="14" spans="1:15" ht="16.5" customHeight="1">
      <c r="A14" s="145"/>
      <c r="B14" s="127" t="s">
        <v>98</v>
      </c>
      <c r="C14" s="128">
        <f>VLOOKUP($B$4,Data2!$A$5:$DA$84,2+$B$6+$B$8*52-52+G14)</f>
        <v>1068.8836104513064</v>
      </c>
      <c r="D14" s="127"/>
      <c r="E14" s="128">
        <f>VLOOKUP($F$4,Data2!$A$5:$DA$84,2+$F$6+$F$8*52-52+G14)</f>
        <v>143.7968305277106</v>
      </c>
      <c r="F14" s="127"/>
      <c r="G14" s="129">
        <v>6</v>
      </c>
      <c r="H14" s="78"/>
      <c r="I14" s="78"/>
      <c r="J14" s="134"/>
      <c r="K14" s="134"/>
      <c r="M14" s="75" t="s">
        <v>51</v>
      </c>
    </row>
    <row r="15" spans="1:15" ht="16.5" customHeight="1">
      <c r="A15" s="145"/>
      <c r="B15" s="127" t="s">
        <v>99</v>
      </c>
      <c r="C15" s="128">
        <f>VLOOKUP($B$4,Data2!$A$5:$DA$84,2+$B$6+$B$8*52-52+G15)</f>
        <v>1070.5134288696972</v>
      </c>
      <c r="D15" s="127"/>
      <c r="E15" s="128">
        <f>VLOOKUP($F$4,Data2!$A$5:$DA$84,2+$F$6+$F$8*52-52+G15)</f>
        <v>152.44528093906294</v>
      </c>
      <c r="F15" s="127"/>
      <c r="G15" s="129">
        <v>9</v>
      </c>
      <c r="H15" s="78"/>
      <c r="I15" s="78"/>
      <c r="J15" s="134"/>
      <c r="K15" s="134"/>
      <c r="M15" s="75" t="s">
        <v>52</v>
      </c>
    </row>
    <row r="16" spans="1:15" ht="16.5" customHeight="1">
      <c r="A16" s="145"/>
      <c r="B16" s="127" t="s">
        <v>100</v>
      </c>
      <c r="C16" s="128">
        <f>VLOOKUP($B$4,Data2!$A$5:$DA$84,2+$B$6+$B$8*52-52+G16)</f>
        <v>1244.4377404027452</v>
      </c>
      <c r="D16" s="127"/>
      <c r="E16" s="128">
        <f>VLOOKUP($F$4,Data2!$A$5:$DA$84,2+$F$6+$F$8*52-52+G16)</f>
        <v>151.78550738071513</v>
      </c>
      <c r="F16" s="127"/>
      <c r="G16" s="129">
        <v>12</v>
      </c>
      <c r="H16" s="78"/>
      <c r="I16" s="78"/>
      <c r="J16" s="134"/>
      <c r="K16" s="134"/>
      <c r="M16" s="75" t="s">
        <v>40</v>
      </c>
    </row>
    <row r="17" spans="1:13">
      <c r="A17" s="145"/>
      <c r="B17" s="127" t="s">
        <v>114</v>
      </c>
      <c r="C17" s="128">
        <f>VLOOKUP($B$4,Data2!$A$5:$DA$84,2+$B$6+$B$8*52-52+G17)</f>
        <v>1452.4191266622654</v>
      </c>
      <c r="D17" s="127"/>
      <c r="E17" s="128">
        <f>VLOOKUP($F$4,Data2!$A$5:$DA$84,2+$F$6+$F$8*52-52+G17)</f>
        <v>250.59071898939854</v>
      </c>
      <c r="F17" s="127"/>
      <c r="G17" s="129">
        <v>15</v>
      </c>
      <c r="H17" s="78"/>
      <c r="I17" s="78"/>
      <c r="J17" s="134"/>
      <c r="K17" s="134"/>
      <c r="M17" s="75" t="s">
        <v>41</v>
      </c>
    </row>
    <row r="18" spans="1:13">
      <c r="A18" s="145"/>
      <c r="B18" s="127" t="s">
        <v>115</v>
      </c>
      <c r="C18" s="128">
        <f>VLOOKUP($B$4,Data2!$A$5:$DA$84,2+$B$6+$B$8*52-52+G18)</f>
        <v>1575.2165922814386</v>
      </c>
      <c r="D18" s="127"/>
      <c r="E18" s="128">
        <f>VLOOKUP($F$4,Data2!$A$5:$DA$84,2+$F$6+$F$8*52-52+G18)</f>
        <v>218.40979562275086</v>
      </c>
      <c r="F18" s="127"/>
      <c r="G18" s="129">
        <v>18</v>
      </c>
      <c r="H18" s="78"/>
      <c r="I18" s="78"/>
      <c r="J18" s="134"/>
      <c r="K18" s="134"/>
      <c r="M18" s="75" t="s">
        <v>53</v>
      </c>
    </row>
    <row r="19" spans="1:13">
      <c r="A19" s="145"/>
      <c r="B19" s="127" t="s">
        <v>116</v>
      </c>
      <c r="C19" s="128">
        <f>VLOOKUP($B$4,Data2!$A$5:$DA$84,2+$B$6+$B$8*52-52+G19)</f>
        <v>1307.4031704526883</v>
      </c>
      <c r="D19" s="127"/>
      <c r="E19" s="128">
        <f>VLOOKUP($F$4,Data2!$A$5:$DA$84,2+$F$6+$F$8*52-52+G19)</f>
        <v>179.44116893104334</v>
      </c>
      <c r="F19" s="127"/>
      <c r="G19" s="129">
        <v>21</v>
      </c>
      <c r="H19" s="78"/>
      <c r="I19" s="78"/>
      <c r="J19" s="134"/>
      <c r="K19" s="134"/>
      <c r="M19" s="75" t="s">
        <v>54</v>
      </c>
    </row>
    <row r="20" spans="1:13">
      <c r="A20" s="145"/>
      <c r="B20" s="127" t="s">
        <v>117</v>
      </c>
      <c r="C20" s="128">
        <f>VLOOKUP($B$4,Data2!$A$5:$DA$84,2+$B$6+$B$8*52-52+G20)</f>
        <v>1585.157164730253</v>
      </c>
      <c r="D20" s="127"/>
      <c r="E20" s="128">
        <f>VLOOKUP($F$4,Data2!$A$5:$DA$84,2+$F$6+$F$8*52-52+G20)</f>
        <v>198.57796115594437</v>
      </c>
      <c r="F20" s="127"/>
      <c r="G20" s="129">
        <v>24</v>
      </c>
      <c r="H20" s="78"/>
      <c r="I20" s="78"/>
      <c r="J20" s="134"/>
      <c r="K20" s="134"/>
      <c r="M20" s="75" t="s">
        <v>55</v>
      </c>
    </row>
    <row r="21" spans="1:13">
      <c r="A21" s="145"/>
      <c r="B21" s="127" t="s">
        <v>122</v>
      </c>
      <c r="C21" s="128">
        <f>VLOOKUP($B$4,Data2!$A$5:$DA$84,2+$B$6+$B$8*52-52+G21)</f>
        <v>1588.4683650967245</v>
      </c>
      <c r="D21" s="127"/>
      <c r="E21" s="128">
        <f>VLOOKUP($F$4,Data2!$A$5:$DA$84,2+$F$6+$F$8*52-52+G21)</f>
        <v>230.35060235044952</v>
      </c>
      <c r="F21" s="127"/>
      <c r="G21" s="129">
        <v>27</v>
      </c>
      <c r="H21" s="78"/>
      <c r="I21" s="78"/>
      <c r="J21" s="134"/>
      <c r="K21" s="134"/>
      <c r="M21" s="75" t="s">
        <v>2</v>
      </c>
    </row>
    <row r="22" spans="1:13">
      <c r="A22" s="145"/>
      <c r="B22" s="127" t="s">
        <v>125</v>
      </c>
      <c r="C22" s="128">
        <f>VLOOKUP($B$4,Data2!$A$5:$DA$84,2+$B$6+$B$8*52-52+G22)</f>
        <v>1229.9551280905305</v>
      </c>
      <c r="D22" s="127"/>
      <c r="E22" s="128">
        <f>VLOOKUP($F$4,Data2!$A$5:$DA$84,2+$F$6+$F$8*52-52+G22)</f>
        <v>250.24177289193162</v>
      </c>
      <c r="F22" s="127"/>
      <c r="G22" s="129">
        <v>30</v>
      </c>
      <c r="H22" s="78"/>
      <c r="I22" s="78"/>
      <c r="J22" s="134"/>
      <c r="K22" s="134"/>
      <c r="M22" s="75" t="s">
        <v>19</v>
      </c>
    </row>
    <row r="23" spans="1:13">
      <c r="A23" s="145"/>
      <c r="B23" s="127" t="s">
        <v>123</v>
      </c>
      <c r="C23" s="128">
        <f>VLOOKUP($B$4,Data2!$A$5:$DA$84,2+$B$6+$B$8*52-52+G23)</f>
        <v>1484.565945505567</v>
      </c>
      <c r="D23" s="127"/>
      <c r="E23" s="128">
        <f>VLOOKUP($F$4,Data2!$A$5:$DA$84,2+$F$6+$F$8*52-52+G23)</f>
        <v>235.51791294895602</v>
      </c>
      <c r="F23" s="127"/>
      <c r="G23" s="129">
        <v>33</v>
      </c>
      <c r="H23" s="78"/>
      <c r="I23" s="78"/>
      <c r="J23" s="134"/>
      <c r="K23" s="134"/>
      <c r="M23" s="75" t="s">
        <v>42</v>
      </c>
    </row>
    <row r="24" spans="1:13">
      <c r="A24" s="145"/>
      <c r="B24" s="127" t="s">
        <v>124</v>
      </c>
      <c r="C24" s="128">
        <f>VLOOKUP($B$4,Data2!$A$5:$DA$84,2+$B$6+$B$8*52-52+G24)</f>
        <v>1578.1370284834488</v>
      </c>
      <c r="D24" s="127"/>
      <c r="E24" s="128">
        <f>VLOOKUP($F$4,Data2!$A$5:$DA$84,2+$F$6+$F$8*52-52+G24)</f>
        <v>242.01498131762403</v>
      </c>
      <c r="F24" s="127"/>
      <c r="G24" s="129">
        <v>36</v>
      </c>
      <c r="H24" s="78"/>
      <c r="I24" s="78"/>
      <c r="J24" s="134"/>
      <c r="K24" s="134"/>
      <c r="M24" s="75" t="s">
        <v>56</v>
      </c>
    </row>
    <row r="25" spans="1:13">
      <c r="A25" s="134"/>
      <c r="B25" s="127" t="s">
        <v>128</v>
      </c>
      <c r="C25" s="128">
        <f>VLOOKUP($B$4,Data2!$A$5:$DA$84,2+$B$6+$B$8*52-52+G25)</f>
        <v>1622.823782882163</v>
      </c>
      <c r="D25" s="127"/>
      <c r="E25" s="128">
        <f>VLOOKUP($F$4,Data2!$A$5:$DA$84,2+$F$6+$F$8*52-52+G25)</f>
        <v>250.94965537393216</v>
      </c>
      <c r="F25" s="127"/>
      <c r="G25" s="129">
        <v>39</v>
      </c>
      <c r="H25" s="78"/>
      <c r="I25" s="78"/>
      <c r="J25" s="134"/>
      <c r="K25" s="134"/>
      <c r="M25" s="75" t="s">
        <v>43</v>
      </c>
    </row>
    <row r="26" spans="1:13">
      <c r="A26" s="134"/>
      <c r="B26" s="127" t="s">
        <v>129</v>
      </c>
      <c r="C26" s="127"/>
      <c r="D26" s="127"/>
      <c r="E26" s="127"/>
      <c r="F26" s="127"/>
      <c r="G26" s="129">
        <v>42</v>
      </c>
      <c r="H26" s="78"/>
      <c r="I26" s="78"/>
      <c r="J26" s="134"/>
      <c r="K26" s="134"/>
      <c r="M26" s="75" t="s">
        <v>57</v>
      </c>
    </row>
    <row r="27" spans="1:13">
      <c r="A27" s="134"/>
      <c r="B27" s="127" t="s">
        <v>130</v>
      </c>
      <c r="C27" s="78"/>
      <c r="D27" s="78"/>
      <c r="E27" s="78"/>
      <c r="F27" s="78"/>
      <c r="G27" s="129">
        <v>45</v>
      </c>
      <c r="H27" s="78"/>
      <c r="I27" s="78"/>
      <c r="J27" s="134"/>
      <c r="K27" s="134"/>
      <c r="M27" s="75" t="s">
        <v>58</v>
      </c>
    </row>
    <row r="28" spans="1:13">
      <c r="A28" s="134"/>
      <c r="B28" s="127" t="s">
        <v>131</v>
      </c>
      <c r="C28" s="78"/>
      <c r="D28" s="78"/>
      <c r="E28" s="78"/>
      <c r="F28" s="78"/>
      <c r="G28" s="129">
        <v>48</v>
      </c>
      <c r="H28" s="78"/>
      <c r="I28" s="78"/>
      <c r="J28" s="134"/>
      <c r="K28" s="134"/>
      <c r="M28" s="75" t="s">
        <v>59</v>
      </c>
    </row>
    <row r="29" spans="1:13">
      <c r="A29" s="148" t="str">
        <f>CONCATENATE(B34," ",B35," ",B36," per cent greater or less than ",F34,," ",F35," ",F36)</f>
        <v>Mildura Females Rate (per 100,000 population) per cent greater or less than Boroondara Females Rate (per 100,000 population)</v>
      </c>
      <c r="B29" s="148"/>
      <c r="C29" s="148"/>
      <c r="D29" s="148"/>
      <c r="E29" s="148"/>
      <c r="F29" s="148"/>
      <c r="G29" s="148"/>
      <c r="H29" s="148"/>
      <c r="I29" s="149">
        <f>(C25-E25)/E25*100</f>
        <v>546.67304701576279</v>
      </c>
      <c r="M29" s="75" t="s">
        <v>44</v>
      </c>
    </row>
    <row r="30" spans="1:13">
      <c r="A30" s="148"/>
      <c r="B30" s="148"/>
      <c r="C30" s="148"/>
      <c r="D30" s="148"/>
      <c r="E30" s="148"/>
      <c r="F30" s="148"/>
      <c r="G30" s="148"/>
      <c r="H30" s="148"/>
      <c r="I30" s="149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Mildura</v>
      </c>
      <c r="C34" s="78"/>
      <c r="D34" s="78"/>
      <c r="E34" s="78"/>
      <c r="F34" s="95" t="str">
        <f>INDEX($M$4:$M$83,F4)</f>
        <v>Boroondara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Females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Mildura is 820 per cent that among Females in Boroondara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403860</xdr:colOff>
                    <xdr:row>3</xdr:row>
                    <xdr:rowOff>0</xdr:rowOff>
                  </from>
                  <to>
                    <xdr:col>3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624840</xdr:colOff>
                    <xdr:row>2</xdr:row>
                    <xdr:rowOff>182880</xdr:rowOff>
                  </from>
                  <to>
                    <xdr:col>7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571500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632460</xdr:colOff>
                    <xdr:row>4</xdr:row>
                    <xdr:rowOff>182880</xdr:rowOff>
                  </from>
                  <to>
                    <xdr:col>6</xdr:col>
                    <xdr:colOff>586740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624840</xdr:colOff>
                    <xdr:row>6</xdr:row>
                    <xdr:rowOff>167640</xdr:rowOff>
                  </from>
                  <to>
                    <xdr:col>7</xdr:col>
                    <xdr:colOff>365760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A11584065</value>
    </field>
    <field name="Objective-Title">
      <value order="0">2024Dec Family Violence Incidents x sex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2024-12-08T22:09:10Z</value>
    </field>
    <field name="Objective-ModificationStamp">
      <value order="0">2025-03-14T04:53:57Z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2024-10-14T08:56:38Z</cp:lastPrinted>
  <dcterms:created xsi:type="dcterms:W3CDTF">2015-04-08T02:09:15Z</dcterms:created>
  <dcterms:modified xsi:type="dcterms:W3CDTF">2024-12-08T21:01:16Z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A11584065</vt:lpwstr>
  </property>
  <property fmtid="{D5CDD505-2E9C-101B-9397-08002B2CF9AE}" pid="4" name="Objective-Title">
    <vt:lpwstr>2024Dec Family Violence Incidents x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2024-12-08T22:09:10Z</vt:filetime>
  </property>
  <property fmtid="{D5CDD505-2E9C-101B-9397-08002B2CF9AE}" pid="10" name="Objective-ModificationStamp">
    <vt:filetime>2025-03-14T04:53:57Z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