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3.xml" ContentType="application/vnd.ms-excel.controlproperties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6fe17f0921fc499e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~ Work\10 Website Stats Items\"/>
    </mc:Choice>
  </mc:AlternateContent>
  <xr:revisionPtr revIDLastSave="0" documentId="8_{C74EEE59-A066-444B-A302-63281D6E5CD9}" xr6:coauthVersionLast="45" xr6:coauthVersionMax="45" xr10:uidLastSave="{00000000-0000-0000-0000-000000000000}"/>
  <bookViews>
    <workbookView xWindow="-98" yWindow="-98" windowWidth="20715" windowHeight="13276" tabRatio="802" xr2:uid="{00000000-000D-0000-FFFF-FFFF00000000}"/>
  </bookViews>
  <sheets>
    <sheet name="Indicators" sheetId="2" r:id="rId1"/>
    <sheet name="Converter to Grouped Localities" sheetId="11" state="hidden" r:id="rId2"/>
    <sheet name="Comparison" sheetId="19" r:id="rId3"/>
    <sheet name="Data" sheetId="1" state="hidden" r:id="rId4"/>
    <sheet name="Venue Data" sheetId="32" r:id="rId5"/>
    <sheet name="Summing by LGA from Venue Data" sheetId="21" state="hidden" r:id="rId6"/>
  </sheets>
  <definedNames>
    <definedName name="_xlnm._FilterDatabase" localSheetId="4" hidden="1">'Venue Data'!$C$5:$E$498</definedName>
    <definedName name="_xlnm.Print_Area" localSheetId="2">Comparison!$A$1:$J$79</definedName>
    <definedName name="_xlnm.Print_Area" localSheetId="3">Data!$B$4:$BJ$85</definedName>
    <definedName name="_xlnm.Print_Area" localSheetId="0">Indicators!$A$1:$K$23</definedName>
    <definedName name="_xlnm.Print_Area" localSheetId="4">'Venue Data'!$B$1:$G$500</definedName>
    <definedName name="_xlnm.Print_Titles" localSheetId="4">'Venue Data'!$5:$5</definedName>
    <definedName name="_xlnm.Print_Titles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" i="21" l="1"/>
  <c r="C500" i="32"/>
  <c r="G500" i="32"/>
  <c r="F500" i="32"/>
  <c r="S82" i="21"/>
  <c r="S81" i="21"/>
  <c r="S80" i="21"/>
  <c r="S79" i="21"/>
  <c r="S78" i="21"/>
  <c r="S76" i="21"/>
  <c r="S75" i="21"/>
  <c r="S74" i="21"/>
  <c r="S73" i="21"/>
  <c r="S72" i="21"/>
  <c r="S70" i="21"/>
  <c r="S69" i="21"/>
  <c r="S67" i="21"/>
  <c r="S65" i="21"/>
  <c r="S63" i="21"/>
  <c r="S62" i="21"/>
  <c r="S58" i="21"/>
  <c r="S56" i="21"/>
  <c r="S55" i="21"/>
  <c r="S53" i="21"/>
  <c r="S52" i="21"/>
  <c r="S49" i="21"/>
  <c r="S48" i="21"/>
  <c r="S47" i="21"/>
  <c r="S46" i="21"/>
  <c r="S45" i="21"/>
  <c r="S43" i="21"/>
  <c r="S42" i="21"/>
  <c r="S41" i="21"/>
  <c r="S40" i="21"/>
  <c r="S39" i="21"/>
  <c r="S38" i="21"/>
  <c r="S37" i="21"/>
  <c r="S36" i="21"/>
  <c r="S35" i="21"/>
  <c r="S34" i="21"/>
  <c r="S33" i="21"/>
  <c r="S31" i="21"/>
  <c r="S29" i="21"/>
  <c r="S28" i="21"/>
  <c r="S27" i="21"/>
  <c r="S25" i="21"/>
  <c r="S23" i="21"/>
  <c r="S22" i="21"/>
  <c r="S21" i="21"/>
  <c r="S17" i="21"/>
  <c r="S16" i="21"/>
  <c r="S14" i="21"/>
  <c r="S13" i="21"/>
  <c r="S12" i="21"/>
  <c r="S10" i="21"/>
  <c r="S9" i="21"/>
  <c r="S8" i="21"/>
  <c r="S7" i="21"/>
  <c r="S6" i="21"/>
  <c r="G4" i="32" l="1"/>
  <c r="F4" i="32"/>
  <c r="C4" i="32"/>
  <c r="L4" i="21" l="1"/>
  <c r="U95" i="1"/>
  <c r="U93" i="1"/>
  <c r="U92" i="1"/>
  <c r="C92" i="1"/>
  <c r="S5" i="1" l="1"/>
  <c r="R5" i="1"/>
  <c r="P5" i="1"/>
  <c r="O5" i="1"/>
  <c r="M5" i="1"/>
  <c r="L5" i="1"/>
  <c r="K5" i="1"/>
  <c r="J5" i="1"/>
  <c r="E4" i="32" l="1"/>
  <c r="D4" i="32"/>
  <c r="K5" i="21"/>
  <c r="O5" i="21" s="1"/>
  <c r="N82" i="21"/>
  <c r="L82" i="21"/>
  <c r="K82" i="21"/>
  <c r="O82" i="21" s="1"/>
  <c r="N81" i="21"/>
  <c r="L81" i="21"/>
  <c r="K81" i="21"/>
  <c r="O81" i="21" s="1"/>
  <c r="N80" i="21"/>
  <c r="L80" i="21"/>
  <c r="K80" i="21"/>
  <c r="O80" i="21" s="1"/>
  <c r="N79" i="21"/>
  <c r="L79" i="21"/>
  <c r="K79" i="21"/>
  <c r="O79" i="21" s="1"/>
  <c r="N78" i="21"/>
  <c r="L78" i="21"/>
  <c r="K78" i="21"/>
  <c r="O78" i="21" s="1"/>
  <c r="N77" i="21"/>
  <c r="L77" i="21"/>
  <c r="K77" i="21"/>
  <c r="O77" i="21" s="1"/>
  <c r="N76" i="21"/>
  <c r="L76" i="21"/>
  <c r="K76" i="21"/>
  <c r="O76" i="21" s="1"/>
  <c r="N75" i="21"/>
  <c r="L75" i="21"/>
  <c r="K75" i="21"/>
  <c r="O75" i="21" s="1"/>
  <c r="N74" i="21"/>
  <c r="L74" i="21"/>
  <c r="K74" i="21"/>
  <c r="O74" i="21" s="1"/>
  <c r="N73" i="21"/>
  <c r="L73" i="21"/>
  <c r="K73" i="21"/>
  <c r="O73" i="21" s="1"/>
  <c r="N72" i="21"/>
  <c r="L72" i="21"/>
  <c r="K72" i="21"/>
  <c r="O72" i="21" s="1"/>
  <c r="N71" i="21"/>
  <c r="L71" i="21"/>
  <c r="K71" i="21"/>
  <c r="O71" i="21" s="1"/>
  <c r="N70" i="21"/>
  <c r="L70" i="21"/>
  <c r="K70" i="21"/>
  <c r="O70" i="21" s="1"/>
  <c r="N69" i="21"/>
  <c r="L69" i="21"/>
  <c r="K69" i="21"/>
  <c r="O69" i="21" s="1"/>
  <c r="N68" i="21"/>
  <c r="L68" i="21"/>
  <c r="K68" i="21"/>
  <c r="O68" i="21" s="1"/>
  <c r="N67" i="21"/>
  <c r="L67" i="21"/>
  <c r="K67" i="21"/>
  <c r="O67" i="21" s="1"/>
  <c r="N66" i="21"/>
  <c r="L66" i="21"/>
  <c r="K66" i="21"/>
  <c r="O66" i="21" s="1"/>
  <c r="N65" i="21"/>
  <c r="L65" i="21"/>
  <c r="K65" i="21"/>
  <c r="O65" i="21" s="1"/>
  <c r="N64" i="21"/>
  <c r="L64" i="21"/>
  <c r="K64" i="21"/>
  <c r="O64" i="21" s="1"/>
  <c r="N63" i="21"/>
  <c r="L63" i="21"/>
  <c r="K63" i="21"/>
  <c r="O63" i="21" s="1"/>
  <c r="N62" i="21"/>
  <c r="L62" i="21"/>
  <c r="K62" i="21"/>
  <c r="O62" i="21" s="1"/>
  <c r="N61" i="21"/>
  <c r="L61" i="21"/>
  <c r="K61" i="21"/>
  <c r="O61" i="21" s="1"/>
  <c r="N60" i="21"/>
  <c r="L60" i="21"/>
  <c r="K60" i="21"/>
  <c r="O60" i="21" s="1"/>
  <c r="N59" i="21"/>
  <c r="L59" i="21"/>
  <c r="K59" i="21"/>
  <c r="O59" i="21" s="1"/>
  <c r="N58" i="21"/>
  <c r="L58" i="21"/>
  <c r="K58" i="21"/>
  <c r="O58" i="21" s="1"/>
  <c r="N57" i="21"/>
  <c r="L57" i="21"/>
  <c r="K57" i="21"/>
  <c r="O57" i="21" s="1"/>
  <c r="N56" i="21"/>
  <c r="L56" i="21"/>
  <c r="K56" i="21"/>
  <c r="O56" i="21" s="1"/>
  <c r="N55" i="21"/>
  <c r="L55" i="21"/>
  <c r="K55" i="21"/>
  <c r="O55" i="21" s="1"/>
  <c r="N54" i="21"/>
  <c r="L54" i="21"/>
  <c r="K54" i="21"/>
  <c r="O54" i="21" s="1"/>
  <c r="N53" i="21"/>
  <c r="L53" i="21"/>
  <c r="K53" i="21"/>
  <c r="O53" i="21" s="1"/>
  <c r="N52" i="21"/>
  <c r="L52" i="21"/>
  <c r="K52" i="21"/>
  <c r="O52" i="21" s="1"/>
  <c r="N51" i="21"/>
  <c r="L51" i="21"/>
  <c r="K51" i="21"/>
  <c r="O51" i="21" s="1"/>
  <c r="N50" i="21"/>
  <c r="L50" i="21"/>
  <c r="K50" i="21"/>
  <c r="O50" i="21" s="1"/>
  <c r="N49" i="21"/>
  <c r="L49" i="21"/>
  <c r="K49" i="21"/>
  <c r="O49" i="21" s="1"/>
  <c r="N48" i="21"/>
  <c r="L48" i="21"/>
  <c r="K48" i="21"/>
  <c r="O48" i="21" s="1"/>
  <c r="N47" i="21"/>
  <c r="L47" i="21"/>
  <c r="K47" i="21"/>
  <c r="O47" i="21" s="1"/>
  <c r="N46" i="21"/>
  <c r="L46" i="21"/>
  <c r="K46" i="21"/>
  <c r="O46" i="21" s="1"/>
  <c r="N45" i="21"/>
  <c r="L45" i="21"/>
  <c r="K45" i="21"/>
  <c r="O45" i="21" s="1"/>
  <c r="N44" i="21"/>
  <c r="L44" i="21"/>
  <c r="K44" i="21"/>
  <c r="O44" i="21" s="1"/>
  <c r="N43" i="21"/>
  <c r="L43" i="21"/>
  <c r="K43" i="21"/>
  <c r="O43" i="21" s="1"/>
  <c r="N42" i="21"/>
  <c r="L42" i="21"/>
  <c r="K42" i="21"/>
  <c r="O42" i="21" s="1"/>
  <c r="N41" i="21"/>
  <c r="L41" i="21"/>
  <c r="K41" i="21"/>
  <c r="O41" i="21" s="1"/>
  <c r="N40" i="21"/>
  <c r="L40" i="21"/>
  <c r="K40" i="21"/>
  <c r="O40" i="21" s="1"/>
  <c r="N39" i="21"/>
  <c r="L39" i="21"/>
  <c r="K39" i="21"/>
  <c r="O39" i="21" s="1"/>
  <c r="N38" i="21"/>
  <c r="L38" i="21"/>
  <c r="K38" i="21"/>
  <c r="O38" i="21" s="1"/>
  <c r="N37" i="21"/>
  <c r="L37" i="21"/>
  <c r="K37" i="21"/>
  <c r="O37" i="21" s="1"/>
  <c r="N36" i="21"/>
  <c r="L36" i="21"/>
  <c r="K36" i="21"/>
  <c r="O36" i="21" s="1"/>
  <c r="N35" i="21"/>
  <c r="L35" i="21"/>
  <c r="K35" i="21"/>
  <c r="O35" i="21" s="1"/>
  <c r="N34" i="21"/>
  <c r="L34" i="21"/>
  <c r="K34" i="21"/>
  <c r="O34" i="21" s="1"/>
  <c r="N33" i="21"/>
  <c r="L33" i="21"/>
  <c r="K33" i="21"/>
  <c r="O33" i="21" s="1"/>
  <c r="N32" i="21"/>
  <c r="L32" i="21"/>
  <c r="K32" i="21"/>
  <c r="O32" i="21" s="1"/>
  <c r="N31" i="21"/>
  <c r="L31" i="21"/>
  <c r="K31" i="21"/>
  <c r="O31" i="21" s="1"/>
  <c r="N30" i="21"/>
  <c r="L30" i="21"/>
  <c r="K30" i="21"/>
  <c r="O30" i="21" s="1"/>
  <c r="N29" i="21"/>
  <c r="L29" i="21"/>
  <c r="K29" i="21"/>
  <c r="O29" i="21" s="1"/>
  <c r="N28" i="21"/>
  <c r="L28" i="21"/>
  <c r="K28" i="21"/>
  <c r="O28" i="21" s="1"/>
  <c r="N27" i="21"/>
  <c r="L27" i="21"/>
  <c r="K27" i="21"/>
  <c r="O27" i="21" s="1"/>
  <c r="N26" i="21"/>
  <c r="L26" i="21"/>
  <c r="K26" i="21"/>
  <c r="O26" i="21" s="1"/>
  <c r="N25" i="21"/>
  <c r="L25" i="21"/>
  <c r="K25" i="21"/>
  <c r="O25" i="21" s="1"/>
  <c r="N24" i="21"/>
  <c r="L24" i="21"/>
  <c r="K24" i="21"/>
  <c r="O24" i="21" s="1"/>
  <c r="N23" i="21"/>
  <c r="L23" i="21"/>
  <c r="K23" i="21"/>
  <c r="O23" i="21" s="1"/>
  <c r="N22" i="21"/>
  <c r="L22" i="21"/>
  <c r="K22" i="21"/>
  <c r="O22" i="21" s="1"/>
  <c r="N21" i="21"/>
  <c r="L21" i="21"/>
  <c r="K21" i="21"/>
  <c r="O21" i="21" s="1"/>
  <c r="N20" i="21"/>
  <c r="L20" i="21"/>
  <c r="K20" i="21"/>
  <c r="O20" i="21" s="1"/>
  <c r="N19" i="21"/>
  <c r="L19" i="21"/>
  <c r="K19" i="21"/>
  <c r="O19" i="21" s="1"/>
  <c r="N18" i="21"/>
  <c r="L18" i="21"/>
  <c r="K18" i="21"/>
  <c r="O18" i="21" s="1"/>
  <c r="N17" i="21"/>
  <c r="L17" i="21"/>
  <c r="K17" i="21"/>
  <c r="O17" i="21" s="1"/>
  <c r="N16" i="21"/>
  <c r="L16" i="21"/>
  <c r="K16" i="21"/>
  <c r="O16" i="21" s="1"/>
  <c r="N15" i="21"/>
  <c r="L15" i="21"/>
  <c r="K15" i="21"/>
  <c r="O15" i="21" s="1"/>
  <c r="N14" i="21"/>
  <c r="L14" i="21"/>
  <c r="K14" i="21"/>
  <c r="O14" i="21" s="1"/>
  <c r="N13" i="21"/>
  <c r="L13" i="21"/>
  <c r="K13" i="21"/>
  <c r="O13" i="21" s="1"/>
  <c r="N12" i="21"/>
  <c r="L12" i="21"/>
  <c r="K12" i="21"/>
  <c r="O12" i="21" s="1"/>
  <c r="N11" i="21"/>
  <c r="L11" i="21"/>
  <c r="K11" i="21"/>
  <c r="O11" i="21" s="1"/>
  <c r="N10" i="21"/>
  <c r="L10" i="21"/>
  <c r="K10" i="21"/>
  <c r="O10" i="21" s="1"/>
  <c r="N9" i="21"/>
  <c r="L9" i="21"/>
  <c r="K9" i="21"/>
  <c r="O9" i="21" s="1"/>
  <c r="N8" i="21"/>
  <c r="L8" i="21"/>
  <c r="K8" i="21"/>
  <c r="O8" i="21" s="1"/>
  <c r="N7" i="21"/>
  <c r="L7" i="21"/>
  <c r="K7" i="21"/>
  <c r="O7" i="21" s="1"/>
  <c r="N6" i="21"/>
  <c r="L6" i="21"/>
  <c r="K6" i="21"/>
  <c r="O6" i="21" s="1"/>
  <c r="N5" i="21"/>
  <c r="L5" i="21"/>
  <c r="N4" i="21"/>
  <c r="O4" i="21"/>
  <c r="M4" i="21" l="1"/>
  <c r="K83" i="21"/>
  <c r="O83" i="21" l="1"/>
  <c r="N83" i="21"/>
  <c r="M6" i="21"/>
  <c r="M8" i="21"/>
  <c r="M9" i="21"/>
  <c r="M10" i="21"/>
  <c r="M11" i="21"/>
  <c r="M12" i="21"/>
  <c r="M13" i="21"/>
  <c r="M14" i="21"/>
  <c r="M15" i="21"/>
  <c r="M16" i="21"/>
  <c r="M17" i="21"/>
  <c r="M18" i="21"/>
  <c r="M19" i="21"/>
  <c r="M20" i="21"/>
  <c r="M21" i="21"/>
  <c r="M22" i="21"/>
  <c r="M23" i="21"/>
  <c r="M24" i="21"/>
  <c r="M25" i="21"/>
  <c r="M26" i="21"/>
  <c r="M27" i="21"/>
  <c r="M28" i="21"/>
  <c r="M29" i="21"/>
  <c r="M30" i="21"/>
  <c r="M31" i="21"/>
  <c r="M32" i="21"/>
  <c r="M33" i="21"/>
  <c r="M34" i="21"/>
  <c r="M35" i="21"/>
  <c r="M36" i="21"/>
  <c r="M37" i="21"/>
  <c r="M38" i="21"/>
  <c r="M39" i="21"/>
  <c r="M40" i="21"/>
  <c r="M41" i="21"/>
  <c r="M42" i="21"/>
  <c r="M43" i="21"/>
  <c r="M44" i="21"/>
  <c r="M45" i="21"/>
  <c r="M46" i="21"/>
  <c r="M47" i="21"/>
  <c r="M48" i="21"/>
  <c r="M49" i="21"/>
  <c r="M50" i="21"/>
  <c r="M51" i="21"/>
  <c r="M52" i="21"/>
  <c r="M53" i="21"/>
  <c r="M54" i="21"/>
  <c r="M55" i="21"/>
  <c r="M56" i="21"/>
  <c r="M57" i="21"/>
  <c r="M58" i="21"/>
  <c r="M59" i="21"/>
  <c r="M60" i="21"/>
  <c r="M61" i="21"/>
  <c r="M62" i="21"/>
  <c r="M63" i="21"/>
  <c r="M64" i="21"/>
  <c r="M65" i="21"/>
  <c r="M66" i="21"/>
  <c r="M67" i="21"/>
  <c r="M68" i="21"/>
  <c r="M69" i="21"/>
  <c r="M70" i="21"/>
  <c r="M71" i="21"/>
  <c r="M72" i="21"/>
  <c r="M73" i="21"/>
  <c r="M74" i="21"/>
  <c r="M75" i="21"/>
  <c r="M76" i="21"/>
  <c r="M77" i="21"/>
  <c r="M78" i="21"/>
  <c r="M79" i="21"/>
  <c r="M80" i="21"/>
  <c r="M81" i="21"/>
  <c r="M82" i="21"/>
  <c r="N84" i="21" l="1"/>
  <c r="L84" i="21"/>
  <c r="L83" i="21"/>
  <c r="K84" i="21"/>
  <c r="M83" i="21"/>
  <c r="M7" i="21"/>
  <c r="M5" i="21"/>
  <c r="M84" i="21" l="1"/>
  <c r="O84" i="21"/>
  <c r="C95" i="1" l="1"/>
  <c r="C93" i="1"/>
  <c r="B99" i="1"/>
  <c r="B98" i="1"/>
  <c r="B97" i="1"/>
  <c r="B96" i="1"/>
  <c r="AG95" i="1"/>
  <c r="AF95" i="1"/>
  <c r="AE95" i="1"/>
  <c r="AD95" i="1"/>
  <c r="AC95" i="1"/>
  <c r="AB95" i="1"/>
  <c r="AA95" i="1"/>
  <c r="Z95" i="1"/>
  <c r="Y95" i="1"/>
  <c r="X95" i="1"/>
  <c r="W95" i="1"/>
  <c r="V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B95" i="1"/>
  <c r="AG93" i="1"/>
  <c r="AF93" i="1"/>
  <c r="AE93" i="1"/>
  <c r="AD93" i="1"/>
  <c r="AC93" i="1"/>
  <c r="AB93" i="1"/>
  <c r="AA93" i="1"/>
  <c r="Z93" i="1"/>
  <c r="Y93" i="1"/>
  <c r="X93" i="1"/>
  <c r="W93" i="1"/>
  <c r="V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B93" i="1"/>
  <c r="AG92" i="1"/>
  <c r="AF92" i="1"/>
  <c r="AE92" i="1"/>
  <c r="AD92" i="1"/>
  <c r="AC92" i="1"/>
  <c r="AB92" i="1"/>
  <c r="AA92" i="1"/>
  <c r="Z92" i="1"/>
  <c r="Y92" i="1"/>
  <c r="X92" i="1"/>
  <c r="W92" i="1"/>
  <c r="V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B92" i="1"/>
  <c r="J19" i="1" l="1"/>
  <c r="K21" i="1"/>
  <c r="L20" i="1"/>
  <c r="M18" i="1"/>
  <c r="H96" i="1" s="1"/>
  <c r="P16" i="1"/>
  <c r="S26" i="1" l="1"/>
  <c r="K99" i="1" s="1"/>
  <c r="R26" i="1"/>
  <c r="K98" i="1" s="1"/>
  <c r="P26" i="1"/>
  <c r="K97" i="1" s="1"/>
  <c r="O26" i="1"/>
  <c r="M26" i="1"/>
  <c r="K96" i="1" s="1"/>
  <c r="L26" i="1"/>
  <c r="K26" i="1"/>
  <c r="J26" i="1"/>
  <c r="M6" i="1" l="1"/>
  <c r="M7" i="1"/>
  <c r="M8" i="1"/>
  <c r="C96" i="1" s="1"/>
  <c r="M9" i="1"/>
  <c r="M10" i="1"/>
  <c r="M11" i="1"/>
  <c r="D96" i="1" s="1"/>
  <c r="M12" i="1"/>
  <c r="M13" i="1"/>
  <c r="E96" i="1" s="1"/>
  <c r="M14" i="1"/>
  <c r="F96" i="1" s="1"/>
  <c r="M15" i="1"/>
  <c r="M16" i="1"/>
  <c r="M17" i="1"/>
  <c r="G96" i="1" s="1"/>
  <c r="M19" i="1"/>
  <c r="M20" i="1"/>
  <c r="M21" i="1"/>
  <c r="M22" i="1"/>
  <c r="I96" i="1" s="1"/>
  <c r="M23" i="1"/>
  <c r="M24" i="1"/>
  <c r="J96" i="1" s="1"/>
  <c r="M25" i="1"/>
  <c r="M27" i="1"/>
  <c r="M28" i="1"/>
  <c r="M29" i="1"/>
  <c r="M30" i="1"/>
  <c r="L96" i="1" s="1"/>
  <c r="M31" i="1"/>
  <c r="M32" i="1"/>
  <c r="M33" i="1"/>
  <c r="M34" i="1"/>
  <c r="M35" i="1"/>
  <c r="M96" i="1" s="1"/>
  <c r="M36" i="1"/>
  <c r="M37" i="1"/>
  <c r="N96" i="1" s="1"/>
  <c r="M38" i="1"/>
  <c r="M39" i="1"/>
  <c r="O96" i="1" s="1"/>
  <c r="M40" i="1"/>
  <c r="P96" i="1" s="1"/>
  <c r="M41" i="1"/>
  <c r="M42" i="1"/>
  <c r="M43" i="1"/>
  <c r="M44" i="1"/>
  <c r="Q96" i="1" s="1"/>
  <c r="M45" i="1"/>
  <c r="M46" i="1"/>
  <c r="R96" i="1" s="1"/>
  <c r="M47" i="1"/>
  <c r="S96" i="1" s="1"/>
  <c r="M48" i="1"/>
  <c r="T96" i="1" s="1"/>
  <c r="M49" i="1"/>
  <c r="U96" i="1" s="1"/>
  <c r="M50" i="1"/>
  <c r="M51" i="1"/>
  <c r="M52" i="1"/>
  <c r="M53" i="1"/>
  <c r="V96" i="1" s="1"/>
  <c r="M54" i="1"/>
  <c r="M55" i="1"/>
  <c r="M56" i="1"/>
  <c r="M57" i="1"/>
  <c r="M58" i="1"/>
  <c r="M59" i="1"/>
  <c r="M60" i="1"/>
  <c r="M61" i="1"/>
  <c r="M62" i="1"/>
  <c r="M63" i="1"/>
  <c r="AA96" i="1" s="1"/>
  <c r="M64" i="1"/>
  <c r="M65" i="1"/>
  <c r="M66" i="1"/>
  <c r="M67" i="1"/>
  <c r="M68" i="1"/>
  <c r="AB96" i="1" s="1"/>
  <c r="M69" i="1"/>
  <c r="M70" i="1"/>
  <c r="M71" i="1"/>
  <c r="M72" i="1"/>
  <c r="M73" i="1"/>
  <c r="M74" i="1"/>
  <c r="M75" i="1"/>
  <c r="M76" i="1"/>
  <c r="M77" i="1"/>
  <c r="AC96" i="1" s="1"/>
  <c r="M78" i="1"/>
  <c r="AD96" i="1" s="1"/>
  <c r="M79" i="1"/>
  <c r="M80" i="1"/>
  <c r="AE96" i="1" s="1"/>
  <c r="M81" i="1"/>
  <c r="AF96" i="1" s="1"/>
  <c r="M82" i="1"/>
  <c r="AG96" i="1" s="1"/>
  <c r="M83" i="1"/>
  <c r="M84" i="1"/>
  <c r="M8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1" i="1"/>
  <c r="L22" i="1"/>
  <c r="L23" i="1"/>
  <c r="L24" i="1"/>
  <c r="L25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N5" i="1" l="1"/>
  <c r="Z96" i="1"/>
  <c r="Y96" i="1"/>
  <c r="N27" i="1"/>
  <c r="X96" i="1"/>
  <c r="W96" i="1"/>
  <c r="F5" i="2" l="1"/>
  <c r="A5" i="2"/>
  <c r="F12" i="2"/>
  <c r="F10" i="2"/>
  <c r="F9" i="2"/>
  <c r="B12" i="2"/>
  <c r="P6" i="1"/>
  <c r="P7" i="1"/>
  <c r="P8" i="1"/>
  <c r="C97" i="1" s="1"/>
  <c r="P9" i="1"/>
  <c r="P10" i="1"/>
  <c r="P11" i="1"/>
  <c r="P12" i="1"/>
  <c r="P13" i="1"/>
  <c r="P14" i="1"/>
  <c r="P15" i="1"/>
  <c r="P17" i="1"/>
  <c r="P18" i="1"/>
  <c r="P19" i="1"/>
  <c r="P20" i="1"/>
  <c r="P21" i="1"/>
  <c r="P22" i="1"/>
  <c r="P23" i="1"/>
  <c r="P24" i="1"/>
  <c r="P25" i="1"/>
  <c r="P27" i="1"/>
  <c r="P28" i="1"/>
  <c r="P29" i="1"/>
  <c r="P30" i="1"/>
  <c r="P31" i="1"/>
  <c r="P32" i="1"/>
  <c r="P33" i="1"/>
  <c r="P34" i="1"/>
  <c r="P35" i="1"/>
  <c r="M97" i="1" s="1"/>
  <c r="P36" i="1"/>
  <c r="P37" i="1"/>
  <c r="P38" i="1"/>
  <c r="P39" i="1"/>
  <c r="P40" i="1"/>
  <c r="P41" i="1"/>
  <c r="P42" i="1"/>
  <c r="P43" i="1"/>
  <c r="P44" i="1"/>
  <c r="Q97" i="1" s="1"/>
  <c r="P45" i="1"/>
  <c r="P46" i="1"/>
  <c r="P47" i="1"/>
  <c r="P48" i="1"/>
  <c r="P49" i="1"/>
  <c r="U97" i="1" s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AC97" i="1" s="1"/>
  <c r="P78" i="1"/>
  <c r="P79" i="1"/>
  <c r="P80" i="1"/>
  <c r="P81" i="1"/>
  <c r="P82" i="1"/>
  <c r="AG97" i="1" s="1"/>
  <c r="P83" i="1"/>
  <c r="H10" i="2"/>
  <c r="D10" i="2"/>
  <c r="S85" i="1"/>
  <c r="R85" i="1"/>
  <c r="B10" i="2"/>
  <c r="B9" i="2"/>
  <c r="B8" i="2"/>
  <c r="P85" i="1"/>
  <c r="S84" i="1"/>
  <c r="R84" i="1"/>
  <c r="P84" i="1"/>
  <c r="O83" i="1"/>
  <c r="K83" i="1"/>
  <c r="J83" i="1"/>
  <c r="S82" i="1"/>
  <c r="AG99" i="1" s="1"/>
  <c r="R82" i="1"/>
  <c r="O82" i="1"/>
  <c r="K82" i="1"/>
  <c r="J82" i="1"/>
  <c r="S81" i="1"/>
  <c r="R81" i="1"/>
  <c r="O81" i="1"/>
  <c r="K81" i="1"/>
  <c r="J81" i="1"/>
  <c r="S80" i="1"/>
  <c r="AE99" i="1" s="1"/>
  <c r="R80" i="1"/>
  <c r="O80" i="1"/>
  <c r="K80" i="1"/>
  <c r="J80" i="1"/>
  <c r="S79" i="1"/>
  <c r="R79" i="1"/>
  <c r="O79" i="1"/>
  <c r="K79" i="1"/>
  <c r="J79" i="1"/>
  <c r="S78" i="1"/>
  <c r="R78" i="1"/>
  <c r="O78" i="1"/>
  <c r="K78" i="1"/>
  <c r="J78" i="1"/>
  <c r="S77" i="1"/>
  <c r="R77" i="1"/>
  <c r="O77" i="1"/>
  <c r="K77" i="1"/>
  <c r="J77" i="1"/>
  <c r="O76" i="1"/>
  <c r="K76" i="1"/>
  <c r="J76" i="1"/>
  <c r="S75" i="1"/>
  <c r="R75" i="1"/>
  <c r="O75" i="1"/>
  <c r="K75" i="1"/>
  <c r="J75" i="1"/>
  <c r="S74" i="1"/>
  <c r="R74" i="1"/>
  <c r="O74" i="1"/>
  <c r="K74" i="1"/>
  <c r="J74" i="1"/>
  <c r="S73" i="1"/>
  <c r="R73" i="1"/>
  <c r="O73" i="1"/>
  <c r="K73" i="1"/>
  <c r="J73" i="1"/>
  <c r="S72" i="1"/>
  <c r="R72" i="1"/>
  <c r="O72" i="1"/>
  <c r="K72" i="1"/>
  <c r="J72" i="1"/>
  <c r="S71" i="1"/>
  <c r="R71" i="1"/>
  <c r="O71" i="1"/>
  <c r="K71" i="1"/>
  <c r="J71" i="1"/>
  <c r="S70" i="1"/>
  <c r="R70" i="1"/>
  <c r="O70" i="1"/>
  <c r="K70" i="1"/>
  <c r="J70" i="1"/>
  <c r="S69" i="1"/>
  <c r="R69" i="1"/>
  <c r="O69" i="1"/>
  <c r="K69" i="1"/>
  <c r="J69" i="1"/>
  <c r="S68" i="1"/>
  <c r="R68" i="1"/>
  <c r="O68" i="1"/>
  <c r="K68" i="1"/>
  <c r="J68" i="1"/>
  <c r="S67" i="1"/>
  <c r="R67" i="1"/>
  <c r="O67" i="1"/>
  <c r="K67" i="1"/>
  <c r="J67" i="1"/>
  <c r="S66" i="1"/>
  <c r="R66" i="1"/>
  <c r="O66" i="1"/>
  <c r="K66" i="1"/>
  <c r="J66" i="1"/>
  <c r="O65" i="1"/>
  <c r="K65" i="1"/>
  <c r="J65" i="1"/>
  <c r="O64" i="1"/>
  <c r="K64" i="1"/>
  <c r="J64" i="1"/>
  <c r="S63" i="1"/>
  <c r="R63" i="1"/>
  <c r="O63" i="1"/>
  <c r="K63" i="1"/>
  <c r="J63" i="1"/>
  <c r="S62" i="1"/>
  <c r="R62" i="1"/>
  <c r="O62" i="1"/>
  <c r="K62" i="1"/>
  <c r="J62" i="1"/>
  <c r="S61" i="1"/>
  <c r="R61" i="1"/>
  <c r="O61" i="1"/>
  <c r="K61" i="1"/>
  <c r="J61" i="1"/>
  <c r="S60" i="1"/>
  <c r="R60" i="1"/>
  <c r="O60" i="1"/>
  <c r="K60" i="1"/>
  <c r="J60" i="1"/>
  <c r="O59" i="1"/>
  <c r="K59" i="1"/>
  <c r="J59" i="1"/>
  <c r="S58" i="1"/>
  <c r="R58" i="1"/>
  <c r="O58" i="1"/>
  <c r="K58" i="1"/>
  <c r="J58" i="1"/>
  <c r="S57" i="1"/>
  <c r="R57" i="1"/>
  <c r="O57" i="1"/>
  <c r="K57" i="1"/>
  <c r="J57" i="1"/>
  <c r="S56" i="1"/>
  <c r="R56" i="1"/>
  <c r="O56" i="1"/>
  <c r="K56" i="1"/>
  <c r="J56" i="1"/>
  <c r="S55" i="1"/>
  <c r="R55" i="1"/>
  <c r="O55" i="1"/>
  <c r="K55" i="1"/>
  <c r="J55" i="1"/>
  <c r="S54" i="1"/>
  <c r="R54" i="1"/>
  <c r="O54" i="1"/>
  <c r="K54" i="1"/>
  <c r="J54" i="1"/>
  <c r="S53" i="1"/>
  <c r="R53" i="1"/>
  <c r="O53" i="1"/>
  <c r="K53" i="1"/>
  <c r="J53" i="1"/>
  <c r="S52" i="1"/>
  <c r="R52" i="1"/>
  <c r="O52" i="1"/>
  <c r="K52" i="1"/>
  <c r="J52" i="1"/>
  <c r="S51" i="1"/>
  <c r="R51" i="1"/>
  <c r="O51" i="1"/>
  <c r="K51" i="1"/>
  <c r="J51" i="1"/>
  <c r="S50" i="1"/>
  <c r="R50" i="1"/>
  <c r="O50" i="1"/>
  <c r="K50" i="1"/>
  <c r="J50" i="1"/>
  <c r="S49" i="1"/>
  <c r="U99" i="1" s="1"/>
  <c r="R49" i="1"/>
  <c r="U98" i="1" s="1"/>
  <c r="O49" i="1"/>
  <c r="K49" i="1"/>
  <c r="J49" i="1"/>
  <c r="S48" i="1"/>
  <c r="R48" i="1"/>
  <c r="O48" i="1"/>
  <c r="K48" i="1"/>
  <c r="J48" i="1"/>
  <c r="S47" i="1"/>
  <c r="R47" i="1"/>
  <c r="O47" i="1"/>
  <c r="K47" i="1"/>
  <c r="J47" i="1"/>
  <c r="S46" i="1"/>
  <c r="R46" i="1"/>
  <c r="O46" i="1"/>
  <c r="K46" i="1"/>
  <c r="J46" i="1"/>
  <c r="S45" i="1"/>
  <c r="R45" i="1"/>
  <c r="O45" i="1"/>
  <c r="K45" i="1"/>
  <c r="J45" i="1"/>
  <c r="S44" i="1"/>
  <c r="Q99" i="1" s="1"/>
  <c r="R44" i="1"/>
  <c r="O44" i="1"/>
  <c r="K44" i="1"/>
  <c r="J44" i="1"/>
  <c r="S43" i="1"/>
  <c r="R43" i="1"/>
  <c r="O43" i="1"/>
  <c r="K43" i="1"/>
  <c r="J43" i="1"/>
  <c r="O42" i="1"/>
  <c r="K42" i="1"/>
  <c r="J42" i="1"/>
  <c r="S41" i="1"/>
  <c r="R41" i="1"/>
  <c r="O41" i="1"/>
  <c r="K41" i="1"/>
  <c r="J41" i="1"/>
  <c r="S40" i="1"/>
  <c r="R40" i="1"/>
  <c r="O40" i="1"/>
  <c r="K40" i="1"/>
  <c r="J40" i="1"/>
  <c r="S39" i="1"/>
  <c r="R39" i="1"/>
  <c r="O39" i="1"/>
  <c r="K39" i="1"/>
  <c r="J39" i="1"/>
  <c r="O38" i="1"/>
  <c r="K38" i="1"/>
  <c r="J38" i="1"/>
  <c r="S37" i="1"/>
  <c r="R37" i="1"/>
  <c r="O37" i="1"/>
  <c r="K37" i="1"/>
  <c r="J37" i="1"/>
  <c r="S36" i="1"/>
  <c r="R36" i="1"/>
  <c r="O36" i="1"/>
  <c r="K36" i="1"/>
  <c r="J36" i="1"/>
  <c r="S35" i="1"/>
  <c r="R35" i="1"/>
  <c r="O35" i="1"/>
  <c r="K35" i="1"/>
  <c r="J35" i="1"/>
  <c r="O34" i="1"/>
  <c r="K34" i="1"/>
  <c r="J34" i="1"/>
  <c r="S33" i="1"/>
  <c r="R33" i="1"/>
  <c r="O33" i="1"/>
  <c r="K33" i="1"/>
  <c r="J33" i="1"/>
  <c r="S32" i="1"/>
  <c r="R32" i="1"/>
  <c r="O32" i="1"/>
  <c r="K32" i="1"/>
  <c r="J32" i="1"/>
  <c r="S31" i="1"/>
  <c r="R31" i="1"/>
  <c r="O31" i="1"/>
  <c r="K31" i="1"/>
  <c r="J31" i="1"/>
  <c r="S30" i="1"/>
  <c r="R30" i="1"/>
  <c r="O30" i="1"/>
  <c r="K30" i="1"/>
  <c r="J30" i="1"/>
  <c r="S29" i="1"/>
  <c r="R29" i="1"/>
  <c r="O29" i="1"/>
  <c r="K29" i="1"/>
  <c r="J29" i="1"/>
  <c r="O28" i="1"/>
  <c r="K28" i="1"/>
  <c r="J28" i="1"/>
  <c r="S27" i="1"/>
  <c r="R27" i="1"/>
  <c r="O27" i="1"/>
  <c r="K27" i="1"/>
  <c r="J27" i="1"/>
  <c r="S25" i="1"/>
  <c r="R25" i="1"/>
  <c r="O25" i="1"/>
  <c r="K25" i="1"/>
  <c r="J25" i="1"/>
  <c r="S24" i="1"/>
  <c r="R24" i="1"/>
  <c r="O24" i="1"/>
  <c r="K24" i="1"/>
  <c r="J24" i="1"/>
  <c r="S23" i="1"/>
  <c r="R23" i="1"/>
  <c r="O23" i="1"/>
  <c r="K23" i="1"/>
  <c r="J23" i="1"/>
  <c r="S22" i="1"/>
  <c r="I99" i="1" s="1"/>
  <c r="R22" i="1"/>
  <c r="O22" i="1"/>
  <c r="K22" i="1"/>
  <c r="J22" i="1"/>
  <c r="S21" i="1"/>
  <c r="R21" i="1"/>
  <c r="O21" i="1"/>
  <c r="J21" i="1"/>
  <c r="S20" i="1"/>
  <c r="R20" i="1"/>
  <c r="O20" i="1"/>
  <c r="K20" i="1"/>
  <c r="J20" i="1"/>
  <c r="S19" i="1"/>
  <c r="R19" i="1"/>
  <c r="O19" i="1"/>
  <c r="K19" i="1"/>
  <c r="S18" i="1"/>
  <c r="R18" i="1"/>
  <c r="O18" i="1"/>
  <c r="K18" i="1"/>
  <c r="J18" i="1"/>
  <c r="S17" i="1"/>
  <c r="R17" i="1"/>
  <c r="O17" i="1"/>
  <c r="K17" i="1"/>
  <c r="J17" i="1"/>
  <c r="S16" i="1"/>
  <c r="R16" i="1"/>
  <c r="O16" i="1"/>
  <c r="K16" i="1"/>
  <c r="J16" i="1"/>
  <c r="O15" i="1"/>
  <c r="K15" i="1"/>
  <c r="J15" i="1"/>
  <c r="S14" i="1"/>
  <c r="F99" i="1" s="1"/>
  <c r="R14" i="1"/>
  <c r="F98" i="1" s="1"/>
  <c r="O14" i="1"/>
  <c r="K14" i="1"/>
  <c r="J14" i="1"/>
  <c r="S13" i="1"/>
  <c r="R13" i="1"/>
  <c r="O13" i="1"/>
  <c r="H12" i="2" s="1"/>
  <c r="K13" i="1"/>
  <c r="H9" i="2" s="1"/>
  <c r="J13" i="1"/>
  <c r="S12" i="1"/>
  <c r="R12" i="1"/>
  <c r="O12" i="1"/>
  <c r="K12" i="1"/>
  <c r="J12" i="1"/>
  <c r="S11" i="1"/>
  <c r="R11" i="1"/>
  <c r="O11" i="1"/>
  <c r="K11" i="1"/>
  <c r="J11" i="1"/>
  <c r="S10" i="1"/>
  <c r="R10" i="1"/>
  <c r="O10" i="1"/>
  <c r="K10" i="1"/>
  <c r="J10" i="1"/>
  <c r="S9" i="1"/>
  <c r="R9" i="1"/>
  <c r="O9" i="1"/>
  <c r="N9" i="1"/>
  <c r="K9" i="1"/>
  <c r="J9" i="1"/>
  <c r="S8" i="1"/>
  <c r="C99" i="1" s="1"/>
  <c r="R8" i="1"/>
  <c r="C98" i="1" s="1"/>
  <c r="O8" i="1"/>
  <c r="K8" i="1"/>
  <c r="J8" i="1"/>
  <c r="S7" i="1"/>
  <c r="R7" i="1"/>
  <c r="O7" i="1"/>
  <c r="N7" i="1"/>
  <c r="K7" i="1"/>
  <c r="J7" i="1"/>
  <c r="S6" i="1"/>
  <c r="R6" i="1"/>
  <c r="O6" i="1"/>
  <c r="K6" i="1"/>
  <c r="J6" i="1"/>
  <c r="N43" i="1"/>
  <c r="F84" i="11"/>
  <c r="G84" i="11" s="1"/>
  <c r="F80" i="11"/>
  <c r="G80" i="11" s="1"/>
  <c r="F76" i="11"/>
  <c r="G76" i="11" s="1"/>
  <c r="F72" i="11"/>
  <c r="G72" i="11" s="1"/>
  <c r="F64" i="11"/>
  <c r="G64" i="11" s="1"/>
  <c r="F56" i="11"/>
  <c r="G56" i="11" s="1"/>
  <c r="F44" i="11"/>
  <c r="G44" i="11" s="1"/>
  <c r="F40" i="11"/>
  <c r="G40" i="11" s="1"/>
  <c r="F36" i="11"/>
  <c r="G36" i="11" s="1"/>
  <c r="F24" i="11"/>
  <c r="G24" i="11" s="1"/>
  <c r="F34" i="11"/>
  <c r="G34" i="11" s="1"/>
  <c r="F8" i="11"/>
  <c r="G8" i="11" s="1"/>
  <c r="F7" i="11"/>
  <c r="G7" i="11" s="1"/>
  <c r="E6" i="19"/>
  <c r="F85" i="11"/>
  <c r="G85" i="11" s="1"/>
  <c r="F73" i="11"/>
  <c r="G73" i="11" s="1"/>
  <c r="F61" i="11"/>
  <c r="G61" i="11" s="1"/>
  <c r="F59" i="11"/>
  <c r="G59" i="11" s="1"/>
  <c r="F53" i="11"/>
  <c r="G53" i="11" s="1"/>
  <c r="F46" i="11"/>
  <c r="G46" i="11" s="1"/>
  <c r="F26" i="11"/>
  <c r="G26" i="11" s="1"/>
  <c r="F22" i="11"/>
  <c r="G22" i="11" s="1"/>
  <c r="F21" i="11"/>
  <c r="G21" i="11" s="1"/>
  <c r="F9" i="11"/>
  <c r="G9" i="11" s="1"/>
  <c r="F10" i="11"/>
  <c r="G10" i="11" s="1"/>
  <c r="F11" i="11"/>
  <c r="G11" i="11" s="1"/>
  <c r="F12" i="11"/>
  <c r="G12" i="11" s="1"/>
  <c r="F13" i="11"/>
  <c r="G13" i="11" s="1"/>
  <c r="F14" i="11"/>
  <c r="G14" i="11" s="1"/>
  <c r="F15" i="11"/>
  <c r="G15" i="11" s="1"/>
  <c r="F16" i="11"/>
  <c r="G16" i="11" s="1"/>
  <c r="F17" i="11"/>
  <c r="G17" i="11" s="1"/>
  <c r="F18" i="11"/>
  <c r="G18" i="11" s="1"/>
  <c r="F19" i="11"/>
  <c r="G19" i="11" s="1"/>
  <c r="F23" i="11"/>
  <c r="G23" i="11" s="1"/>
  <c r="F25" i="11"/>
  <c r="G25" i="11" s="1"/>
  <c r="F27" i="11"/>
  <c r="G27" i="11" s="1"/>
  <c r="F28" i="11"/>
  <c r="G28" i="11" s="1"/>
  <c r="F29" i="11"/>
  <c r="G29" i="11" s="1"/>
  <c r="F30" i="11"/>
  <c r="G30" i="11" s="1"/>
  <c r="F31" i="11"/>
  <c r="G31" i="11" s="1"/>
  <c r="F32" i="11"/>
  <c r="G32" i="11" s="1"/>
  <c r="F33" i="11"/>
  <c r="G33" i="11" s="1"/>
  <c r="F35" i="11"/>
  <c r="G35" i="11" s="1"/>
  <c r="F37" i="11"/>
  <c r="G37" i="11" s="1"/>
  <c r="F38" i="11"/>
  <c r="G38" i="11" s="1"/>
  <c r="F39" i="11"/>
  <c r="G39" i="11" s="1"/>
  <c r="F41" i="11"/>
  <c r="G41" i="11" s="1"/>
  <c r="F42" i="11"/>
  <c r="G42" i="11" s="1"/>
  <c r="F43" i="11"/>
  <c r="G43" i="11" s="1"/>
  <c r="F45" i="11"/>
  <c r="G45" i="11" s="1"/>
  <c r="F47" i="11"/>
  <c r="G47" i="11" s="1"/>
  <c r="F48" i="11"/>
  <c r="G48" i="11" s="1"/>
  <c r="F49" i="11"/>
  <c r="G49" i="11" s="1"/>
  <c r="F50" i="11"/>
  <c r="G50" i="11" s="1"/>
  <c r="F51" i="11"/>
  <c r="G51" i="11" s="1"/>
  <c r="F52" i="11"/>
  <c r="G52" i="11" s="1"/>
  <c r="F54" i="11"/>
  <c r="G54" i="11" s="1"/>
  <c r="F55" i="11"/>
  <c r="G55" i="11" s="1"/>
  <c r="F57" i="11"/>
  <c r="G57" i="11" s="1"/>
  <c r="F58" i="11"/>
  <c r="G58" i="11" s="1"/>
  <c r="F60" i="11"/>
  <c r="G60" i="11" s="1"/>
  <c r="F62" i="11"/>
  <c r="G62" i="11" s="1"/>
  <c r="F63" i="11"/>
  <c r="G63" i="11" s="1"/>
  <c r="F65" i="11"/>
  <c r="G65" i="11" s="1"/>
  <c r="F66" i="11"/>
  <c r="G66" i="11" s="1"/>
  <c r="F67" i="11"/>
  <c r="G67" i="11" s="1"/>
  <c r="F68" i="11"/>
  <c r="G68" i="11" s="1"/>
  <c r="F69" i="11"/>
  <c r="G69" i="11" s="1"/>
  <c r="F70" i="11"/>
  <c r="G70" i="11" s="1"/>
  <c r="F71" i="11"/>
  <c r="G71" i="11" s="1"/>
  <c r="F74" i="11"/>
  <c r="G74" i="11" s="1"/>
  <c r="F75" i="11"/>
  <c r="G75" i="11" s="1"/>
  <c r="F77" i="11"/>
  <c r="G77" i="11" s="1"/>
  <c r="F78" i="11"/>
  <c r="G78" i="11" s="1"/>
  <c r="F79" i="11"/>
  <c r="G79" i="11" s="1"/>
  <c r="F81" i="11"/>
  <c r="G81" i="11" s="1"/>
  <c r="F82" i="11"/>
  <c r="G82" i="11" s="1"/>
  <c r="F83" i="11"/>
  <c r="G83" i="11" s="1"/>
  <c r="F6" i="11"/>
  <c r="G6" i="11" s="1"/>
  <c r="F86" i="11"/>
  <c r="F20" i="11"/>
  <c r="G20" i="11" s="1"/>
  <c r="N45" i="1"/>
  <c r="N49" i="1"/>
  <c r="N53" i="1"/>
  <c r="N57" i="1"/>
  <c r="N61" i="1"/>
  <c r="N65" i="1"/>
  <c r="N69" i="1"/>
  <c r="N73" i="1"/>
  <c r="N77" i="1"/>
  <c r="N81" i="1"/>
  <c r="N6" i="1"/>
  <c r="N8" i="1"/>
  <c r="N10" i="1"/>
  <c r="N12" i="1"/>
  <c r="N14" i="1"/>
  <c r="N16" i="1"/>
  <c r="N18" i="1"/>
  <c r="N20" i="1"/>
  <c r="N22" i="1"/>
  <c r="N24" i="1"/>
  <c r="N26" i="1"/>
  <c r="N28" i="1"/>
  <c r="N30" i="1"/>
  <c r="N32" i="1"/>
  <c r="N34" i="1"/>
  <c r="N36" i="1"/>
  <c r="N38" i="1"/>
  <c r="N40" i="1"/>
  <c r="N42" i="1"/>
  <c r="N46" i="1"/>
  <c r="N48" i="1"/>
  <c r="N52" i="1"/>
  <c r="N56" i="1"/>
  <c r="N60" i="1"/>
  <c r="N64" i="1"/>
  <c r="N68" i="1"/>
  <c r="N72" i="1"/>
  <c r="N76" i="1"/>
  <c r="N80" i="1"/>
  <c r="E61" i="19" l="1"/>
  <c r="E62" i="19"/>
  <c r="F62" i="19" s="1"/>
  <c r="E77" i="19"/>
  <c r="F77" i="19" s="1"/>
  <c r="E71" i="19"/>
  <c r="F71" i="19" s="1"/>
  <c r="E76" i="19"/>
  <c r="F76" i="19" s="1"/>
  <c r="E70" i="19"/>
  <c r="F70" i="19" s="1"/>
  <c r="E64" i="19"/>
  <c r="F64" i="19" s="1"/>
  <c r="E75" i="19"/>
  <c r="F75" i="19" s="1"/>
  <c r="E69" i="19"/>
  <c r="F69" i="19" s="1"/>
  <c r="E63" i="19"/>
  <c r="F63" i="19" s="1"/>
  <c r="E68" i="19"/>
  <c r="F68" i="19" s="1"/>
  <c r="E73" i="19"/>
  <c r="F73" i="19" s="1"/>
  <c r="E65" i="19"/>
  <c r="F65" i="19" s="1"/>
  <c r="E74" i="19"/>
  <c r="F74" i="19" s="1"/>
  <c r="E67" i="19"/>
  <c r="F67" i="19" s="1"/>
  <c r="E78" i="19"/>
  <c r="F78" i="19" s="1"/>
  <c r="E66" i="19"/>
  <c r="F66" i="19" s="1"/>
  <c r="E72" i="19"/>
  <c r="F72" i="19" s="1"/>
  <c r="E23" i="19"/>
  <c r="F23" i="19" s="1"/>
  <c r="E9" i="19"/>
  <c r="F9" i="19" s="1"/>
  <c r="T65" i="1"/>
  <c r="T5" i="1"/>
  <c r="E98" i="1"/>
  <c r="G98" i="1"/>
  <c r="H98" i="1"/>
  <c r="J98" i="1"/>
  <c r="L98" i="1"/>
  <c r="M98" i="1"/>
  <c r="O98" i="1"/>
  <c r="P98" i="1"/>
  <c r="R98" i="1"/>
  <c r="S98" i="1"/>
  <c r="T98" i="1"/>
  <c r="V98" i="1"/>
  <c r="Y98" i="1"/>
  <c r="Z98" i="1"/>
  <c r="AE98" i="1"/>
  <c r="AF98" i="1"/>
  <c r="AG98" i="1"/>
  <c r="D98" i="1"/>
  <c r="I98" i="1"/>
  <c r="N98" i="1"/>
  <c r="Q98" i="1"/>
  <c r="W98" i="1"/>
  <c r="X98" i="1"/>
  <c r="AA98" i="1"/>
  <c r="AB98" i="1"/>
  <c r="AC98" i="1"/>
  <c r="AD98" i="1"/>
  <c r="D99" i="1"/>
  <c r="N99" i="1"/>
  <c r="W99" i="1"/>
  <c r="X99" i="1"/>
  <c r="AA99" i="1"/>
  <c r="AB99" i="1"/>
  <c r="AC99" i="1"/>
  <c r="AD99" i="1"/>
  <c r="E99" i="1"/>
  <c r="G99" i="1"/>
  <c r="H99" i="1"/>
  <c r="J99" i="1"/>
  <c r="L99" i="1"/>
  <c r="M99" i="1"/>
  <c r="O99" i="1"/>
  <c r="P99" i="1"/>
  <c r="R99" i="1"/>
  <c r="S99" i="1"/>
  <c r="T99" i="1"/>
  <c r="V99" i="1"/>
  <c r="Y99" i="1"/>
  <c r="Z99" i="1"/>
  <c r="AF99" i="1"/>
  <c r="AF97" i="1"/>
  <c r="AA97" i="1"/>
  <c r="Z97" i="1"/>
  <c r="Y97" i="1"/>
  <c r="V97" i="1"/>
  <c r="S97" i="1"/>
  <c r="O97" i="1"/>
  <c r="N97" i="1"/>
  <c r="G97" i="1"/>
  <c r="F97" i="1"/>
  <c r="AE97" i="1"/>
  <c r="AD97" i="1"/>
  <c r="AB97" i="1"/>
  <c r="X97" i="1"/>
  <c r="W97" i="1"/>
  <c r="T97" i="1"/>
  <c r="R97" i="1"/>
  <c r="P97" i="1"/>
  <c r="B14" i="2"/>
  <c r="L97" i="1"/>
  <c r="J97" i="1"/>
  <c r="I97" i="1"/>
  <c r="H97" i="1"/>
  <c r="E97" i="1"/>
  <c r="D97" i="1"/>
  <c r="E39" i="19"/>
  <c r="F39" i="19" s="1"/>
  <c r="E14" i="19"/>
  <c r="F14" i="19" s="1"/>
  <c r="E30" i="19"/>
  <c r="F30" i="19" s="1"/>
  <c r="E15" i="19"/>
  <c r="F15" i="19" s="1"/>
  <c r="E47" i="19"/>
  <c r="F47" i="19" s="1"/>
  <c r="E54" i="19"/>
  <c r="F54" i="19" s="1"/>
  <c r="E42" i="19"/>
  <c r="F42" i="19" s="1"/>
  <c r="E38" i="19"/>
  <c r="F38" i="19" s="1"/>
  <c r="E34" i="19"/>
  <c r="F34" i="19" s="1"/>
  <c r="E46" i="19"/>
  <c r="F46" i="19" s="1"/>
  <c r="E31" i="19"/>
  <c r="F31" i="19" s="1"/>
  <c r="E10" i="19"/>
  <c r="F10" i="19" s="1"/>
  <c r="E26" i="19"/>
  <c r="F26" i="19" s="1"/>
  <c r="E58" i="19"/>
  <c r="F58" i="19" s="1"/>
  <c r="E18" i="19"/>
  <c r="F18" i="19" s="1"/>
  <c r="E50" i="19"/>
  <c r="F50" i="19" s="1"/>
  <c r="E22" i="19"/>
  <c r="F22" i="19" s="1"/>
  <c r="E11" i="19"/>
  <c r="F11" i="19" s="1"/>
  <c r="E27" i="19"/>
  <c r="F27" i="19" s="1"/>
  <c r="E43" i="19"/>
  <c r="F43" i="19" s="1"/>
  <c r="E19" i="19"/>
  <c r="F19" i="19" s="1"/>
  <c r="E35" i="19"/>
  <c r="F35" i="19" s="1"/>
  <c r="E55" i="19"/>
  <c r="F55" i="19" s="1"/>
  <c r="E59" i="19"/>
  <c r="F59" i="19" s="1"/>
  <c r="E51" i="19"/>
  <c r="F51" i="19" s="1"/>
  <c r="Q5" i="1"/>
  <c r="Q10" i="1"/>
  <c r="Q64" i="1"/>
  <c r="Q48" i="1"/>
  <c r="Q80" i="1"/>
  <c r="Q76" i="1"/>
  <c r="Q72" i="1"/>
  <c r="Q60" i="1"/>
  <c r="Q52" i="1"/>
  <c r="Q36" i="1"/>
  <c r="Q32" i="1"/>
  <c r="Q7" i="1"/>
  <c r="Q13" i="1"/>
  <c r="H14" i="2" s="1"/>
  <c r="Q56" i="1"/>
  <c r="Q68" i="1"/>
  <c r="Q17" i="1"/>
  <c r="Q22" i="1"/>
  <c r="Q27" i="1"/>
  <c r="Q73" i="1"/>
  <c r="Q69" i="1"/>
  <c r="Q65" i="1"/>
  <c r="Q45" i="1"/>
  <c r="Q41" i="1"/>
  <c r="Q33" i="1"/>
  <c r="Q29" i="1"/>
  <c r="Q25" i="1"/>
  <c r="Q21" i="1"/>
  <c r="Q28" i="1"/>
  <c r="Q44" i="1"/>
  <c r="Q40" i="1"/>
  <c r="Q71" i="1"/>
  <c r="Q63" i="1"/>
  <c r="Q55" i="1"/>
  <c r="Q78" i="1"/>
  <c r="Q70" i="1"/>
  <c r="Q62" i="1"/>
  <c r="Q54" i="1"/>
  <c r="Q81" i="1"/>
  <c r="Q77" i="1"/>
  <c r="Q61" i="1"/>
  <c r="Q57" i="1"/>
  <c r="Q53" i="1"/>
  <c r="Q49" i="1"/>
  <c r="Q37" i="1"/>
  <c r="Q8" i="1"/>
  <c r="Q11" i="1"/>
  <c r="Q14" i="1"/>
  <c r="Q18" i="1"/>
  <c r="Q20" i="1"/>
  <c r="Q31" i="1"/>
  <c r="Q75" i="1"/>
  <c r="Q59" i="1"/>
  <c r="Q51" i="1"/>
  <c r="Q47" i="1"/>
  <c r="Q43" i="1"/>
  <c r="Q39" i="1"/>
  <c r="Q35" i="1"/>
  <c r="Q6" i="1"/>
  <c r="Q12" i="1"/>
  <c r="Q15" i="1"/>
  <c r="Q16" i="1"/>
  <c r="Q19" i="1"/>
  <c r="Q24" i="1"/>
  <c r="Q30" i="1"/>
  <c r="Q79" i="1"/>
  <c r="Q67" i="1"/>
  <c r="Q82" i="1"/>
  <c r="Q74" i="1"/>
  <c r="Q66" i="1"/>
  <c r="Q58" i="1"/>
  <c r="Q50" i="1"/>
  <c r="Q46" i="1"/>
  <c r="Q42" i="1"/>
  <c r="Q83" i="1"/>
  <c r="Q38" i="1"/>
  <c r="Q34" i="1"/>
  <c r="Q9" i="1"/>
  <c r="Q23" i="1"/>
  <c r="Q26" i="1"/>
  <c r="D12" i="2"/>
  <c r="F8" i="2"/>
  <c r="K8" i="2" s="1"/>
  <c r="D9" i="2"/>
  <c r="T6" i="1"/>
  <c r="B16" i="2"/>
  <c r="B17" i="2"/>
  <c r="T7" i="1"/>
  <c r="T10" i="1"/>
  <c r="T22" i="1"/>
  <c r="T27" i="1"/>
  <c r="T32" i="1"/>
  <c r="T45" i="1"/>
  <c r="T55" i="1"/>
  <c r="T62" i="1"/>
  <c r="T67" i="1"/>
  <c r="T70" i="1"/>
  <c r="T74" i="1"/>
  <c r="F16" i="2"/>
  <c r="T12" i="1"/>
  <c r="T16" i="1"/>
  <c r="T19" i="1"/>
  <c r="T21" i="1"/>
  <c r="T33" i="1"/>
  <c r="T41" i="1"/>
  <c r="T43" i="1"/>
  <c r="T50" i="1"/>
  <c r="T58" i="1"/>
  <c r="T60" i="1"/>
  <c r="T71" i="1"/>
  <c r="T75" i="1"/>
  <c r="T79" i="1"/>
  <c r="F17" i="2"/>
  <c r="T9" i="1"/>
  <c r="T23" i="1"/>
  <c r="T26" i="1"/>
  <c r="T29" i="1"/>
  <c r="T51" i="1"/>
  <c r="T72" i="1"/>
  <c r="T76" i="1"/>
  <c r="T8" i="1"/>
  <c r="T20" i="1"/>
  <c r="T25" i="1"/>
  <c r="T31" i="1"/>
  <c r="T36" i="1"/>
  <c r="T44" i="1"/>
  <c r="T52" i="1"/>
  <c r="T54" i="1"/>
  <c r="T66" i="1"/>
  <c r="T69" i="1"/>
  <c r="T73" i="1"/>
  <c r="T80" i="1"/>
  <c r="T82" i="1"/>
  <c r="F14" i="2"/>
  <c r="J3" i="2"/>
  <c r="K9" i="2"/>
  <c r="J9" i="2"/>
  <c r="B13" i="2"/>
  <c r="K12" i="2"/>
  <c r="J12" i="2"/>
  <c r="J10" i="2"/>
  <c r="K10" i="2"/>
  <c r="F13" i="2"/>
  <c r="K3" i="2"/>
  <c r="E12" i="19"/>
  <c r="F12" i="19" s="1"/>
  <c r="E16" i="19"/>
  <c r="F16" i="19" s="1"/>
  <c r="E20" i="19"/>
  <c r="F20" i="19" s="1"/>
  <c r="E24" i="19"/>
  <c r="F24" i="19" s="1"/>
  <c r="E28" i="19"/>
  <c r="F28" i="19" s="1"/>
  <c r="E32" i="19"/>
  <c r="F32" i="19" s="1"/>
  <c r="E36" i="19"/>
  <c r="F36" i="19" s="1"/>
  <c r="E40" i="19"/>
  <c r="F40" i="19" s="1"/>
  <c r="E44" i="19"/>
  <c r="F44" i="19" s="1"/>
  <c r="E48" i="19"/>
  <c r="F48" i="19" s="1"/>
  <c r="E52" i="19"/>
  <c r="F52" i="19" s="1"/>
  <c r="E56" i="19"/>
  <c r="F56" i="19" s="1"/>
  <c r="E60" i="19"/>
  <c r="F60" i="19" s="1"/>
  <c r="E13" i="19"/>
  <c r="F13" i="19" s="1"/>
  <c r="E17" i="19"/>
  <c r="F17" i="19" s="1"/>
  <c r="E21" i="19"/>
  <c r="F21" i="19" s="1"/>
  <c r="E25" i="19"/>
  <c r="F25" i="19" s="1"/>
  <c r="E29" i="19"/>
  <c r="F29" i="19" s="1"/>
  <c r="E33" i="19"/>
  <c r="F33" i="19" s="1"/>
  <c r="E37" i="19"/>
  <c r="F37" i="19" s="1"/>
  <c r="E41" i="19"/>
  <c r="F41" i="19" s="1"/>
  <c r="E45" i="19"/>
  <c r="F45" i="19" s="1"/>
  <c r="E49" i="19"/>
  <c r="F49" i="19" s="1"/>
  <c r="E53" i="19"/>
  <c r="F53" i="19" s="1"/>
  <c r="E57" i="19"/>
  <c r="F57" i="19" s="1"/>
  <c r="F61" i="19"/>
  <c r="N82" i="1"/>
  <c r="N78" i="1"/>
  <c r="N74" i="1"/>
  <c r="N70" i="1"/>
  <c r="N66" i="1"/>
  <c r="N62" i="1"/>
  <c r="N58" i="1"/>
  <c r="N54" i="1"/>
  <c r="N50" i="1"/>
  <c r="N44" i="1"/>
  <c r="N41" i="1"/>
  <c r="N39" i="1"/>
  <c r="N37" i="1"/>
  <c r="N35" i="1"/>
  <c r="N33" i="1"/>
  <c r="N31" i="1"/>
  <c r="N29" i="1"/>
  <c r="N25" i="1"/>
  <c r="N23" i="1"/>
  <c r="N21" i="1"/>
  <c r="N19" i="1"/>
  <c r="N17" i="1"/>
  <c r="N15" i="1"/>
  <c r="N13" i="1"/>
  <c r="H11" i="2" s="1"/>
  <c r="N11" i="1"/>
  <c r="N83" i="1"/>
  <c r="N79" i="1"/>
  <c r="N75" i="1"/>
  <c r="N71" i="1"/>
  <c r="N67" i="1"/>
  <c r="N63" i="1"/>
  <c r="N59" i="1"/>
  <c r="N55" i="1"/>
  <c r="N51" i="1"/>
  <c r="N47" i="1"/>
  <c r="T11" i="1"/>
  <c r="T13" i="1"/>
  <c r="H16" i="2" s="1"/>
  <c r="T15" i="1"/>
  <c r="T17" i="1"/>
  <c r="T35" i="1"/>
  <c r="T37" i="1"/>
  <c r="T39" i="1"/>
  <c r="T47" i="1"/>
  <c r="T49" i="1"/>
  <c r="T53" i="1"/>
  <c r="T57" i="1"/>
  <c r="T59" i="1"/>
  <c r="T61" i="1"/>
  <c r="T63" i="1"/>
  <c r="T77" i="1"/>
  <c r="T81" i="1"/>
  <c r="T83" i="1"/>
  <c r="T14" i="1"/>
  <c r="T18" i="1"/>
  <c r="T24" i="1"/>
  <c r="T28" i="1"/>
  <c r="T30" i="1"/>
  <c r="T34" i="1"/>
  <c r="T38" i="1"/>
  <c r="T40" i="1"/>
  <c r="T42" i="1"/>
  <c r="T46" i="1"/>
  <c r="T48" i="1"/>
  <c r="T56" i="1"/>
  <c r="T64" i="1"/>
  <c r="T68" i="1"/>
  <c r="T78" i="1"/>
  <c r="G61" i="19" l="1"/>
  <c r="G62" i="19"/>
  <c r="G41" i="19"/>
  <c r="G9" i="19"/>
  <c r="G32" i="19"/>
  <c r="G19" i="19"/>
  <c r="G26" i="19"/>
  <c r="G33" i="19"/>
  <c r="G24" i="19"/>
  <c r="G27" i="19"/>
  <c r="G31" i="19"/>
  <c r="G15" i="19"/>
  <c r="G72" i="19"/>
  <c r="G63" i="19"/>
  <c r="G29" i="19"/>
  <c r="G52" i="19"/>
  <c r="G20" i="19"/>
  <c r="G11" i="19"/>
  <c r="G46" i="19"/>
  <c r="G30" i="19"/>
  <c r="G66" i="19"/>
  <c r="G69" i="19"/>
  <c r="G60" i="19"/>
  <c r="G57" i="19"/>
  <c r="G48" i="19"/>
  <c r="G22" i="19"/>
  <c r="G14" i="19"/>
  <c r="G75" i="19"/>
  <c r="G56" i="19"/>
  <c r="G25" i="19"/>
  <c r="G16" i="19"/>
  <c r="G51" i="19"/>
  <c r="G34" i="19"/>
  <c r="G78" i="19"/>
  <c r="G53" i="19"/>
  <c r="G21" i="19"/>
  <c r="G44" i="19"/>
  <c r="G12" i="19"/>
  <c r="G59" i="19"/>
  <c r="G50" i="19"/>
  <c r="G38" i="19"/>
  <c r="G39" i="19"/>
  <c r="G67" i="19"/>
  <c r="G64" i="19"/>
  <c r="G17" i="19"/>
  <c r="G18" i="19"/>
  <c r="G49" i="19"/>
  <c r="G40" i="19"/>
  <c r="G55" i="19"/>
  <c r="G42" i="19"/>
  <c r="G74" i="19"/>
  <c r="G70" i="19"/>
  <c r="G45" i="19"/>
  <c r="G13" i="19"/>
  <c r="G36" i="19"/>
  <c r="G35" i="19"/>
  <c r="G58" i="19"/>
  <c r="G54" i="19"/>
  <c r="G65" i="19"/>
  <c r="G76" i="19"/>
  <c r="G23" i="19"/>
  <c r="G73" i="19"/>
  <c r="G71" i="19"/>
  <c r="G37" i="19"/>
  <c r="G28" i="19"/>
  <c r="G43" i="19"/>
  <c r="G10" i="19"/>
  <c r="G47" i="19"/>
  <c r="G68" i="19"/>
  <c r="G77" i="19"/>
  <c r="D14" i="2"/>
  <c r="J14" i="2"/>
  <c r="K14" i="2"/>
  <c r="J8" i="2"/>
  <c r="K16" i="2"/>
  <c r="J16" i="2"/>
  <c r="B11" i="2"/>
  <c r="F11" i="2"/>
  <c r="D16" i="2"/>
  <c r="J17" i="2"/>
  <c r="K17" i="2"/>
  <c r="D11" i="2"/>
  <c r="K13" i="2"/>
  <c r="J13" i="2"/>
  <c r="H76" i="19" l="1"/>
  <c r="H62" i="19"/>
  <c r="I62" i="19"/>
  <c r="H67" i="19"/>
  <c r="H39" i="19"/>
  <c r="I67" i="19"/>
  <c r="H10" i="19"/>
  <c r="H46" i="19"/>
  <c r="I50" i="19"/>
  <c r="I39" i="19"/>
  <c r="I25" i="19"/>
  <c r="I52" i="19"/>
  <c r="H32" i="19"/>
  <c r="I65" i="19"/>
  <c r="I72" i="19"/>
  <c r="I74" i="19"/>
  <c r="H55" i="19"/>
  <c r="H23" i="19"/>
  <c r="I42" i="19"/>
  <c r="I10" i="19"/>
  <c r="H71" i="19"/>
  <c r="H38" i="19"/>
  <c r="I53" i="19"/>
  <c r="I21" i="19"/>
  <c r="H57" i="19"/>
  <c r="H25" i="19"/>
  <c r="I40" i="19"/>
  <c r="H60" i="19"/>
  <c r="H28" i="19"/>
  <c r="I56" i="19"/>
  <c r="I68" i="19"/>
  <c r="I35" i="19"/>
  <c r="I77" i="19"/>
  <c r="H51" i="19"/>
  <c r="H19" i="19"/>
  <c r="I38" i="19"/>
  <c r="H9" i="19"/>
  <c r="H34" i="19"/>
  <c r="H61" i="19"/>
  <c r="I49" i="19"/>
  <c r="I17" i="19"/>
  <c r="H21" i="19"/>
  <c r="I32" i="19"/>
  <c r="H56" i="19"/>
  <c r="H24" i="19"/>
  <c r="I44" i="19"/>
  <c r="I64" i="19"/>
  <c r="I31" i="19"/>
  <c r="I48" i="19"/>
  <c r="H47" i="19"/>
  <c r="H15" i="19"/>
  <c r="I34" i="19"/>
  <c r="I75" i="19"/>
  <c r="H63" i="19"/>
  <c r="H30" i="19"/>
  <c r="I57" i="19"/>
  <c r="H29" i="19"/>
  <c r="H65" i="19"/>
  <c r="H53" i="19"/>
  <c r="I45" i="19"/>
  <c r="I13" i="19"/>
  <c r="H49" i="19"/>
  <c r="H17" i="19"/>
  <c r="I24" i="19"/>
  <c r="H52" i="19"/>
  <c r="H20" i="19"/>
  <c r="I36" i="19"/>
  <c r="I59" i="19"/>
  <c r="I27" i="19"/>
  <c r="H43" i="19"/>
  <c r="H11" i="19"/>
  <c r="I30" i="19"/>
  <c r="I71" i="19"/>
  <c r="H58" i="19"/>
  <c r="H26" i="19"/>
  <c r="H78" i="19"/>
  <c r="H13" i="19"/>
  <c r="I16" i="19"/>
  <c r="H16" i="19"/>
  <c r="I28" i="19"/>
  <c r="I55" i="19"/>
  <c r="I23" i="19"/>
  <c r="H72" i="19"/>
  <c r="I58" i="19"/>
  <c r="I26" i="19"/>
  <c r="H22" i="19"/>
  <c r="I41" i="19"/>
  <c r="H45" i="19"/>
  <c r="H48" i="19"/>
  <c r="H54" i="19"/>
  <c r="I37" i="19"/>
  <c r="H74" i="19"/>
  <c r="H41" i="19"/>
  <c r="I66" i="19"/>
  <c r="H77" i="19"/>
  <c r="H44" i="19"/>
  <c r="H12" i="19"/>
  <c r="I20" i="19"/>
  <c r="I51" i="19"/>
  <c r="I19" i="19"/>
  <c r="H68" i="19"/>
  <c r="H35" i="19"/>
  <c r="I54" i="19"/>
  <c r="I22" i="19"/>
  <c r="I63" i="19"/>
  <c r="H50" i="19"/>
  <c r="H18" i="19"/>
  <c r="I70" i="19"/>
  <c r="I33" i="19"/>
  <c r="H70" i="19"/>
  <c r="H37" i="19"/>
  <c r="I69" i="19"/>
  <c r="H73" i="19"/>
  <c r="H40" i="19"/>
  <c r="I78" i="19"/>
  <c r="I12" i="19"/>
  <c r="I47" i="19"/>
  <c r="I15" i="19"/>
  <c r="H64" i="19"/>
  <c r="H31" i="19"/>
  <c r="I18" i="19"/>
  <c r="I9" i="19"/>
  <c r="H14" i="19"/>
  <c r="I61" i="19"/>
  <c r="I29" i="19"/>
  <c r="H66" i="19"/>
  <c r="H33" i="19"/>
  <c r="I60" i="19"/>
  <c r="H69" i="19"/>
  <c r="H36" i="19"/>
  <c r="I73" i="19"/>
  <c r="I76" i="19"/>
  <c r="I43" i="19"/>
  <c r="I11" i="19"/>
  <c r="H59" i="19"/>
  <c r="H27" i="19"/>
  <c r="I46" i="19"/>
  <c r="I14" i="19"/>
  <c r="H75" i="19"/>
  <c r="H42" i="19"/>
  <c r="J11" i="2"/>
  <c r="K1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hbrown</author>
  </authors>
  <commentList>
    <comment ref="B10" authorId="0" shapeId="0" xr:uid="{00000000-0006-0000-0100-000001000000}">
      <text>
        <r>
          <rPr>
            <sz val="8"/>
            <color indexed="81"/>
            <rFont val="Tahoma"/>
            <family val="2"/>
          </rPr>
          <t>Number of EGMs for which venue operators have purchased an entitlement and linked it to a venue, for which they have VCGLR approval to install EGMs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<sst xmlns="http://schemas.openxmlformats.org/spreadsheetml/2006/main" count="4556" uniqueCount="754">
  <si>
    <t>Converting Data by Municpality to Grouped Municpalities</t>
  </si>
  <si>
    <t>Converter: Place information for individual municipalities in column C, and the data is grouped in line with the grouped municipalities for Gambling data in column F</t>
  </si>
  <si>
    <t>Municipalities</t>
  </si>
  <si>
    <t>Grouped Municipalities</t>
  </si>
  <si>
    <t>Total Victoria</t>
  </si>
  <si>
    <t>Total Melbourne metro.</t>
  </si>
  <si>
    <t>Totals</t>
  </si>
  <si>
    <t>Ranking</t>
  </si>
  <si>
    <t>million</t>
  </si>
  <si>
    <t>%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</si>
  <si>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</si>
  <si>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</si>
  <si>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</si>
  <si>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</si>
  <si>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</si>
  <si>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</si>
  <si>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</si>
  <si>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</si>
  <si>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</si>
  <si>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</si>
  <si>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</si>
  <si>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</si>
  <si>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</si>
  <si>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</si>
  <si>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</si>
  <si>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</si>
  <si>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>Central Goldfields</t>
  </si>
  <si>
    <t>Corangamite</t>
  </si>
  <si>
    <t>Gannawarra</t>
  </si>
  <si>
    <t>Hepburn</t>
  </si>
  <si>
    <t>Mansfield</t>
  </si>
  <si>
    <t>Moira</t>
  </si>
  <si>
    <t>Mount Alexander</t>
  </si>
  <si>
    <t>Murrindindi</t>
  </si>
  <si>
    <t>Queenscliffe</t>
  </si>
  <si>
    <t>Southern Grampians</t>
  </si>
  <si>
    <t>Strathbogie</t>
  </si>
  <si>
    <t>Towong</t>
  </si>
  <si>
    <t>Whitehorse</t>
  </si>
  <si>
    <t>Yarra</t>
  </si>
  <si>
    <t>New Bay Hotel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</si>
  <si>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</si>
  <si>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</si>
  <si>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</si>
  <si>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</si>
  <si>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</si>
  <si>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</si>
  <si>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</si>
  <si>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</si>
  <si>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</si>
  <si>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</si>
  <si>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</si>
  <si>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</si>
  <si>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</si>
  <si>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</si>
  <si>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</si>
  <si>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</si>
  <si>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</si>
  <si>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</si>
  <si>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</si>
  <si>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</si>
  <si>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</si>
  <si>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</si>
  <si>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</si>
  <si>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</si>
  <si>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</si>
  <si>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</si>
  <si>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</si>
  <si>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</si>
  <si>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</si>
  <si>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</si>
  <si>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</si>
  <si>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</si>
  <si>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</si>
  <si>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</si>
  <si>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</si>
  <si>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</si>
  <si>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</si>
  <si>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</si>
  <si>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</si>
  <si>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</si>
  <si>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</si>
  <si>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</si>
  <si>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</si>
  <si>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</si>
  <si>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</si>
  <si>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</si>
  <si>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</si>
  <si>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</si>
  <si>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</si>
  <si>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</si>
  <si>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</si>
  <si>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</si>
  <si>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</si>
  <si>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</si>
  <si>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</si>
  <si>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</si>
  <si>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Whittlesea </t>
  </si>
  <si>
    <t xml:space="preserve">Wodonga </t>
  </si>
  <si>
    <t xml:space="preserve">Wyndham </t>
  </si>
  <si>
    <t xml:space="preserve">Yarra Ranges </t>
  </si>
  <si>
    <t xml:space="preserve">Yarriambiack </t>
  </si>
  <si>
    <t>Alpine</t>
  </si>
  <si>
    <t>Ararat, Southern Grampians</t>
  </si>
  <si>
    <t>Ballarat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</si>
  <si>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</si>
  <si>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</si>
  <si>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</si>
  <si>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</si>
  <si>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</si>
  <si>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</si>
  <si>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</si>
  <si>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</si>
  <si>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</si>
  <si>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</si>
  <si>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</si>
  <si>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Goldfields, Hepburn</t>
  </si>
  <si>
    <t>Colac-Otway</t>
  </si>
  <si>
    <t>Corangamite, Queenscliffe</t>
  </si>
  <si>
    <t>Darebin</t>
  </si>
  <si>
    <t>East Gippsland</t>
  </si>
  <si>
    <t>Frankston</t>
  </si>
  <si>
    <t>Gannawarra, Mt Alexander, Murrindindi, Strathbogie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</si>
  <si>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</si>
  <si>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</si>
  <si>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</si>
  <si>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</si>
  <si>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</si>
  <si>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</si>
  <si>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</si>
  <si>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Hepburn, Central Goldfields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</si>
  <si>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</si>
  <si>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</si>
  <si>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</si>
  <si>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</si>
  <si>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</si>
  <si>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</si>
  <si>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</si>
  <si>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</si>
  <si>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Loddon</t>
  </si>
  <si>
    <t>Macedon Ranges</t>
  </si>
  <si>
    <t>Manningham</t>
  </si>
  <si>
    <t>Mansfield, Moria, Towong</t>
  </si>
  <si>
    <t>Maribyrnong</t>
  </si>
  <si>
    <t>Maroondah</t>
  </si>
  <si>
    <t>Melbourne</t>
  </si>
  <si>
    <t>Melton</t>
  </si>
  <si>
    <t>Mildura</t>
  </si>
  <si>
    <t>Mitchell</t>
  </si>
  <si>
    <t>Moira, Mansfield, Towong</t>
  </si>
  <si>
    <t>Monash</t>
  </si>
  <si>
    <t>Moonee Valley</t>
  </si>
  <si>
    <t>Moorabool</t>
  </si>
  <si>
    <t>Moreland</t>
  </si>
  <si>
    <t>Mornington Peninsula</t>
  </si>
  <si>
    <t>Mt Alexander, Gannawarra, Murrindindi, Strathbogie</t>
  </si>
  <si>
    <t>Moyne</t>
  </si>
  <si>
    <t>Murrindindi, Mt Alexander, Gannawarra, Strathbogie</t>
  </si>
  <si>
    <t>Nillumbik</t>
  </si>
  <si>
    <t>Northern Grampians</t>
  </si>
  <si>
    <t>Port Phillip</t>
  </si>
  <si>
    <t>Pyrenees</t>
  </si>
  <si>
    <t>Queenscliffe, Corangamite</t>
  </si>
  <si>
    <t>South Gippsland</t>
  </si>
  <si>
    <t>Southern Grampians, Ararat</t>
  </si>
  <si>
    <t>Stonnington</t>
  </si>
  <si>
    <t>Strathbogie, Murrindindi, Mt Alexander, Gannawarra</t>
  </si>
  <si>
    <t>Surf Coast</t>
  </si>
  <si>
    <t>Swan Hill</t>
  </si>
  <si>
    <t>Towong, Moira, Mansfield</t>
  </si>
  <si>
    <t>Wangaratta</t>
  </si>
  <si>
    <t>Wellington</t>
  </si>
  <si>
    <t xml:space="preserve">Whitehorse </t>
  </si>
  <si>
    <t>Whittlesea</t>
  </si>
  <si>
    <t>Wyndham</t>
  </si>
  <si>
    <t xml:space="preserve">Yarra </t>
  </si>
  <si>
    <t>Yarra Ranges</t>
  </si>
  <si>
    <t>Yarriambiack</t>
  </si>
  <si>
    <t>Warrnambool</t>
  </si>
  <si>
    <t>West Wimmera</t>
  </si>
  <si>
    <t>Wodonga</t>
  </si>
  <si>
    <t>Ararat</t>
  </si>
  <si>
    <t>Venues</t>
  </si>
  <si>
    <t>Relative to Victorian LGAs</t>
  </si>
  <si>
    <t>Abruzzo Club</t>
  </si>
  <si>
    <t>Aces Sporting Club</t>
  </si>
  <si>
    <t>Albion Charles Hotel</t>
  </si>
  <si>
    <t>Albion Hotel</t>
  </si>
  <si>
    <t>Alexandra House Sports Club</t>
  </si>
  <si>
    <t>All Seasons International Hotel Bendigo</t>
  </si>
  <si>
    <t>Altona Bowling Club</t>
  </si>
  <si>
    <t>Altona Sports Club</t>
  </si>
  <si>
    <t>American Hotel</t>
  </si>
  <si>
    <t>Amstel Golf Club</t>
  </si>
  <si>
    <t>Angel Tavern</t>
  </si>
  <si>
    <t>Anglesea Golf Club</t>
  </si>
  <si>
    <t>Ashley Hotel</t>
  </si>
  <si>
    <t>Austral Hotel</t>
  </si>
  <si>
    <t>Australian Croatian National Hall</t>
  </si>
  <si>
    <t>Bacchus Marsh Golf Club</t>
  </si>
  <si>
    <t>Bairnsdale Bowls Club</t>
  </si>
  <si>
    <t>Bairnsdale Club</t>
  </si>
  <si>
    <t>Bakers Arms Hotel</t>
  </si>
  <si>
    <t>Balaclava Hotel</t>
  </si>
  <si>
    <t>Ballarat Golf Club</t>
  </si>
  <si>
    <t>Ballarat Leagues Club</t>
  </si>
  <si>
    <t>Ballarat &amp; District Trotting Club</t>
  </si>
  <si>
    <t>Batman'S Hill On Collins</t>
  </si>
  <si>
    <t>Baxter Tavern Hotel Motel</t>
  </si>
  <si>
    <t>Bayswater Hotel</t>
  </si>
  <si>
    <t>Bell'S Hotel</t>
  </si>
  <si>
    <t>Bell Park Sport &amp; Recreation Club</t>
  </si>
  <si>
    <t>Benalla Bowls Club</t>
  </si>
  <si>
    <t>Benalla Golf Club</t>
  </si>
  <si>
    <t>Bendigo Stadium</t>
  </si>
  <si>
    <t>Bentleigh Club</t>
  </si>
  <si>
    <t>Berwick Inn Taverner</t>
  </si>
  <si>
    <t>Berwick Springs Hotel</t>
  </si>
  <si>
    <t>Birallee Tavern</t>
  </si>
  <si>
    <t>Blackburn Hotel</t>
  </si>
  <si>
    <t>Blazing Stump Hotel</t>
  </si>
  <si>
    <t>Blue Bell Hotel</t>
  </si>
  <si>
    <t>Boundary Taverner</t>
  </si>
  <si>
    <t>Bourke Hill'S Welcome Stranger</t>
  </si>
  <si>
    <t>Box Hill Golf Club</t>
  </si>
  <si>
    <t>Braybrook Hotel</t>
  </si>
  <si>
    <t>Bridge Inn Hotel</t>
  </si>
  <si>
    <t>Broadmeadows Sporting Club</t>
  </si>
  <si>
    <t>Browns Corner</t>
  </si>
  <si>
    <t>Bundoora Taverner</t>
  </si>
  <si>
    <t>Burvale Hotel</t>
  </si>
  <si>
    <t>Cardinia Club</t>
  </si>
  <si>
    <t>Casa D'Abruzzo Club</t>
  </si>
  <si>
    <t>Caulfield Glasshouse</t>
  </si>
  <si>
    <t>Century City Walk</t>
  </si>
  <si>
    <t>Chalambar Golf Club</t>
  </si>
  <si>
    <t>Chelsea Heights Hotel</t>
  </si>
  <si>
    <t>Cherry Hill Tavern</t>
  </si>
  <si>
    <t>Chirnside Park Country Club</t>
  </si>
  <si>
    <t>City Bowls Club Colac</t>
  </si>
  <si>
    <t>City Family Hotel</t>
  </si>
  <si>
    <t>City Memorial Bowls Club</t>
  </si>
  <si>
    <t>Clayton Bowls Club</t>
  </si>
  <si>
    <t>Clifton Springs Golf Club</t>
  </si>
  <si>
    <t>Clocks At Flinders Street Station</t>
  </si>
  <si>
    <t>Club Hotel</t>
  </si>
  <si>
    <t>Club Hotel (Ferntree Gully)</t>
  </si>
  <si>
    <t>Club Hotel (Warragul)</t>
  </si>
  <si>
    <t>Club Italia Sporting Club</t>
  </si>
  <si>
    <t>Club Kilsyth</t>
  </si>
  <si>
    <t>Club Laverton</t>
  </si>
  <si>
    <t>Club Leeds</t>
  </si>
  <si>
    <t>Club Ringwood</t>
  </si>
  <si>
    <t>Cobden Golf Club</t>
  </si>
  <si>
    <t>Cobram Hotel</t>
  </si>
  <si>
    <t>Colac Bowling Club</t>
  </si>
  <si>
    <t>Commercial Hotel (Camperdown)</t>
  </si>
  <si>
    <t>Commercial Hotel (Swan Hill)</t>
  </si>
  <si>
    <t>Commercial Taverner</t>
  </si>
  <si>
    <t>Coolaroo Taverner</t>
  </si>
  <si>
    <t>Corryong Sporting Complex</t>
  </si>
  <si>
    <t>Court House Hotel (Bacchus Marsh)</t>
  </si>
  <si>
    <t>Court House Hotel (Footscray)</t>
  </si>
  <si>
    <t>Court Jester Hotel</t>
  </si>
  <si>
    <t>Craig'S Royal Hotel</t>
  </si>
  <si>
    <t>Craigieburn Sporting Club</t>
  </si>
  <si>
    <t>Cramers Hotel</t>
  </si>
  <si>
    <t>Cross Keys Hotel</t>
  </si>
  <si>
    <t>Crown Hotel</t>
  </si>
  <si>
    <t>Croxton Park Hotel</t>
  </si>
  <si>
    <t>Croydon Hotel</t>
  </si>
  <si>
    <t>Cumberland Hotel</t>
  </si>
  <si>
    <t>Dandenong Club</t>
  </si>
  <si>
    <t>Dandenong Workers Social Club</t>
  </si>
  <si>
    <t>Dava Hotel</t>
  </si>
  <si>
    <t>Daylesford Bowling Club</t>
  </si>
  <si>
    <t>Deer Park Club</t>
  </si>
  <si>
    <t>Deer Park Hotel</t>
  </si>
  <si>
    <t>Derrimut Hotel</t>
  </si>
  <si>
    <t>Dick Whittington Tavern</t>
  </si>
  <si>
    <t>Dingley International Hotel</t>
  </si>
  <si>
    <t>Doncaster Hotel</t>
  </si>
  <si>
    <t>Dorset Gardens Hotel</t>
  </si>
  <si>
    <t>Dromana Hotel</t>
  </si>
  <si>
    <t>Drums Hotel</t>
  </si>
  <si>
    <t>Duke Of Edinburgh</t>
  </si>
  <si>
    <t>Eastwood Golf Club</t>
  </si>
  <si>
    <t>Echuca Hotel</t>
  </si>
  <si>
    <t>Echuca Workers And Services Club</t>
  </si>
  <si>
    <t>Edwardes Lake Hotel</t>
  </si>
  <si>
    <t>Elgin'S</t>
  </si>
  <si>
    <t>Elsternwick Hotel</t>
  </si>
  <si>
    <t>Eltham Hotel</t>
  </si>
  <si>
    <t>Epping Hotel</t>
  </si>
  <si>
    <t>Epping Plaza Hotel</t>
  </si>
  <si>
    <t>Esplanade Hotel (Inverloch)</t>
  </si>
  <si>
    <t>Excelsior Hotel</t>
  </si>
  <si>
    <t>Family Hotel</t>
  </si>
  <si>
    <t>Ferntree Gully Bowling Club</t>
  </si>
  <si>
    <t>Ferntree Gully Hotel</t>
  </si>
  <si>
    <t>First &amp; Last Hotel</t>
  </si>
  <si>
    <t>Flying Horse Bar And Brewery</t>
  </si>
  <si>
    <t>Foresters Arms Hotel</t>
  </si>
  <si>
    <t>Foster Golf Club</t>
  </si>
  <si>
    <t>Fountain Gate Taverner</t>
  </si>
  <si>
    <t>Freccia Azzurra Club</t>
  </si>
  <si>
    <t>Furlan Club</t>
  </si>
  <si>
    <t>Fyansford Hotel</t>
  </si>
  <si>
    <t>Gateway Hotel</t>
  </si>
  <si>
    <t>Geelong Combined Leagues Club</t>
  </si>
  <si>
    <t>George Hotel</t>
  </si>
  <si>
    <t>Gladstone Park Hotel</t>
  </si>
  <si>
    <t>Glengala Hotel</t>
  </si>
  <si>
    <t>Golden Fleece Hotel (Melton)</t>
  </si>
  <si>
    <t>Golden Nugget</t>
  </si>
  <si>
    <t>Golf House Hotel</t>
  </si>
  <si>
    <t>Gordon Hotel</t>
  </si>
  <si>
    <t>Goulburn Valley Hotel</t>
  </si>
  <si>
    <t>Grand Central Hotel (Hamilton)</t>
  </si>
  <si>
    <t>Grand Hotel (Frankston)</t>
  </si>
  <si>
    <t>Grand Hotel (Mornington)</t>
  </si>
  <si>
    <t>Grand Junction Hotel</t>
  </si>
  <si>
    <t>Grand Terminus Hotel</t>
  </si>
  <si>
    <t>Great Western Hotel</t>
  </si>
  <si>
    <t>Green Gully Soccer Club</t>
  </si>
  <si>
    <t>Greensborough Hotel</t>
  </si>
  <si>
    <t>Greyhounds Entertainment</t>
  </si>
  <si>
    <t>Grosvenor Hotel</t>
  </si>
  <si>
    <t>Grovedale Hotel</t>
  </si>
  <si>
    <t>Hallam Taverner</t>
  </si>
  <si>
    <t>Hampton Bowls Club</t>
  </si>
  <si>
    <t>Hampton Park Tavern</t>
  </si>
  <si>
    <t>Harp Of Erin Hotel</t>
  </si>
  <si>
    <t>Hastings Cricket &amp; Football Social Club</t>
  </si>
  <si>
    <t>Highett Returned &amp; Services Club</t>
  </si>
  <si>
    <t>Highlands Hotel</t>
  </si>
  <si>
    <t>Highpoint Taverner</t>
  </si>
  <si>
    <t>Highways Sandown</t>
  </si>
  <si>
    <t>Hill Top Golf And Country Club</t>
  </si>
  <si>
    <t>Hogans Hotel</t>
  </si>
  <si>
    <t>Hoppers Crossing Club</t>
  </si>
  <si>
    <t>Hoppers Crossing Sports Club</t>
  </si>
  <si>
    <t>Horsham Sports &amp; Community Club</t>
  </si>
  <si>
    <t>Hotel 520 On Sayers</t>
  </si>
  <si>
    <t>Italian Sports Club Of Werribee</t>
  </si>
  <si>
    <t>Ivanhoe Hotel</t>
  </si>
  <si>
    <t>Jokers On Ryrie</t>
  </si>
  <si>
    <t>Junction Hotel</t>
  </si>
  <si>
    <t>Kangaroo Flat Sports Club</t>
  </si>
  <si>
    <t>Karingal Bowling Club</t>
  </si>
  <si>
    <t>Kealba Hotel</t>
  </si>
  <si>
    <t>Keilor Hotel</t>
  </si>
  <si>
    <t>Kerang Sports And Entertainment Venue</t>
  </si>
  <si>
    <t>Keysborough Hotel</t>
  </si>
  <si>
    <t>Kilmore Trackside</t>
  </si>
  <si>
    <t>Kings Creek Hotel</t>
  </si>
  <si>
    <t>Kirkpatricks Hotel</t>
  </si>
  <si>
    <t>Knox Club</t>
  </si>
  <si>
    <t>Knox Tavern</t>
  </si>
  <si>
    <t>Kooringal Golf Club</t>
  </si>
  <si>
    <t>Korumburra Hotel</t>
  </si>
  <si>
    <t>Kyabram Club</t>
  </si>
  <si>
    <t>Kyneton Bowling Club</t>
  </si>
  <si>
    <t>Lakes Entrance Bowls Club</t>
  </si>
  <si>
    <t>Lakeside Club</t>
  </si>
  <si>
    <t>Lalor Bowling Club</t>
  </si>
  <si>
    <t>Langwarrin Hotel</t>
  </si>
  <si>
    <t>Lara Hotel</t>
  </si>
  <si>
    <t>Lara Sporting Club</t>
  </si>
  <si>
    <t>Leopold Sportsmans Club</t>
  </si>
  <si>
    <t>Lincolnshire Arms Hotel</t>
  </si>
  <si>
    <t>Long Beach Hotel</t>
  </si>
  <si>
    <t>Lord Of The Isles Tavern</t>
  </si>
  <si>
    <t>Lorne Hotel</t>
  </si>
  <si>
    <t>Lower Plenty Hotel</t>
  </si>
  <si>
    <t>Lynbrook Hotel</t>
  </si>
  <si>
    <t>Mac'S Hotel (Melton)</t>
  </si>
  <si>
    <t>Mac'S Hotel (Warrnambool)</t>
  </si>
  <si>
    <t>Maffra Community Sports Club</t>
  </si>
  <si>
    <t>Mail Exchange Hotel</t>
  </si>
  <si>
    <t>Malvern Vale Club Hotel</t>
  </si>
  <si>
    <t>Manhattan Hotel</t>
  </si>
  <si>
    <t>Manningham Club</t>
  </si>
  <si>
    <t>Mansfield Golf Club</t>
  </si>
  <si>
    <t>Marine Hotel</t>
  </si>
  <si>
    <t>Maroondah Sports Club</t>
  </si>
  <si>
    <t>Maryborough Golf Club</t>
  </si>
  <si>
    <t>Maryborough Highland Society</t>
  </si>
  <si>
    <t>Matthew Flinders Taverner</t>
  </si>
  <si>
    <t>Mccartins Hotel</t>
  </si>
  <si>
    <t>Mckinnon Hotel</t>
  </si>
  <si>
    <t>Meadow Inn Hotel</t>
  </si>
  <si>
    <t>Melton Country Club</t>
  </si>
  <si>
    <t>Merbein Citizens Club</t>
  </si>
  <si>
    <t>Midlands Golf Club</t>
  </si>
  <si>
    <t>Milano'S Hotel</t>
  </si>
  <si>
    <t>Mildura Gateway Tavern</t>
  </si>
  <si>
    <t>Mildura Golf Club</t>
  </si>
  <si>
    <t>Millers Inn Hotel</t>
  </si>
  <si>
    <t>Mitcham Hotel</t>
  </si>
  <si>
    <t>Mitchell River Tavern</t>
  </si>
  <si>
    <t>Moe Hotel</t>
  </si>
  <si>
    <t>Moe Racing Club</t>
  </si>
  <si>
    <t>Monash Hotel</t>
  </si>
  <si>
    <t>Monbulk Bowling Club</t>
  </si>
  <si>
    <t>Moonee Valley Racing Club</t>
  </si>
  <si>
    <t>Mooroopna Golf Club</t>
  </si>
  <si>
    <t>Mordialloc Sporting Club</t>
  </si>
  <si>
    <t>Moreland Hotel</t>
  </si>
  <si>
    <t>Mornington On Tanti Hotel</t>
  </si>
  <si>
    <t>Morwell Bowling Club</t>
  </si>
  <si>
    <t>Morwell Club</t>
  </si>
  <si>
    <t>Morwell Hotel</t>
  </si>
  <si>
    <t>Motor Club Hotel</t>
  </si>
  <si>
    <t>Mountain View Hotel</t>
  </si>
  <si>
    <t>Mulgrave Country Club</t>
  </si>
  <si>
    <t>Myrtleford Savoy Sporting Club</t>
  </si>
  <si>
    <t>Nagambie Lakes Entertainment Centre</t>
  </si>
  <si>
    <t>Newmarket Tavern</t>
  </si>
  <si>
    <t>Noble Park Football Social Club</t>
  </si>
  <si>
    <t>Norlane Hotel</t>
  </si>
  <si>
    <t>North Ballarat Sports Club</t>
  </si>
  <si>
    <t>Northcote Park Football Club</t>
  </si>
  <si>
    <t>Numurkah Golf &amp; Bowls Club</t>
  </si>
  <si>
    <t>Oakleigh Junction Hotel</t>
  </si>
  <si>
    <t>Ocean Grove Bowling Club</t>
  </si>
  <si>
    <t>Old England Hotel</t>
  </si>
  <si>
    <t>Olinda Creek Hotel</t>
  </si>
  <si>
    <t>Olive Tree Hotel</t>
  </si>
  <si>
    <t>Olympic Hotel</t>
  </si>
  <si>
    <t>Ouyen Club</t>
  </si>
  <si>
    <t>Pakenham Hotel</t>
  </si>
  <si>
    <t>Palace Hotel</t>
  </si>
  <si>
    <t>Parkview Hotel</t>
  </si>
  <si>
    <t>Pascoe Vale Taverner Hotel</t>
  </si>
  <si>
    <t>Peninsula Club</t>
  </si>
  <si>
    <t>Peninsula Hotel Motel</t>
  </si>
  <si>
    <t>Peppermill Inn Hotel Motel</t>
  </si>
  <si>
    <t>Phoenix Hotel</t>
  </si>
  <si>
    <t>Pier Hotel</t>
  </si>
  <si>
    <t>Pinsent Hotel</t>
  </si>
  <si>
    <t>Players Hotel</t>
  </si>
  <si>
    <t>Players On Lygon</t>
  </si>
  <si>
    <t>Plough Hotel</t>
  </si>
  <si>
    <t>Polish Community Assoc In Geelong</t>
  </si>
  <si>
    <t>Portarlington Golf Club</t>
  </si>
  <si>
    <t>Portland Football Netball Cricket Club</t>
  </si>
  <si>
    <t>Powell Hotel</t>
  </si>
  <si>
    <t>Prahran Football Social Club</t>
  </si>
  <si>
    <t>Preston Hotel</t>
  </si>
  <si>
    <t>Prince Mark Hotel</t>
  </si>
  <si>
    <t>Punters Palace</t>
  </si>
  <si>
    <t>Racecourse Hotel (Malvern East)</t>
  </si>
  <si>
    <t>Racecourse Hotel (Werribee)</t>
  </si>
  <si>
    <t>Rafferty'S Tavern</t>
  </si>
  <si>
    <t>Railway Club Hotel</t>
  </si>
  <si>
    <t>Red Cliffs Club</t>
  </si>
  <si>
    <t>Red Lion Hotel</t>
  </si>
  <si>
    <t>Rifle Club Hotel</t>
  </si>
  <si>
    <t>Rising Sun Hotel</t>
  </si>
  <si>
    <t>Riversdale Hotel</t>
  </si>
  <si>
    <t>Riviera Hotel</t>
  </si>
  <si>
    <t>Robin Hood Hotel</t>
  </si>
  <si>
    <t>Robinvale Golf Club</t>
  </si>
  <si>
    <t>Rosebud Country Club</t>
  </si>
  <si>
    <t>Rosebud Hotel</t>
  </si>
  <si>
    <t>Rosstown Hotel</t>
  </si>
  <si>
    <t>Roxburgh Park Hotel</t>
  </si>
  <si>
    <t>Royal Exchange Hotel</t>
  </si>
  <si>
    <t>Royal Hotel (Benalla)</t>
  </si>
  <si>
    <t>Royal Hotel (Daylesford)</t>
  </si>
  <si>
    <t>Royal Hotel (Essendon)</t>
  </si>
  <si>
    <t>Royal Hotel (Sunbury)</t>
  </si>
  <si>
    <t>Royal Oak Hotel</t>
  </si>
  <si>
    <t>Royal Oak Richmond</t>
  </si>
  <si>
    <t>Rubicon Hotel</t>
  </si>
  <si>
    <t>Rye Hotel</t>
  </si>
  <si>
    <t>Sale &amp; District Greyhound Racing Club</t>
  </si>
  <si>
    <t>Sanctuary Lakes Hotel</t>
  </si>
  <si>
    <t>Sandbelt Club Hotel</t>
  </si>
  <si>
    <t>Sandown Park Hotel</t>
  </si>
  <si>
    <t>Sandringham Hotel</t>
  </si>
  <si>
    <t>Sands Taverner</t>
  </si>
  <si>
    <t>Seaford Taverner</t>
  </si>
  <si>
    <t>Seagulls Nest</t>
  </si>
  <si>
    <t>Sebastopol Bowling Club</t>
  </si>
  <si>
    <t>Seymour Club</t>
  </si>
  <si>
    <t>Shamrock Hotel</t>
  </si>
  <si>
    <t>Shanghai Club</t>
  </si>
  <si>
    <t>Shell Club</t>
  </si>
  <si>
    <t>Shepparton Club</t>
  </si>
  <si>
    <t>Sherbourne Terrace</t>
  </si>
  <si>
    <t>Shoppingtown Hotel</t>
  </si>
  <si>
    <t>Sir Henry Barkly Hotel</t>
  </si>
  <si>
    <t>Skyways Taverner</t>
  </si>
  <si>
    <t>Somerville Hotel</t>
  </si>
  <si>
    <t>South Oakleigh Club</t>
  </si>
  <si>
    <t>Sphinx Entertainment Centre</t>
  </si>
  <si>
    <t>Sporting Legends Club</t>
  </si>
  <si>
    <t>St Albans Hotel</t>
  </si>
  <si>
    <t>St Albans Sports Club</t>
  </si>
  <si>
    <t>St Arnaud Sporting Club</t>
  </si>
  <si>
    <t>St George Workers Club</t>
  </si>
  <si>
    <t>St Kilda Army &amp; Navy Club</t>
  </si>
  <si>
    <t>St Kilda Football Social Club</t>
  </si>
  <si>
    <t>Stamford Hotel</t>
  </si>
  <si>
    <t>Star Hotel (Sale)</t>
  </si>
  <si>
    <t>Stawell Harness Racing Club</t>
  </si>
  <si>
    <t>Steeples</t>
  </si>
  <si>
    <t>Stoneys Club</t>
  </si>
  <si>
    <t>Sugar Gum Hotel</t>
  </si>
  <si>
    <t>Summerhill Hotel</t>
  </si>
  <si>
    <t>Sunbury Bowling Club</t>
  </si>
  <si>
    <t>Sunbury Football Social Club</t>
  </si>
  <si>
    <t>Sunbury United Sporting Club</t>
  </si>
  <si>
    <t>Sunshine City Club</t>
  </si>
  <si>
    <t>Swan Hill Club</t>
  </si>
  <si>
    <t>Sylvania Hotel</t>
  </si>
  <si>
    <t>Tabcorp Park</t>
  </si>
  <si>
    <t>Tankerville Arms Hotel</t>
  </si>
  <si>
    <t>Taylors Lakes Family Hotel</t>
  </si>
  <si>
    <t>Templestowe Hotel</t>
  </si>
  <si>
    <t>The Beach</t>
  </si>
  <si>
    <t>The Club</t>
  </si>
  <si>
    <t>Tooradin &amp; District Sports Club</t>
  </si>
  <si>
    <t>Torquay Hotel</t>
  </si>
  <si>
    <t>Tower Hotel</t>
  </si>
  <si>
    <t>Traralgon Bowls Club</t>
  </si>
  <si>
    <t>Trios Sports Club</t>
  </si>
  <si>
    <t>Tudor Inn Hotel</t>
  </si>
  <si>
    <t>Union Club Hotel</t>
  </si>
  <si>
    <t>Vegas At Waverley Gardens</t>
  </si>
  <si>
    <t>Veneto Club</t>
  </si>
  <si>
    <t>Victoria Hotel (Shepparton)</t>
  </si>
  <si>
    <t>Victorian Tavern</t>
  </si>
  <si>
    <t>Village Belle Hotel</t>
  </si>
  <si>
    <t>Village Green Hotel</t>
  </si>
  <si>
    <t>Vine Hotel Richmond</t>
  </si>
  <si>
    <t>Waltzing Matilda Hotel</t>
  </si>
  <si>
    <t>Wangaratta Club</t>
  </si>
  <si>
    <t>Wantirna Club</t>
  </si>
  <si>
    <t>Wantirna Hill Club</t>
  </si>
  <si>
    <t>Warragul Club</t>
  </si>
  <si>
    <t>Warragul Country Club</t>
  </si>
  <si>
    <t>Warrnambool Bowls Club</t>
  </si>
  <si>
    <t>Warrnambool Football Club Social Club</t>
  </si>
  <si>
    <t>Watergardens Hotel</t>
  </si>
  <si>
    <t>Waterloo Cup Hotel</t>
  </si>
  <si>
    <t>Waurn Ponds Hotel</t>
  </si>
  <si>
    <t>Werribee Plaza Tavern</t>
  </si>
  <si>
    <t>West Side Horsham</t>
  </si>
  <si>
    <t>West Waters Hotel</t>
  </si>
  <si>
    <t>Westend Market Hotel</t>
  </si>
  <si>
    <t>Westernport Hotel</t>
  </si>
  <si>
    <t>Westmeadows Tavern</t>
  </si>
  <si>
    <t>Westside Taverner</t>
  </si>
  <si>
    <t>Whalers Hotel</t>
  </si>
  <si>
    <t>Wheelers Hill Hotel</t>
  </si>
  <si>
    <t>Whittlesea Bowls Club</t>
  </si>
  <si>
    <t>Windermere Hotel</t>
  </si>
  <si>
    <t>Wonthaggi Club</t>
  </si>
  <si>
    <t>Wonthaggi Golf Club</t>
  </si>
  <si>
    <t>Wonthaggi Workmen'S Club</t>
  </si>
  <si>
    <t>Yarra Valley Country Club</t>
  </si>
  <si>
    <t>Yarraville-Footscray Bowling Club</t>
  </si>
  <si>
    <t>Yarraville Club</t>
  </si>
  <si>
    <t>Yarraville Club Cricket Club</t>
  </si>
  <si>
    <t>York On Lilydale Taverner Resort</t>
  </si>
  <si>
    <t>Zagame'S Ballarat Club Hotel</t>
  </si>
  <si>
    <t>Zagame'S Caulfield Club Hotel</t>
  </si>
  <si>
    <t>Zagame Boronia</t>
  </si>
  <si>
    <t>Club</t>
  </si>
  <si>
    <t>Metro</t>
  </si>
  <si>
    <t>Hotel</t>
  </si>
  <si>
    <t>Country</t>
  </si>
  <si>
    <t>Queenscliff Bowling Tennis And Croquet C</t>
  </si>
  <si>
    <t>Sportspark Gaming And Entertainment Cent</t>
  </si>
  <si>
    <t>Data</t>
  </si>
  <si>
    <t>Adj Data</t>
  </si>
  <si>
    <t>Rank</t>
  </si>
  <si>
    <t>Venues 2015</t>
  </si>
  <si>
    <t xml:space="preserve">Region </t>
  </si>
  <si>
    <t>Cardinia Park Hotel</t>
  </si>
  <si>
    <t>Mildura Working Mans Sports &amp; Social Clu</t>
  </si>
  <si>
    <t>Rose Shamrock &amp; Thistle Hotel</t>
  </si>
  <si>
    <t>Star Hotel Bright</t>
  </si>
  <si>
    <t>Terminus Hotel</t>
  </si>
  <si>
    <t>VENUE REGION, LGA, TYPE, LOSSES &amp; EGMS</t>
  </si>
  <si>
    <t>Remember: Check when comparing LGA names, that none have spaces before or after. Use Trim function to remove spaces before or after</t>
  </si>
  <si>
    <t>SUMMING OF ATTACHED ENTITLEMENTS</t>
  </si>
  <si>
    <t xml:space="preserve">Name </t>
  </si>
  <si>
    <t>LGA Name</t>
  </si>
  <si>
    <t xml:space="preserve">Venues </t>
  </si>
  <si>
    <t>EGMs</t>
  </si>
  <si>
    <t>*</t>
  </si>
  <si>
    <t>-</t>
  </si>
  <si>
    <t>EGM Gambling Losses per day</t>
  </si>
  <si>
    <t>Victoria</t>
  </si>
  <si>
    <t>Melbourne metro.</t>
  </si>
  <si>
    <t xml:space="preserve">Venue type </t>
  </si>
  <si>
    <t>Club Officer</t>
  </si>
  <si>
    <t>Headquarters Tavern</t>
  </si>
  <si>
    <t>Expenditure</t>
  </si>
  <si>
    <t>EGM numbers</t>
  </si>
  <si>
    <t>Attached Entitlements: 2016</t>
  </si>
  <si>
    <t>Valley Inn Hotel</t>
  </si>
  <si>
    <t>Castello'S Cardinia Hotel</t>
  </si>
  <si>
    <t>Grand On Deakin</t>
  </si>
  <si>
    <t>Mvrc Junction Club</t>
  </si>
  <si>
    <t>Mvrc Leighoak Club</t>
  </si>
  <si>
    <t>Newborough Bowling Club</t>
  </si>
  <si>
    <t>Diamond Creek Hotel</t>
  </si>
  <si>
    <t>Losses 18/19 ($Million)</t>
  </si>
  <si>
    <t>Pullman Melbourne On Swanston</t>
  </si>
  <si>
    <t>Expenditure 2019/20</t>
  </si>
  <si>
    <t>EGM Numbers Dec. 2019</t>
  </si>
  <si>
    <t>Total Population 2020</t>
  </si>
  <si>
    <t>Adult pop. 2020</t>
  </si>
  <si>
    <t>Venues 2020</t>
  </si>
  <si>
    <t>EGMs Dec. 2019</t>
  </si>
  <si>
    <t>Losses 19/20 ($Million)</t>
  </si>
  <si>
    <t>Ranked Venues 
2020</t>
  </si>
  <si>
    <t>Ranked EGMs: 
2020</t>
  </si>
  <si>
    <t>EGMs per 1,000 adults:
 2020</t>
  </si>
  <si>
    <t>Ranked EGMs per 1,000 adults: 2020</t>
  </si>
  <si>
    <t>Ranked Losses: 
2019/20</t>
  </si>
  <si>
    <t>Losses per adult: 2019/20</t>
  </si>
  <si>
    <t>Ranked losses per adult: 2019/20</t>
  </si>
  <si>
    <t>Per cent change in losses: 
 2018/19to 2019/20</t>
  </si>
  <si>
    <t>Per cent change in losses adjusted for inflation: 
 2018/19 to 2019/20</t>
  </si>
  <si>
    <t>(est to June '20)</t>
  </si>
  <si>
    <t>Ranked per cent change in losses:
2018/19 to 2019/20</t>
  </si>
  <si>
    <r>
      <t xml:space="preserve">Venues: 2020 </t>
    </r>
    <r>
      <rPr>
        <b/>
        <sz val="8"/>
        <color indexed="18"/>
        <rFont val="Palatino"/>
      </rPr>
      <t xml:space="preserve">[excludes venues with </t>
    </r>
    <r>
      <rPr>
        <b/>
        <u/>
        <sz val="8"/>
        <color indexed="18"/>
        <rFont val="Palatino"/>
      </rPr>
      <t>no</t>
    </r>
    <r>
      <rPr>
        <b/>
        <sz val="8"/>
        <color indexed="18"/>
        <rFont val="Palatino"/>
      </rPr>
      <t xml:space="preserve"> attached EGMs] </t>
    </r>
    <r>
      <rPr>
        <sz val="8"/>
        <color indexed="18"/>
        <rFont val="Palatino"/>
      </rPr>
      <t>(1)</t>
    </r>
  </si>
  <si>
    <r>
      <t xml:space="preserve">Attached EGMs: June 2020 </t>
    </r>
    <r>
      <rPr>
        <sz val="8"/>
        <color indexed="18"/>
        <rFont val="Palatino"/>
      </rPr>
      <t>(1)</t>
    </r>
  </si>
  <si>
    <t>EGMs per 1,000 Adults: 2019/2020</t>
  </si>
  <si>
    <t>EGM Gambing Losses 2019/2020</t>
  </si>
  <si>
    <t>% Change in Losses in year 2019/2020</t>
  </si>
  <si>
    <t>EGMs per 1,000 adults: 2019/20</t>
  </si>
  <si>
    <t>Per cent change in losses:  2018/19 to 2019/20</t>
  </si>
  <si>
    <t>Electronic Gaming Machine Venue Level Expenditure</t>
  </si>
  <si>
    <t>Number of venues</t>
  </si>
  <si>
    <t>Average losses per EGM</t>
  </si>
  <si>
    <t>Ave Losses per venue</t>
  </si>
  <si>
    <t>Losses</t>
  </si>
  <si>
    <t>Number of EGMs</t>
  </si>
  <si>
    <t>EGM Numbers as at 
31 December 2019</t>
  </si>
  <si>
    <t>Note:</t>
  </si>
  <si>
    <t>LONDON TAVERN changed name to The CAMDEN TOWN HOTEL in August 2018</t>
  </si>
  <si>
    <t>YALLOURN BOWLING CLUB changed name to NEWBOROUGH BOWLING CLUB in June 2018</t>
  </si>
  <si>
    <t>LEIGHOAK changed name to MVRC LEIGHOAK CLUB in July 2018</t>
  </si>
  <si>
    <t>CITY FAMILY HOTEL changed from Hotel to Club</t>
  </si>
  <si>
    <t>EAST MALVERN RSL ceased trading in October 2018</t>
  </si>
  <si>
    <t>CLUB TIVOLI ceased trading in November 2018</t>
  </si>
  <si>
    <t>DIAMOND CREEK TAVERN changed name to DIAMOND CREEK HOTEL in March 2019</t>
  </si>
  <si>
    <t>MERCURE GRAND HOTEL ON SWANSTON changed name to PULLMAN MELBOURNE ON SWANSTON in October 2019</t>
  </si>
  <si>
    <t xml:space="preserve">Sources of data used here: Victorian Commission for Gambling &amp; Liquor Regulation 2020 (EGM gambling losses and EGM numbers) and the Victorian Department of Environment, Land, Water and Planning 2020 (population). </t>
  </si>
  <si>
    <t>Bay &amp; Bridge Hotel</t>
  </si>
  <si>
    <t>Bendigo Club</t>
  </si>
  <si>
    <t>Borough Club</t>
  </si>
  <si>
    <t>Bridge Hotel</t>
  </si>
  <si>
    <t>Brook On Sneydes</t>
  </si>
  <si>
    <t>Brunswick Club</t>
  </si>
  <si>
    <t>Camden Town Hotel</t>
  </si>
  <si>
    <t>Chase Hotel</t>
  </si>
  <si>
    <t>Clayton Hotel</t>
  </si>
  <si>
    <t>Cove Hotel</t>
  </si>
  <si>
    <t>Elsternwick Club</t>
  </si>
  <si>
    <t>Foundry Hotel Complex</t>
  </si>
  <si>
    <t>International</t>
  </si>
  <si>
    <t>Jim Dandy Hotel</t>
  </si>
  <si>
    <t>Lakes Entertainment Centre</t>
  </si>
  <si>
    <t>Meeting Place</t>
  </si>
  <si>
    <t>Moonee Ponds Club</t>
  </si>
  <si>
    <t>Old Town 'N' Country Tavern</t>
  </si>
  <si>
    <t>Orbost Club</t>
  </si>
  <si>
    <t>Prince Of Wales Hotel - Richmond</t>
  </si>
  <si>
    <t>Rex</t>
  </si>
  <si>
    <t>Richmond Henty Hotel, Portland</t>
  </si>
  <si>
    <t>Richmond Social</t>
  </si>
  <si>
    <t>Royal Hotel Ferntree Gully</t>
  </si>
  <si>
    <t>Settlement At Cranbourne</t>
  </si>
  <si>
    <t>Tigers Clubhouse</t>
  </si>
  <si>
    <t>Vale Hotel</t>
  </si>
  <si>
    <t>Vic Inn</t>
  </si>
  <si>
    <t>Yarram Country Club</t>
  </si>
  <si>
    <t>Bairnsdale RSL</t>
  </si>
  <si>
    <t>Altona RSL</t>
  </si>
  <si>
    <t>Ararat RSL</t>
  </si>
  <si>
    <t>Bendigo District RSL Club</t>
  </si>
  <si>
    <t>Bentleigh RSL</t>
  </si>
  <si>
    <t>Box Hill RSL</t>
  </si>
  <si>
    <t>Caulfield RSL</t>
  </si>
  <si>
    <t>Cheltenham Moorabbin RSL</t>
  </si>
  <si>
    <t>Clayton RSL</t>
  </si>
  <si>
    <t>Colac RSL</t>
  </si>
  <si>
    <t>Cranbourne RSL</t>
  </si>
  <si>
    <t>Dandenong RSL</t>
  </si>
  <si>
    <t>Darebin RSL</t>
  </si>
  <si>
    <t>Edithvale - Chelsea RSL</t>
  </si>
  <si>
    <t>Epping RSL</t>
  </si>
  <si>
    <t>Fawkner RSL</t>
  </si>
  <si>
    <t>Frankston RSL</t>
  </si>
  <si>
    <t>Geelong RSL</t>
  </si>
  <si>
    <t>Glenroy RSL</t>
  </si>
  <si>
    <t>Greensborough RSL</t>
  </si>
  <si>
    <t>Healesville RSL</t>
  </si>
  <si>
    <t>Horsham RSL</t>
  </si>
  <si>
    <t>Keilor East RSL</t>
  </si>
  <si>
    <t>Kyneton RSL</t>
  </si>
  <si>
    <t>Lakes Entrance RSL</t>
  </si>
  <si>
    <t>Leongatha RSL</t>
  </si>
  <si>
    <t>Mentone RSL</t>
  </si>
  <si>
    <t>Mildura RSL</t>
  </si>
  <si>
    <t>Moe RSL Club</t>
  </si>
  <si>
    <t>Montmorency RSL</t>
  </si>
  <si>
    <t>Morwell RSL</t>
  </si>
  <si>
    <t>Noble Park RSL</t>
  </si>
  <si>
    <t>Pascoe Vale RSL</t>
  </si>
  <si>
    <t>Phillip Island RSL</t>
  </si>
  <si>
    <t>Portland RSL Memorial Bowling Club</t>
  </si>
  <si>
    <t>Reservoir RSL</t>
  </si>
  <si>
    <t>Ringwood RSL</t>
  </si>
  <si>
    <t>Rosebud RSL</t>
  </si>
  <si>
    <t>Rye RSL Club</t>
  </si>
  <si>
    <t>Sale RSL &amp; Community Sub-Branch</t>
  </si>
  <si>
    <t>Seaford RSL</t>
  </si>
  <si>
    <t>Shepparton RSL</t>
  </si>
  <si>
    <t>Springvale RSL Club</t>
  </si>
  <si>
    <t>Sunshine RSL</t>
  </si>
  <si>
    <t>Swan Hill RSL</t>
  </si>
  <si>
    <t>Traralgon RSL</t>
  </si>
  <si>
    <t>Upper Yarra RSL</t>
  </si>
  <si>
    <t>Wangaratta RSL</t>
  </si>
  <si>
    <t>Warrnambool RSL</t>
  </si>
  <si>
    <t>Watsonia RSL</t>
  </si>
  <si>
    <t>Waverley RSL Club</t>
  </si>
  <si>
    <t>Werribee RSL</t>
  </si>
  <si>
    <t>West Heidelberg RSL</t>
  </si>
  <si>
    <t>Expenditure (millions)</t>
  </si>
  <si>
    <t>Bairnsdale Sporting And Convention Centr</t>
  </si>
  <si>
    <t>Essendon Football &amp; Community Sporting C</t>
  </si>
  <si>
    <t>Italian Australian Sporting And Social C</t>
  </si>
  <si>
    <t>Borough of Queenscliffe</t>
  </si>
  <si>
    <t xml:space="preserve"> Coach And Horses</t>
  </si>
  <si>
    <t>Figures from LGA-level Monthly Data, for comparison</t>
  </si>
  <si>
    <r>
      <t>Updated:</t>
    </r>
    <r>
      <rPr>
        <b/>
        <sz val="8"/>
        <color theme="1"/>
        <rFont val="Palatino"/>
        <family val="1"/>
      </rPr>
      <t xml:space="preserve">  July 24, 2020</t>
    </r>
  </si>
  <si>
    <r>
      <t xml:space="preserve">                                                                                       Select a locality, below    </t>
    </r>
    <r>
      <rPr>
        <sz val="9"/>
        <color indexed="8"/>
        <rFont val="Wingdings 2"/>
        <family val="1"/>
        <charset val="2"/>
      </rPr>
      <t>K</t>
    </r>
    <r>
      <rPr>
        <sz val="9"/>
        <color indexed="8"/>
        <rFont val="Palatino"/>
        <family val="1"/>
      </rPr>
      <t xml:space="preserve">   </t>
    </r>
  </si>
  <si>
    <r>
      <t xml:space="preserve">   Select a comparison locality  </t>
    </r>
    <r>
      <rPr>
        <sz val="9"/>
        <color indexed="8"/>
        <rFont val="Wingdings 2"/>
        <family val="1"/>
        <charset val="2"/>
      </rPr>
      <t>K</t>
    </r>
    <r>
      <rPr>
        <sz val="9"/>
        <color indexed="8"/>
        <rFont val="Palatino"/>
        <family val="1"/>
      </rPr>
      <t xml:space="preserve">   </t>
    </r>
  </si>
  <si>
    <t>Coach And Horses</t>
  </si>
  <si>
    <t>1  From VCGLR, Gaming Expenditure by venue, featuring EGM numbers and venues as at March 2020. Accessed 21 July 2020, at Source: https://www.vcglr.vic.gov.au/resources/data-and-research/gambling-data/gaming-expenditure-local-area   and   https://www.vcglr.vic.gov.au/resources/data-and-research/gambling-data/gaming-expenditure-venue</t>
  </si>
  <si>
    <r>
      <t xml:space="preserve">Losses per Adult 2019/2020 </t>
    </r>
    <r>
      <rPr>
        <sz val="8"/>
        <color indexed="18"/>
        <rFont val="Palatino"/>
      </rPr>
      <t>(2)</t>
    </r>
  </si>
  <si>
    <t>2  Based on losses published by the VCGLR in July 2020, divided by the estimated adult populations for 2020, from Victoria in Future, published by the State Government</t>
  </si>
  <si>
    <r>
      <t>% Change in Losses</t>
    </r>
    <r>
      <rPr>
        <i/>
        <sz val="10"/>
        <color indexed="59"/>
        <rFont val="Palatino"/>
        <family val="1"/>
      </rPr>
      <t xml:space="preserve"> </t>
    </r>
    <r>
      <rPr>
        <sz val="8"/>
        <color indexed="59"/>
        <rFont val="Palatino"/>
        <family val="1"/>
      </rPr>
      <t>- adjusted for Inflation (3)</t>
    </r>
  </si>
  <si>
    <t>3  Calculated using the CPI indicies for Melbourne, for 2019 and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</si>
</sst>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;[Red]\-&quot;$&quot;#,##0.00"/>
    <numFmt numFmtId="43" formatCode="_-* #,##0.00_-;\-* #,##0.00_-;_-* &quot;-&quot;??_-;_-@_-"/>
    <numFmt numFmtId="164" formatCode="0.0"/>
    <numFmt numFmtId="165" formatCode="#,##0.0"/>
    <numFmt numFmtId="166" formatCode="&quot;$&quot;#,##0"/>
    <numFmt numFmtId="167" formatCode="&quot;$&quot;#,##0.0"/>
    <numFmt numFmtId="168" formatCode="_-* #,##0_-;\-* #,##0_-;_-* &quot;-&quot;??_-;_-@_-"/>
  </numFmts>
  <fonts count="7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8"/>
      <color indexed="8"/>
      <name val="Times New Roman"/>
      <family val="1"/>
    </font>
    <font>
      <b/>
      <sz val="10"/>
      <name val="Times New Roman"/>
      <family val="1"/>
    </font>
    <font>
      <sz val="8"/>
      <color indexed="18"/>
      <name val="Garamond"/>
      <family val="1"/>
    </font>
    <font>
      <sz val="9"/>
      <name val="Garamond"/>
      <family val="1"/>
    </font>
    <font>
      <sz val="8"/>
      <color indexed="81"/>
      <name val="Tahoma"/>
      <family val="2"/>
    </font>
    <font>
      <sz val="10"/>
      <color indexed="18"/>
      <name val="Palatino"/>
      <family val="1"/>
    </font>
    <font>
      <i/>
      <sz val="10"/>
      <color indexed="59"/>
      <name val="Palatino"/>
      <family val="1"/>
    </font>
    <font>
      <sz val="8"/>
      <color indexed="59"/>
      <name val="Palatino"/>
      <family val="1"/>
    </font>
    <font>
      <sz val="9"/>
      <color indexed="18"/>
      <name val="Palatino"/>
      <family val="1"/>
    </font>
    <font>
      <b/>
      <sz val="10"/>
      <color indexed="18"/>
      <name val="Palatino"/>
      <family val="1"/>
    </font>
    <font>
      <sz val="7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10"/>
      <name val="Arial"/>
      <family val="2"/>
    </font>
    <font>
      <sz val="6.5"/>
      <color indexed="18"/>
      <name val="Palatino"/>
      <family val="1"/>
    </font>
    <font>
      <b/>
      <sz val="8"/>
      <name val="Times New Roman"/>
      <family val="1"/>
    </font>
    <font>
      <sz val="6"/>
      <name val="Times New Roman"/>
      <family val="1"/>
    </font>
    <font>
      <sz val="7"/>
      <name val="Garamond"/>
      <family val="1"/>
    </font>
    <font>
      <sz val="11"/>
      <name val="Times New Roman"/>
      <family val="1"/>
    </font>
    <font>
      <sz val="11"/>
      <color indexed="18"/>
      <name val="Garamond"/>
      <family val="1"/>
    </font>
    <font>
      <sz val="11"/>
      <name val="Garamond"/>
      <family val="1"/>
    </font>
    <font>
      <sz val="7.5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0"/>
      <name val="Times New Roman"/>
      <family val="1"/>
    </font>
    <font>
      <sz val="7"/>
      <color theme="0"/>
      <name val="Times New Roman"/>
      <family val="1"/>
    </font>
    <font>
      <sz val="8"/>
      <color theme="0"/>
      <name val="Times New Roman"/>
      <family val="1"/>
    </font>
    <font>
      <b/>
      <sz val="10"/>
      <color theme="1"/>
      <name val="Times New Roman"/>
      <family val="1"/>
    </font>
    <font>
      <sz val="7"/>
      <color theme="1"/>
      <name val="Times New Roman"/>
      <family val="1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1"/>
      <name val="Arial"/>
      <family val="2"/>
    </font>
    <font>
      <sz val="6"/>
      <color theme="0"/>
      <name val="Arial"/>
      <family val="2"/>
    </font>
    <font>
      <sz val="10"/>
      <color theme="0"/>
      <name val="Arial"/>
      <family val="2"/>
    </font>
    <font>
      <sz val="8"/>
      <color theme="1" tint="0.499984740745262"/>
      <name val="Times New Roman"/>
      <family val="1"/>
    </font>
    <font>
      <sz val="7"/>
      <color theme="1" tint="0.499984740745262"/>
      <name val="Times New Roman"/>
      <family val="1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8"/>
      <color indexed="18"/>
      <name val="Palatino"/>
    </font>
    <font>
      <b/>
      <u/>
      <sz val="8"/>
      <color indexed="18"/>
      <name val="Palatino"/>
    </font>
    <font>
      <sz val="11"/>
      <color theme="1"/>
      <name val="Times New Roman"/>
      <family val="1"/>
    </font>
    <font>
      <sz val="8"/>
      <color theme="1"/>
      <name val="Palatino"/>
      <family val="1"/>
    </font>
    <font>
      <b/>
      <sz val="8"/>
      <color theme="1"/>
      <name val="Palatino"/>
      <family val="1"/>
    </font>
    <font>
      <sz val="9"/>
      <color indexed="8"/>
      <name val="Palatino"/>
      <family val="1"/>
    </font>
    <font>
      <sz val="9"/>
      <color indexed="8"/>
      <name val="Wingdings 2"/>
      <family val="1"/>
      <charset val="2"/>
    </font>
    <font>
      <b/>
      <sz val="11"/>
      <color indexed="58"/>
      <name val="Palatino"/>
      <family val="1"/>
    </font>
    <font>
      <sz val="8"/>
      <color indexed="18"/>
      <name val="Palatino"/>
      <family val="1"/>
    </font>
    <font>
      <sz val="13"/>
      <color rgb="FFFFFFCC"/>
      <name val="Palatino Linotype"/>
      <family val="1"/>
    </font>
    <font>
      <sz val="9"/>
      <color indexed="81"/>
      <name val="Tahoma"/>
      <family val="2"/>
    </font>
    <font>
      <u/>
      <sz val="11.5"/>
      <color theme="10"/>
      <name val="Arial"/>
      <family val="2"/>
    </font>
    <font>
      <sz val="8"/>
      <color indexed="18"/>
      <name val="Palatino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3" tint="-0.499984740745262"/>
      <name val="Arial"/>
      <family val="2"/>
    </font>
    <font>
      <u/>
      <sz val="10"/>
      <color indexed="12"/>
      <name val="Arial"/>
      <family val="2"/>
    </font>
    <font>
      <b/>
      <sz val="16"/>
      <name val="Calibri"/>
      <family val="2"/>
      <scheme val="minor"/>
    </font>
    <font>
      <b/>
      <sz val="9"/>
      <color theme="3" tint="-0.499984740745262"/>
      <name val="Calibri"/>
      <family val="2"/>
      <scheme val="minor"/>
    </font>
    <font>
      <b/>
      <sz val="10"/>
      <color rgb="FFFFFF0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theme="0"/>
      <name val="Arial"/>
      <family val="2"/>
    </font>
    <font>
      <sz val="8"/>
      <color theme="0"/>
      <name val="Arial"/>
      <family val="2"/>
    </font>
    <font>
      <sz val="20"/>
      <name val="Garamond"/>
      <family val="1"/>
    </font>
    <font>
      <sz val="9"/>
      <color rgb="FF000000"/>
      <name val="Calibri"/>
      <family val="2"/>
      <scheme val="minor"/>
    </font>
    <font>
      <sz val="9"/>
      <name val="Arial"/>
      <family val="2"/>
    </font>
    <font>
      <sz val="6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18"/>
      </top>
      <bottom/>
      <diagonal/>
    </border>
    <border>
      <left/>
      <right/>
      <top style="hair">
        <color indexed="18"/>
      </top>
      <bottom style="thin">
        <color indexed="18"/>
      </bottom>
      <diagonal/>
    </border>
    <border>
      <left/>
      <right/>
      <top/>
      <bottom style="hair">
        <color indexed="1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18"/>
      </top>
      <bottom style="thin">
        <color indexed="18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17"/>
      </top>
      <bottom style="hair">
        <color indexed="17"/>
      </bottom>
      <diagonal/>
    </border>
    <border>
      <left/>
      <right/>
      <top style="double">
        <color theme="3" tint="-0.24994659260841701"/>
      </top>
      <bottom style="thin">
        <color indexed="18"/>
      </bottom>
      <diagonal/>
    </border>
    <border>
      <left/>
      <right/>
      <top style="hair">
        <color indexed="18"/>
      </top>
      <bottom style="double">
        <color theme="3" tint="-0.24994659260841701"/>
      </bottom>
      <diagonal/>
    </border>
    <border>
      <left/>
      <right/>
      <top style="hair">
        <color theme="3" tint="-0.24994659260841701"/>
      </top>
      <bottom style="double">
        <color theme="3" tint="-0.24994659260841701"/>
      </bottom>
      <diagonal/>
    </border>
    <border>
      <left/>
      <right/>
      <top style="thin">
        <color indexed="18"/>
      </top>
      <bottom/>
      <diagonal/>
    </border>
    <border>
      <left/>
      <right/>
      <top style="double">
        <color indexed="18"/>
      </top>
      <bottom/>
      <diagonal/>
    </border>
    <border>
      <left/>
      <right/>
      <top style="thin">
        <color indexed="18"/>
      </top>
      <bottom style="hair">
        <color indexed="18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18"/>
      </top>
      <bottom style="double">
        <color theme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22" fillId="0" borderId="0"/>
    <xf numFmtId="0" fontId="5" fillId="0" borderId="0"/>
    <xf numFmtId="0" fontId="22" fillId="2" borderId="1">
      <alignment vertical="center"/>
      <protection locked="0"/>
    </xf>
    <xf numFmtId="0" fontId="4" fillId="0" borderId="0"/>
    <xf numFmtId="0" fontId="63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2" fillId="0" borderId="0"/>
    <xf numFmtId="43" fontId="4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0" fontId="4" fillId="0" borderId="0"/>
    <xf numFmtId="0" fontId="68" fillId="0" borderId="0" applyNumberFormat="0" applyFill="0" applyBorder="0" applyAlignment="0" applyProtection="0">
      <alignment vertical="top"/>
      <protection locked="0"/>
    </xf>
  </cellStyleXfs>
  <cellXfs count="234">
    <xf numFmtId="0" fontId="0" fillId="0" borderId="0" xfId="0"/>
    <xf numFmtId="0" fontId="14" fillId="0" borderId="2" xfId="0" applyFont="1" applyFill="1" applyBorder="1" applyAlignment="1" applyProtection="1">
      <alignment horizontal="left" vertical="center"/>
      <protection hidden="1"/>
    </xf>
    <xf numFmtId="164" fontId="14" fillId="0" borderId="3" xfId="0" applyNumberFormat="1" applyFont="1" applyFill="1" applyBorder="1" applyAlignment="1" applyProtection="1">
      <alignment horizontal="left" vertical="center"/>
      <protection hidden="1"/>
    </xf>
    <xf numFmtId="0" fontId="18" fillId="0" borderId="4" xfId="0" applyFont="1" applyFill="1" applyBorder="1" applyAlignment="1" applyProtection="1">
      <alignment horizontal="right" vertical="center"/>
      <protection hidden="1"/>
    </xf>
    <xf numFmtId="0" fontId="17" fillId="0" borderId="3" xfId="0" applyFont="1" applyFill="1" applyBorder="1" applyAlignment="1" applyProtection="1">
      <alignment horizontal="right" vertical="center" indent="1"/>
      <protection hidden="1"/>
    </xf>
    <xf numFmtId="0" fontId="7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horizontal="center" vertical="center"/>
      <protection locked="0" hidden="1"/>
    </xf>
    <xf numFmtId="8" fontId="7" fillId="0" borderId="0" xfId="0" applyNumberFormat="1" applyFont="1" applyAlignment="1" applyProtection="1">
      <alignment vertical="center"/>
      <protection hidden="1"/>
    </xf>
    <xf numFmtId="4" fontId="7" fillId="0" borderId="0" xfId="0" applyNumberFormat="1" applyFont="1" applyAlignment="1" applyProtection="1">
      <alignment vertical="center"/>
      <protection hidden="1"/>
    </xf>
    <xf numFmtId="3" fontId="8" fillId="0" borderId="5" xfId="0" applyNumberFormat="1" applyFont="1" applyFill="1" applyBorder="1" applyAlignment="1" applyProtection="1">
      <alignment vertical="center"/>
      <protection hidden="1"/>
    </xf>
    <xf numFmtId="0" fontId="8" fillId="0" borderId="5" xfId="5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3" fontId="6" fillId="0" borderId="5" xfId="0" applyNumberFormat="1" applyFont="1" applyFill="1" applyBorder="1" applyAlignment="1" applyProtection="1">
      <alignment horizontal="left" vertical="center"/>
    </xf>
    <xf numFmtId="0" fontId="14" fillId="0" borderId="4" xfId="0" applyFont="1" applyFill="1" applyBorder="1" applyAlignment="1" applyProtection="1">
      <alignment horizontal="left" vertical="center"/>
      <protection hidden="1"/>
    </xf>
    <xf numFmtId="0" fontId="14" fillId="0" borderId="3" xfId="0" applyFont="1" applyFill="1" applyBorder="1" applyAlignment="1" applyProtection="1">
      <alignment horizontal="left" vertical="center"/>
      <protection hidden="1"/>
    </xf>
    <xf numFmtId="3" fontId="14" fillId="0" borderId="4" xfId="0" applyNumberFormat="1" applyFont="1" applyFill="1" applyBorder="1" applyAlignment="1" applyProtection="1">
      <alignment horizontal="right" vertical="center"/>
      <protection hidden="1"/>
    </xf>
    <xf numFmtId="0" fontId="8" fillId="0" borderId="0" xfId="0" applyFont="1" applyFill="1" applyProtection="1">
      <protection hidden="1"/>
    </xf>
    <xf numFmtId="0" fontId="8" fillId="0" borderId="0" xfId="0" applyFont="1" applyProtection="1">
      <protection hidden="1"/>
    </xf>
    <xf numFmtId="0" fontId="11" fillId="0" borderId="5" xfId="0" applyFont="1" applyFill="1" applyBorder="1" applyAlignment="1" applyProtection="1">
      <alignment horizontal="center" vertical="center" wrapText="1"/>
      <protection hidden="1"/>
    </xf>
    <xf numFmtId="3" fontId="8" fillId="3" borderId="5" xfId="5" applyNumberFormat="1" applyFont="1" applyFill="1" applyBorder="1" applyAlignment="1" applyProtection="1">
      <protection hidden="1"/>
    </xf>
    <xf numFmtId="3" fontId="12" fillId="0" borderId="5" xfId="0" applyNumberFormat="1" applyFont="1" applyFill="1" applyBorder="1" applyAlignment="1" applyProtection="1">
      <alignment horizontal="right"/>
      <protection hidden="1"/>
    </xf>
    <xf numFmtId="0" fontId="7" fillId="0" borderId="0" xfId="0" applyFont="1"/>
    <xf numFmtId="0" fontId="20" fillId="0" borderId="0" xfId="0" applyFont="1"/>
    <xf numFmtId="0" fontId="7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3" fontId="19" fillId="0" borderId="0" xfId="0" applyNumberFormat="1" applyFont="1" applyBorder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vertical="center"/>
      <protection hidden="1"/>
    </xf>
    <xf numFmtId="4" fontId="33" fillId="0" borderId="0" xfId="0" applyNumberFormat="1" applyFont="1" applyAlignment="1" applyProtection="1">
      <alignment vertical="center"/>
      <protection hidden="1"/>
    </xf>
    <xf numFmtId="8" fontId="33" fillId="0" borderId="0" xfId="0" applyNumberFormat="1" applyFont="1" applyAlignment="1" applyProtection="1">
      <alignment vertical="center"/>
      <protection hidden="1"/>
    </xf>
    <xf numFmtId="0" fontId="35" fillId="0" borderId="0" xfId="0" applyFont="1" applyAlignment="1" applyProtection="1">
      <alignment vertical="center"/>
      <protection hidden="1"/>
    </xf>
    <xf numFmtId="0" fontId="36" fillId="0" borderId="0" xfId="0" applyFont="1" applyAlignment="1" applyProtection="1">
      <alignment horizontal="center" vertical="center"/>
      <protection hidden="1"/>
    </xf>
    <xf numFmtId="0" fontId="37" fillId="0" borderId="0" xfId="0" applyFont="1" applyAlignment="1" applyProtection="1">
      <alignment vertical="center"/>
      <protection hidden="1"/>
    </xf>
    <xf numFmtId="164" fontId="36" fillId="0" borderId="0" xfId="0" applyNumberFormat="1" applyFont="1" applyAlignment="1" applyProtection="1">
      <alignment horizontal="center" vertical="center"/>
      <protection hidden="1"/>
    </xf>
    <xf numFmtId="4" fontId="35" fillId="0" borderId="0" xfId="0" applyNumberFormat="1" applyFont="1" applyAlignment="1" applyProtection="1">
      <alignment vertical="center"/>
      <protection hidden="1"/>
    </xf>
    <xf numFmtId="0" fontId="38" fillId="0" borderId="0" xfId="0" applyFont="1" applyAlignment="1" applyProtection="1">
      <alignment horizontal="center" vertical="center"/>
      <protection hidden="1"/>
    </xf>
    <xf numFmtId="0" fontId="39" fillId="0" borderId="0" xfId="0" applyFont="1" applyAlignment="1" applyProtection="1">
      <alignment horizontal="center" vertical="center"/>
      <protection hidden="1"/>
    </xf>
    <xf numFmtId="0" fontId="38" fillId="0" borderId="0" xfId="0" applyFont="1" applyAlignment="1" applyProtection="1">
      <alignment vertical="center"/>
      <protection hidden="1"/>
    </xf>
    <xf numFmtId="0" fontId="23" fillId="0" borderId="4" xfId="0" applyFont="1" applyFill="1" applyBorder="1" applyAlignment="1" applyProtection="1">
      <alignment horizontal="right" vertical="center" wrapText="1"/>
      <protection hidden="1"/>
    </xf>
    <xf numFmtId="0" fontId="35" fillId="0" borderId="0" xfId="0" applyFont="1" applyBorder="1" applyAlignment="1" applyProtection="1">
      <alignment vertical="center"/>
      <protection hidden="1"/>
    </xf>
    <xf numFmtId="0" fontId="24" fillId="0" borderId="0" xfId="0" applyFont="1"/>
    <xf numFmtId="0" fontId="9" fillId="6" borderId="5" xfId="0" applyFont="1" applyFill="1" applyBorder="1" applyAlignment="1">
      <alignment horizontal="center" vertical="center" wrapText="1"/>
    </xf>
    <xf numFmtId="3" fontId="14" fillId="0" borderId="3" xfId="0" applyNumberFormat="1" applyFont="1" applyFill="1" applyBorder="1" applyAlignment="1" applyProtection="1">
      <alignment horizontal="right" vertical="center"/>
      <protection hidden="1"/>
    </xf>
    <xf numFmtId="164" fontId="14" fillId="0" borderId="2" xfId="0" applyNumberFormat="1" applyFont="1" applyFill="1" applyBorder="1" applyAlignment="1" applyProtection="1">
      <alignment horizontal="left" vertical="center"/>
      <protection hidden="1"/>
    </xf>
    <xf numFmtId="0" fontId="17" fillId="0" borderId="2" xfId="0" applyFont="1" applyFill="1" applyBorder="1" applyAlignment="1" applyProtection="1">
      <alignment horizontal="right" vertical="center" indent="1"/>
      <protection hidden="1"/>
    </xf>
    <xf numFmtId="0" fontId="14" fillId="0" borderId="8" xfId="0" applyFont="1" applyFill="1" applyBorder="1" applyAlignment="1" applyProtection="1">
      <alignment horizontal="left" vertical="center"/>
      <protection hidden="1"/>
    </xf>
    <xf numFmtId="164" fontId="14" fillId="0" borderId="8" xfId="0" applyNumberFormat="1" applyFont="1" applyFill="1" applyBorder="1" applyAlignment="1" applyProtection="1">
      <alignment horizontal="left" vertical="center"/>
      <protection hidden="1"/>
    </xf>
    <xf numFmtId="0" fontId="43" fillId="0" borderId="0" xfId="0" applyFont="1"/>
    <xf numFmtId="0" fontId="0" fillId="0" borderId="0" xfId="0" applyAlignment="1">
      <alignment horizontal="left"/>
    </xf>
    <xf numFmtId="0" fontId="44" fillId="0" borderId="0" xfId="0" applyFont="1"/>
    <xf numFmtId="0" fontId="9" fillId="7" borderId="5" xfId="0" applyFont="1" applyFill="1" applyBorder="1" applyAlignment="1">
      <alignment horizontal="center" vertical="center" wrapText="1"/>
    </xf>
    <xf numFmtId="0" fontId="44" fillId="0" borderId="0" xfId="0" applyFont="1" applyAlignment="1" applyProtection="1">
      <alignment horizontal="center"/>
      <protection locked="0"/>
    </xf>
    <xf numFmtId="0" fontId="33" fillId="0" borderId="0" xfId="0" applyFont="1" applyBorder="1" applyAlignment="1" applyProtection="1">
      <alignment vertical="center"/>
      <protection hidden="1"/>
    </xf>
    <xf numFmtId="0" fontId="38" fillId="0" borderId="0" xfId="0" applyFont="1" applyBorder="1" applyAlignment="1" applyProtection="1">
      <alignment vertical="center"/>
      <protection hidden="1"/>
    </xf>
    <xf numFmtId="0" fontId="7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3" fontId="8" fillId="0" borderId="5" xfId="0" applyNumberFormat="1" applyFont="1" applyFill="1" applyBorder="1" applyAlignment="1" applyProtection="1">
      <alignment horizontal="center" vertical="center"/>
      <protection hidden="1"/>
    </xf>
    <xf numFmtId="3" fontId="8" fillId="0" borderId="5" xfId="5" applyNumberFormat="1" applyFont="1" applyFill="1" applyBorder="1" applyAlignment="1">
      <alignment horizontal="center" vertical="center"/>
    </xf>
    <xf numFmtId="0" fontId="46" fillId="0" borderId="0" xfId="0" applyFont="1" applyAlignment="1" applyProtection="1">
      <alignment horizontal="center"/>
      <protection hidden="1"/>
    </xf>
    <xf numFmtId="0" fontId="47" fillId="0" borderId="0" xfId="0" applyFont="1" applyAlignment="1" applyProtection="1">
      <alignment horizontal="center"/>
      <protection hidden="1"/>
    </xf>
    <xf numFmtId="0" fontId="47" fillId="0" borderId="0" xfId="0" applyFont="1" applyFill="1" applyAlignment="1" applyProtection="1">
      <alignment horizontal="center"/>
      <protection hidden="1"/>
    </xf>
    <xf numFmtId="0" fontId="40" fillId="0" borderId="5" xfId="0" applyFont="1" applyBorder="1" applyAlignment="1">
      <alignment vertical="center"/>
    </xf>
    <xf numFmtId="0" fontId="48" fillId="0" borderId="0" xfId="0" applyFont="1" applyFill="1" applyAlignment="1">
      <alignment horizontal="left" vertical="center"/>
    </xf>
    <xf numFmtId="0" fontId="48" fillId="0" borderId="5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4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50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48" fillId="10" borderId="9" xfId="0" applyFont="1" applyFill="1" applyBorder="1" applyAlignment="1">
      <alignment horizontal="left" vertical="center" wrapText="1"/>
    </xf>
    <xf numFmtId="0" fontId="48" fillId="10" borderId="9" xfId="0" applyFont="1" applyFill="1" applyBorder="1" applyAlignment="1">
      <alignment horizontal="center" vertical="center" wrapText="1"/>
    </xf>
    <xf numFmtId="0" fontId="40" fillId="10" borderId="9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horizontal="left" vertical="center"/>
    </xf>
    <xf numFmtId="0" fontId="48" fillId="0" borderId="5" xfId="0" applyFont="1" applyBorder="1" applyAlignment="1">
      <alignment horizontal="center" vertical="center"/>
    </xf>
    <xf numFmtId="0" fontId="48" fillId="0" borderId="5" xfId="0" applyFont="1" applyBorder="1" applyAlignment="1">
      <alignment horizontal="left" vertical="center"/>
    </xf>
    <xf numFmtId="0" fontId="51" fillId="0" borderId="0" xfId="0" applyFont="1" applyFill="1" applyAlignment="1">
      <alignment horizontal="left" vertical="center"/>
    </xf>
    <xf numFmtId="0" fontId="51" fillId="0" borderId="0" xfId="0" applyFont="1" applyFill="1" applyAlignment="1">
      <alignment horizontal="center" vertical="center"/>
    </xf>
    <xf numFmtId="164" fontId="28" fillId="0" borderId="6" xfId="4" applyNumberFormat="1" applyFont="1" applyFill="1" applyBorder="1" applyAlignment="1" applyProtection="1">
      <alignment horizontal="left" vertical="center" wrapText="1"/>
      <protection hidden="1"/>
    </xf>
    <xf numFmtId="0" fontId="40" fillId="0" borderId="5" xfId="0" applyFont="1" applyBorder="1" applyAlignment="1" applyProtection="1">
      <alignment vertical="center"/>
      <protection locked="0"/>
    </xf>
    <xf numFmtId="3" fontId="19" fillId="0" borderId="5" xfId="0" applyNumberFormat="1" applyFont="1" applyFill="1" applyBorder="1" applyAlignment="1" applyProtection="1">
      <alignment horizontal="center" vertical="center"/>
      <protection locked="0" hidden="1"/>
    </xf>
    <xf numFmtId="3" fontId="47" fillId="0" borderId="0" xfId="0" applyNumberFormat="1" applyFont="1" applyAlignment="1" applyProtection="1">
      <alignment horizontal="center"/>
      <protection hidden="1"/>
    </xf>
    <xf numFmtId="3" fontId="8" fillId="0" borderId="0" xfId="0" applyNumberFormat="1" applyFont="1" applyProtection="1">
      <protection hidden="1"/>
    </xf>
    <xf numFmtId="3" fontId="8" fillId="0" borderId="0" xfId="0" applyNumberFormat="1" applyFont="1" applyAlignment="1" applyProtection="1">
      <alignment horizontal="center"/>
      <protection hidden="1"/>
    </xf>
    <xf numFmtId="165" fontId="14" fillId="0" borderId="3" xfId="0" applyNumberFormat="1" applyFont="1" applyFill="1" applyBorder="1" applyAlignment="1" applyProtection="1">
      <alignment horizontal="right" vertical="center"/>
      <protection hidden="1"/>
    </xf>
    <xf numFmtId="165" fontId="14" fillId="0" borderId="2" xfId="0" applyNumberFormat="1" applyFont="1" applyFill="1" applyBorder="1" applyAlignment="1" applyProtection="1">
      <alignment horizontal="right" vertical="center"/>
      <protection hidden="1"/>
    </xf>
    <xf numFmtId="164" fontId="14" fillId="0" borderId="11" xfId="0" applyNumberFormat="1" applyFont="1" applyFill="1" applyBorder="1" applyAlignment="1" applyProtection="1">
      <alignment horizontal="left" vertical="center"/>
      <protection hidden="1"/>
    </xf>
    <xf numFmtId="0" fontId="17" fillId="0" borderId="11" xfId="0" applyFont="1" applyFill="1" applyBorder="1" applyAlignment="1" applyProtection="1">
      <alignment horizontal="right" vertical="center" indent="1"/>
      <protection hidden="1"/>
    </xf>
    <xf numFmtId="164" fontId="14" fillId="0" borderId="12" xfId="0" applyNumberFormat="1" applyFont="1" applyFill="1" applyBorder="1" applyAlignment="1" applyProtection="1">
      <alignment horizontal="left" vertical="center"/>
      <protection hidden="1"/>
    </xf>
    <xf numFmtId="0" fontId="45" fillId="0" borderId="0" xfId="0" applyFont="1"/>
    <xf numFmtId="0" fontId="42" fillId="0" borderId="0" xfId="0" applyFont="1"/>
    <xf numFmtId="0" fontId="45" fillId="0" borderId="0" xfId="0" applyFont="1" applyAlignment="1">
      <alignment horizontal="left"/>
    </xf>
    <xf numFmtId="0" fontId="0" fillId="0" borderId="0" xfId="0" applyProtection="1"/>
    <xf numFmtId="166" fontId="14" fillId="0" borderId="12" xfId="0" applyNumberFormat="1" applyFont="1" applyFill="1" applyBorder="1" applyAlignment="1" applyProtection="1">
      <alignment horizontal="right" vertical="center"/>
      <protection hidden="1"/>
    </xf>
    <xf numFmtId="166" fontId="14" fillId="0" borderId="11" xfId="0" applyNumberFormat="1" applyFont="1" applyFill="1" applyBorder="1" applyAlignment="1" applyProtection="1">
      <alignment horizontal="right" vertical="center"/>
      <protection hidden="1"/>
    </xf>
    <xf numFmtId="0" fontId="8" fillId="0" borderId="0" xfId="0" applyFont="1" applyFill="1" applyAlignment="1" applyProtection="1">
      <alignment horizontal="left"/>
      <protection hidden="1"/>
    </xf>
    <xf numFmtId="3" fontId="19" fillId="7" borderId="5" xfId="0" applyNumberFormat="1" applyFont="1" applyFill="1" applyBorder="1" applyAlignment="1" applyProtection="1">
      <alignment horizontal="center" vertical="center"/>
      <protection hidden="1"/>
    </xf>
    <xf numFmtId="0" fontId="11" fillId="5" borderId="5" xfId="0" applyFont="1" applyFill="1" applyBorder="1" applyAlignment="1" applyProtection="1">
      <alignment horizontal="left" vertical="center" wrapText="1"/>
      <protection hidden="1"/>
    </xf>
    <xf numFmtId="3" fontId="30" fillId="0" borderId="5" xfId="0" applyNumberFormat="1" applyFont="1" applyBorder="1" applyAlignment="1" applyProtection="1">
      <alignment horizontal="center" vertical="center"/>
      <protection hidden="1"/>
    </xf>
    <xf numFmtId="0" fontId="14" fillId="0" borderId="0" xfId="0" applyFont="1" applyFill="1" applyBorder="1" applyAlignment="1" applyProtection="1">
      <alignment horizontal="left" vertical="center"/>
      <protection hidden="1"/>
    </xf>
    <xf numFmtId="164" fontId="14" fillId="0" borderId="0" xfId="0" applyNumberFormat="1" applyFont="1" applyFill="1" applyBorder="1" applyAlignment="1" applyProtection="1">
      <alignment horizontal="left" vertical="center"/>
      <protection hidden="1"/>
    </xf>
    <xf numFmtId="0" fontId="17" fillId="0" borderId="13" xfId="0" applyFont="1" applyFill="1" applyBorder="1" applyAlignment="1" applyProtection="1">
      <alignment horizontal="right" vertical="center" indent="1"/>
      <protection hidden="1"/>
    </xf>
    <xf numFmtId="0" fontId="54" fillId="0" borderId="0" xfId="0" applyFont="1" applyAlignment="1" applyProtection="1">
      <alignment vertical="center"/>
      <protection hidden="1"/>
    </xf>
    <xf numFmtId="3" fontId="14" fillId="0" borderId="2" xfId="0" applyNumberFormat="1" applyFont="1" applyFill="1" applyBorder="1" applyAlignment="1" applyProtection="1">
      <alignment horizontal="right" vertical="center" indent="1"/>
      <protection hidden="1"/>
    </xf>
    <xf numFmtId="3" fontId="14" fillId="0" borderId="3" xfId="0" applyNumberFormat="1" applyFont="1" applyFill="1" applyBorder="1" applyAlignment="1" applyProtection="1">
      <alignment horizontal="right" vertical="center" indent="1"/>
      <protection hidden="1"/>
    </xf>
    <xf numFmtId="0" fontId="33" fillId="0" borderId="0" xfId="0" applyFont="1" applyAlignment="1" applyProtection="1">
      <alignment vertical="center"/>
      <protection locked="0" hidden="1"/>
    </xf>
    <xf numFmtId="0" fontId="57" fillId="0" borderId="0" xfId="0" applyFont="1" applyFill="1" applyBorder="1" applyAlignment="1" applyProtection="1">
      <alignment horizontal="left" vertical="center"/>
      <protection hidden="1"/>
    </xf>
    <xf numFmtId="0" fontId="59" fillId="0" borderId="7" xfId="0" applyFont="1" applyFill="1" applyBorder="1" applyAlignment="1" applyProtection="1">
      <alignment horizontal="right" vertical="center"/>
      <protection hidden="1"/>
    </xf>
    <xf numFmtId="3" fontId="60" fillId="9" borderId="4" xfId="0" applyNumberFormat="1" applyFont="1" applyFill="1" applyBorder="1" applyAlignment="1" applyProtection="1">
      <alignment horizontal="center" vertical="center" wrapText="1"/>
      <protection hidden="1"/>
    </xf>
    <xf numFmtId="3" fontId="60" fillId="9" borderId="0" xfId="0" applyNumberFormat="1" applyFont="1" applyFill="1" applyBorder="1" applyAlignment="1" applyProtection="1">
      <alignment horizontal="center" vertical="center" wrapText="1"/>
      <protection hidden="1"/>
    </xf>
    <xf numFmtId="3" fontId="60" fillId="9" borderId="14" xfId="0" applyNumberFormat="1" applyFont="1" applyFill="1" applyBorder="1" applyAlignment="1" applyProtection="1">
      <alignment horizontal="center" vertical="center" wrapText="1"/>
      <protection hidden="1"/>
    </xf>
    <xf numFmtId="3" fontId="60" fillId="9" borderId="17" xfId="0" applyNumberFormat="1" applyFont="1" applyFill="1" applyBorder="1" applyAlignment="1" applyProtection="1">
      <alignment horizontal="center" vertical="center" wrapText="1"/>
      <protection hidden="1"/>
    </xf>
    <xf numFmtId="3" fontId="60" fillId="9" borderId="16" xfId="0" applyNumberFormat="1" applyFont="1" applyFill="1" applyBorder="1" applyAlignment="1" applyProtection="1">
      <alignment horizontal="center" vertical="center" wrapText="1"/>
      <protection hidden="1"/>
    </xf>
    <xf numFmtId="3" fontId="60" fillId="9" borderId="15" xfId="0" applyNumberFormat="1" applyFont="1" applyFill="1" applyBorder="1" applyAlignment="1" applyProtection="1">
      <alignment horizontal="center" vertical="center" wrapText="1"/>
      <protection hidden="1"/>
    </xf>
    <xf numFmtId="3" fontId="60" fillId="9" borderId="8" xfId="0" applyNumberFormat="1" applyFont="1" applyFill="1" applyBorder="1" applyAlignment="1" applyProtection="1">
      <alignment horizontal="center" vertical="center" wrapText="1"/>
      <protection hidden="1"/>
    </xf>
    <xf numFmtId="3" fontId="60" fillId="15" borderId="4" xfId="0" applyNumberFormat="1" applyFont="1" applyFill="1" applyBorder="1" applyAlignment="1" applyProtection="1">
      <alignment horizontal="center" vertical="center" wrapText="1"/>
      <protection hidden="1"/>
    </xf>
    <xf numFmtId="3" fontId="60" fillId="15" borderId="0" xfId="0" applyNumberFormat="1" applyFont="1" applyFill="1" applyBorder="1" applyAlignment="1" applyProtection="1">
      <alignment horizontal="center" vertical="center" wrapText="1"/>
      <protection hidden="1"/>
    </xf>
    <xf numFmtId="3" fontId="60" fillId="15" borderId="14" xfId="0" applyNumberFormat="1" applyFont="1" applyFill="1" applyBorder="1" applyAlignment="1" applyProtection="1">
      <alignment horizontal="center" vertical="center" wrapText="1"/>
      <protection hidden="1"/>
    </xf>
    <xf numFmtId="3" fontId="60" fillId="15" borderId="17" xfId="0" applyNumberFormat="1" applyFont="1" applyFill="1" applyBorder="1" applyAlignment="1" applyProtection="1">
      <alignment horizontal="center" vertical="center" wrapText="1"/>
      <protection hidden="1"/>
    </xf>
    <xf numFmtId="3" fontId="60" fillId="15" borderId="16" xfId="0" applyNumberFormat="1" applyFont="1" applyFill="1" applyBorder="1" applyAlignment="1" applyProtection="1">
      <alignment horizontal="center" vertical="center" wrapText="1"/>
      <protection hidden="1"/>
    </xf>
    <xf numFmtId="3" fontId="60" fillId="15" borderId="15" xfId="0" applyNumberFormat="1" applyFont="1" applyFill="1" applyBorder="1" applyAlignment="1" applyProtection="1">
      <alignment horizontal="center" vertical="center" wrapText="1"/>
      <protection hidden="1"/>
    </xf>
    <xf numFmtId="3" fontId="60" fillId="15" borderId="8" xfId="0" applyNumberFormat="1" applyFont="1" applyFill="1" applyBorder="1" applyAlignment="1" applyProtection="1">
      <alignment horizontal="center" vertical="center" wrapText="1"/>
      <protection hidden="1"/>
    </xf>
    <xf numFmtId="166" fontId="60" fillId="0" borderId="0" xfId="0" applyNumberFormat="1" applyFont="1" applyFill="1" applyBorder="1" applyAlignment="1" applyProtection="1">
      <alignment horizontal="right" vertical="center"/>
      <protection hidden="1"/>
    </xf>
    <xf numFmtId="3" fontId="40" fillId="0" borderId="0" xfId="0" applyNumberFormat="1" applyFont="1" applyAlignment="1">
      <alignment horizontal="center" vertical="center"/>
    </xf>
    <xf numFmtId="3" fontId="40" fillId="10" borderId="9" xfId="0" applyNumberFormat="1" applyFont="1" applyFill="1" applyBorder="1" applyAlignment="1">
      <alignment horizontal="center" vertical="center" wrapText="1"/>
    </xf>
    <xf numFmtId="3" fontId="48" fillId="0" borderId="0" xfId="0" applyNumberFormat="1" applyFont="1" applyAlignment="1">
      <alignment horizontal="center" vertical="center"/>
    </xf>
    <xf numFmtId="3" fontId="48" fillId="0" borderId="5" xfId="0" applyNumberFormat="1" applyFont="1" applyBorder="1" applyAlignment="1">
      <alignment horizontal="center" vertical="center"/>
    </xf>
    <xf numFmtId="3" fontId="0" fillId="0" borderId="0" xfId="0" applyNumberFormat="1"/>
    <xf numFmtId="3" fontId="0" fillId="0" borderId="0" xfId="0" applyNumberFormat="1" applyFont="1" applyAlignment="1">
      <alignment vertical="center"/>
    </xf>
    <xf numFmtId="3" fontId="48" fillId="10" borderId="9" xfId="0" applyNumberFormat="1" applyFont="1" applyFill="1" applyBorder="1" applyAlignment="1">
      <alignment horizontal="center" vertical="center" wrapText="1"/>
    </xf>
    <xf numFmtId="3" fontId="48" fillId="0" borderId="0" xfId="1" applyNumberFormat="1" applyFont="1" applyFill="1" applyAlignment="1">
      <alignment horizontal="center" vertical="center"/>
    </xf>
    <xf numFmtId="3" fontId="48" fillId="0" borderId="5" xfId="1" applyNumberFormat="1" applyFont="1" applyFill="1" applyBorder="1" applyAlignment="1">
      <alignment horizontal="center" vertical="center"/>
    </xf>
    <xf numFmtId="3" fontId="40" fillId="0" borderId="5" xfId="0" applyNumberFormat="1" applyFont="1" applyBorder="1" applyAlignment="1">
      <alignment vertical="center"/>
    </xf>
    <xf numFmtId="0" fontId="43" fillId="0" borderId="0" xfId="0" applyFont="1" applyAlignment="1">
      <alignment horizontal="left"/>
    </xf>
    <xf numFmtId="165" fontId="14" fillId="0" borderId="8" xfId="0" applyNumberFormat="1" applyFont="1" applyFill="1" applyBorder="1" applyAlignment="1" applyProtection="1">
      <alignment horizontal="right" vertical="center"/>
      <protection hidden="1"/>
    </xf>
    <xf numFmtId="0" fontId="0" fillId="0" borderId="0" xfId="0" applyFill="1" applyProtection="1">
      <protection hidden="1"/>
    </xf>
    <xf numFmtId="3" fontId="19" fillId="7" borderId="0" xfId="0" applyNumberFormat="1" applyFont="1" applyFill="1" applyBorder="1" applyAlignment="1" applyProtection="1">
      <alignment horizontal="center" vertical="center"/>
      <protection hidden="1"/>
    </xf>
    <xf numFmtId="167" fontId="14" fillId="0" borderId="11" xfId="0" applyNumberFormat="1" applyFont="1" applyFill="1" applyBorder="1" applyAlignment="1" applyProtection="1">
      <alignment horizontal="right" vertical="center"/>
      <protection hidden="1"/>
    </xf>
    <xf numFmtId="0" fontId="14" fillId="0" borderId="19" xfId="0" applyFont="1" applyFill="1" applyBorder="1" applyAlignment="1" applyProtection="1">
      <alignment horizontal="left" vertical="center"/>
      <protection hidden="1"/>
    </xf>
    <xf numFmtId="3" fontId="60" fillId="9" borderId="19" xfId="0" applyNumberFormat="1" applyFont="1" applyFill="1" applyBorder="1" applyAlignment="1" applyProtection="1">
      <alignment horizontal="center" vertical="center" wrapText="1"/>
      <protection hidden="1"/>
    </xf>
    <xf numFmtId="3" fontId="60" fillId="15" borderId="19" xfId="0" applyNumberFormat="1" applyFont="1" applyFill="1" applyBorder="1" applyAlignment="1" applyProtection="1">
      <alignment horizontal="center" vertical="center" wrapText="1"/>
      <protection hidden="1"/>
    </xf>
    <xf numFmtId="1" fontId="8" fillId="0" borderId="0" xfId="0" applyNumberFormat="1" applyFont="1" applyAlignment="1" applyProtection="1">
      <alignment horizontal="center"/>
      <protection hidden="1"/>
    </xf>
    <xf numFmtId="3" fontId="27" fillId="3" borderId="5" xfId="0" applyNumberFormat="1" applyFont="1" applyFill="1" applyBorder="1" applyAlignment="1" applyProtection="1">
      <alignment vertical="center"/>
      <protection hidden="1"/>
    </xf>
    <xf numFmtId="3" fontId="27" fillId="0" borderId="5" xfId="0" applyNumberFormat="1" applyFont="1" applyBorder="1" applyAlignment="1" applyProtection="1">
      <alignment horizontal="right" vertical="center"/>
      <protection hidden="1"/>
    </xf>
    <xf numFmtId="3" fontId="28" fillId="0" borderId="5" xfId="0" applyNumberFormat="1" applyFont="1" applyFill="1" applyBorder="1" applyAlignment="1" applyProtection="1">
      <alignment horizontal="center" vertical="center" wrapText="1"/>
      <protection hidden="1"/>
    </xf>
    <xf numFmtId="165" fontId="28" fillId="0" borderId="5" xfId="0" applyNumberFormat="1" applyFont="1" applyFill="1" applyBorder="1" applyAlignment="1" applyProtection="1">
      <alignment horizontal="center" vertical="center" wrapText="1"/>
      <protection hidden="1"/>
    </xf>
    <xf numFmtId="1" fontId="28" fillId="0" borderId="6" xfId="0" applyNumberFormat="1" applyFont="1" applyFill="1" applyBorder="1" applyAlignment="1" applyProtection="1">
      <alignment horizontal="center" vertical="center" wrapText="1"/>
      <protection hidden="1"/>
    </xf>
    <xf numFmtId="164" fontId="28" fillId="0" borderId="6" xfId="0" applyNumberFormat="1" applyFont="1" applyFill="1" applyBorder="1" applyAlignment="1" applyProtection="1">
      <alignment horizontal="center" vertical="center" wrapText="1"/>
      <protection hidden="1"/>
    </xf>
    <xf numFmtId="3" fontId="28" fillId="0" borderId="6" xfId="0" applyNumberFormat="1" applyFont="1" applyFill="1" applyBorder="1" applyAlignment="1" applyProtection="1">
      <alignment horizontal="center" vertical="center" wrapText="1"/>
      <protection hidden="1"/>
    </xf>
    <xf numFmtId="3" fontId="29" fillId="0" borderId="5" xfId="0" applyNumberFormat="1" applyFont="1" applyFill="1" applyBorder="1" applyAlignment="1" applyProtection="1">
      <alignment horizontal="left"/>
      <protection hidden="1"/>
    </xf>
    <xf numFmtId="3" fontId="27" fillId="5" borderId="5" xfId="5" applyNumberFormat="1" applyFont="1" applyFill="1" applyBorder="1" applyAlignment="1" applyProtection="1">
      <alignment horizontal="center"/>
      <protection hidden="1"/>
    </xf>
    <xf numFmtId="164" fontId="28" fillId="5" borderId="6" xfId="0" applyNumberFormat="1" applyFont="1" applyFill="1" applyBorder="1" applyAlignment="1" applyProtection="1">
      <alignment horizontal="center" vertical="center" wrapText="1"/>
      <protection hidden="1"/>
    </xf>
    <xf numFmtId="165" fontId="27" fillId="5" borderId="5" xfId="5" applyNumberFormat="1" applyFont="1" applyFill="1" applyBorder="1" applyAlignment="1" applyProtection="1">
      <alignment horizontal="center"/>
      <protection hidden="1"/>
    </xf>
    <xf numFmtId="0" fontId="27" fillId="0" borderId="5" xfId="0" applyFont="1" applyFill="1" applyBorder="1" applyProtection="1">
      <protection hidden="1"/>
    </xf>
    <xf numFmtId="3" fontId="11" fillId="5" borderId="5" xfId="0" applyNumberFormat="1" applyFont="1" applyFill="1" applyBorder="1" applyAlignment="1" applyProtection="1">
      <alignment horizontal="center" vertical="center" wrapText="1"/>
      <protection hidden="1"/>
    </xf>
    <xf numFmtId="0" fontId="7" fillId="5" borderId="10" xfId="0" applyFont="1" applyFill="1" applyBorder="1" applyAlignment="1" applyProtection="1">
      <alignment horizontal="center" vertical="center"/>
      <protection hidden="1"/>
    </xf>
    <xf numFmtId="0" fontId="67" fillId="0" borderId="0" xfId="0" applyFont="1"/>
    <xf numFmtId="3" fontId="8" fillId="4" borderId="5" xfId="0" applyNumberFormat="1" applyFont="1" applyFill="1" applyBorder="1" applyAlignment="1" applyProtection="1">
      <alignment vertical="center"/>
      <protection hidden="1"/>
    </xf>
    <xf numFmtId="3" fontId="12" fillId="4" borderId="5" xfId="0" applyNumberFormat="1" applyFont="1" applyFill="1" applyBorder="1" applyAlignment="1" applyProtection="1">
      <alignment horizontal="left"/>
      <protection hidden="1"/>
    </xf>
    <xf numFmtId="0" fontId="8" fillId="4" borderId="5" xfId="0" applyFont="1" applyFill="1" applyBorder="1" applyProtection="1">
      <protection hidden="1"/>
    </xf>
    <xf numFmtId="0" fontId="49" fillId="16" borderId="0" xfId="0" applyFont="1" applyFill="1" applyAlignment="1">
      <alignment vertical="center"/>
    </xf>
    <xf numFmtId="3" fontId="11" fillId="16" borderId="5" xfId="0" applyNumberFormat="1" applyFont="1" applyFill="1" applyBorder="1" applyAlignment="1" applyProtection="1">
      <alignment horizontal="center" vertical="center" wrapText="1"/>
      <protection hidden="1"/>
    </xf>
    <xf numFmtId="164" fontId="48" fillId="0" borderId="0" xfId="0" applyNumberFormat="1" applyFont="1"/>
    <xf numFmtId="0" fontId="73" fillId="0" borderId="0" xfId="0" applyFont="1"/>
    <xf numFmtId="0" fontId="45" fillId="0" borderId="0" xfId="0" applyFont="1" applyBorder="1"/>
    <xf numFmtId="0" fontId="45" fillId="0" borderId="0" xfId="0" applyFont="1" applyBorder="1" applyAlignment="1">
      <alignment horizontal="left"/>
    </xf>
    <xf numFmtId="0" fontId="74" fillId="0" borderId="0" xfId="0" applyFont="1" applyBorder="1" applyAlignment="1">
      <alignment horizontal="center"/>
    </xf>
    <xf numFmtId="0" fontId="74" fillId="0" borderId="0" xfId="0" applyFont="1" applyBorder="1" applyAlignment="1">
      <alignment horizontal="left"/>
    </xf>
    <xf numFmtId="0" fontId="44" fillId="0" borderId="0" xfId="0" applyFont="1" applyBorder="1" applyAlignment="1">
      <alignment horizontal="center"/>
    </xf>
    <xf numFmtId="0" fontId="36" fillId="0" borderId="0" xfId="5" applyFont="1" applyFill="1" applyBorder="1" applyProtection="1">
      <protection hidden="1"/>
    </xf>
    <xf numFmtId="0" fontId="44" fillId="0" borderId="0" xfId="0" applyFont="1" applyBorder="1" applyAlignment="1">
      <alignment horizontal="left"/>
    </xf>
    <xf numFmtId="0" fontId="45" fillId="0" borderId="0" xfId="0" applyFont="1" applyProtection="1">
      <protection locked="0"/>
    </xf>
    <xf numFmtId="0" fontId="11" fillId="5" borderId="5" xfId="0" applyFont="1" applyFill="1" applyBorder="1" applyAlignment="1" applyProtection="1">
      <alignment horizontal="center" vertical="center" wrapText="1"/>
      <protection hidden="1"/>
    </xf>
    <xf numFmtId="3" fontId="51" fillId="3" borderId="22" xfId="0" applyNumberFormat="1" applyFont="1" applyFill="1" applyBorder="1" applyAlignment="1" applyProtection="1">
      <alignment vertical="center"/>
      <protection hidden="1"/>
    </xf>
    <xf numFmtId="0" fontId="51" fillId="0" borderId="0" xfId="0" applyFont="1"/>
    <xf numFmtId="3" fontId="76" fillId="0" borderId="22" xfId="0" applyNumberFormat="1" applyFont="1" applyBorder="1" applyAlignment="1">
      <alignment horizontal="right" vertical="center"/>
    </xf>
    <xf numFmtId="165" fontId="40" fillId="0" borderId="5" xfId="0" applyNumberFormat="1" applyFont="1" applyBorder="1" applyAlignment="1">
      <alignment vertical="center"/>
    </xf>
    <xf numFmtId="0" fontId="43" fillId="0" borderId="0" xfId="0" applyFont="1" applyBorder="1"/>
    <xf numFmtId="0" fontId="78" fillId="0" borderId="0" xfId="0" applyFont="1" applyBorder="1" applyAlignment="1">
      <alignment horizontal="center"/>
    </xf>
    <xf numFmtId="0" fontId="39" fillId="0" borderId="0" xfId="5" applyFont="1" applyFill="1" applyBorder="1" applyProtection="1">
      <protection hidden="1"/>
    </xf>
    <xf numFmtId="0" fontId="78" fillId="0" borderId="0" xfId="0" applyFont="1" applyBorder="1" applyAlignment="1">
      <alignment horizontal="left"/>
    </xf>
    <xf numFmtId="0" fontId="51" fillId="0" borderId="0" xfId="15" applyFont="1" applyProtection="1">
      <protection hidden="1"/>
    </xf>
    <xf numFmtId="0" fontId="51" fillId="0" borderId="0" xfId="15" applyFont="1" applyAlignment="1" applyProtection="1">
      <alignment horizontal="center"/>
      <protection hidden="1"/>
    </xf>
    <xf numFmtId="0" fontId="69" fillId="0" borderId="0" xfId="15" applyFont="1" applyProtection="1">
      <protection hidden="1"/>
    </xf>
    <xf numFmtId="0" fontId="51" fillId="0" borderId="0" xfId="15" applyFont="1" applyAlignment="1" applyProtection="1">
      <alignment horizontal="left"/>
      <protection hidden="1"/>
    </xf>
    <xf numFmtId="0" fontId="0" fillId="0" borderId="0" xfId="0" applyProtection="1">
      <protection hidden="1"/>
    </xf>
    <xf numFmtId="0" fontId="66" fillId="17" borderId="0" xfId="15" applyFont="1" applyFill="1" applyAlignment="1" applyProtection="1">
      <alignment horizontal="center"/>
      <protection hidden="1"/>
    </xf>
    <xf numFmtId="3" fontId="70" fillId="7" borderId="0" xfId="15" applyNumberFormat="1" applyFont="1" applyFill="1" applyAlignment="1" applyProtection="1">
      <alignment horizontal="center"/>
      <protection hidden="1"/>
    </xf>
    <xf numFmtId="0" fontId="71" fillId="8" borderId="9" xfId="15" applyFont="1" applyFill="1" applyBorder="1" applyAlignment="1" applyProtection="1">
      <alignment vertical="center"/>
      <protection hidden="1"/>
    </xf>
    <xf numFmtId="0" fontId="71" fillId="8" borderId="9" xfId="15" applyFont="1" applyFill="1" applyBorder="1" applyAlignment="1" applyProtection="1">
      <alignment horizontal="center" vertical="center"/>
      <protection hidden="1"/>
    </xf>
    <xf numFmtId="0" fontId="71" fillId="8" borderId="9" xfId="15" applyFont="1" applyFill="1" applyBorder="1" applyAlignment="1" applyProtection="1">
      <alignment horizontal="left" vertical="center"/>
      <protection hidden="1"/>
    </xf>
    <xf numFmtId="0" fontId="71" fillId="8" borderId="9" xfId="15" applyFont="1" applyFill="1" applyBorder="1" applyAlignment="1" applyProtection="1">
      <alignment horizontal="center" vertical="center" wrapText="1"/>
      <protection hidden="1"/>
    </xf>
    <xf numFmtId="0" fontId="51" fillId="0" borderId="20" xfId="15" applyFont="1" applyBorder="1" applyProtection="1">
      <protection hidden="1"/>
    </xf>
    <xf numFmtId="0" fontId="51" fillId="0" borderId="20" xfId="15" applyFont="1" applyBorder="1" applyAlignment="1" applyProtection="1">
      <alignment horizontal="center"/>
      <protection hidden="1"/>
    </xf>
    <xf numFmtId="0" fontId="51" fillId="0" borderId="20" xfId="15" applyFont="1" applyBorder="1" applyAlignment="1" applyProtection="1">
      <alignment horizontal="left"/>
      <protection hidden="1"/>
    </xf>
    <xf numFmtId="168" fontId="51" fillId="0" borderId="20" xfId="12" applyNumberFormat="1" applyFont="1" applyBorder="1" applyAlignment="1" applyProtection="1">
      <alignment horizontal="right" indent="1"/>
      <protection hidden="1"/>
    </xf>
    <xf numFmtId="0" fontId="77" fillId="0" borderId="0" xfId="15" applyFont="1" applyAlignment="1" applyProtection="1">
      <alignment horizontal="left"/>
      <protection hidden="1"/>
    </xf>
    <xf numFmtId="0" fontId="77" fillId="0" borderId="0" xfId="15" applyFont="1" applyAlignment="1" applyProtection="1">
      <alignment horizontal="center"/>
      <protection hidden="1"/>
    </xf>
    <xf numFmtId="0" fontId="51" fillId="0" borderId="18" xfId="15" applyFont="1" applyBorder="1" applyProtection="1">
      <protection hidden="1"/>
    </xf>
    <xf numFmtId="0" fontId="51" fillId="0" borderId="18" xfId="15" applyFont="1" applyBorder="1" applyAlignment="1" applyProtection="1">
      <alignment horizontal="center"/>
      <protection hidden="1"/>
    </xf>
    <xf numFmtId="0" fontId="51" fillId="0" borderId="18" xfId="15" applyFont="1" applyBorder="1" applyAlignment="1" applyProtection="1">
      <alignment horizontal="left"/>
      <protection hidden="1"/>
    </xf>
    <xf numFmtId="168" fontId="51" fillId="0" borderId="18" xfId="12" applyNumberFormat="1" applyFont="1" applyBorder="1" applyAlignment="1" applyProtection="1">
      <alignment horizontal="right" indent="1"/>
      <protection hidden="1"/>
    </xf>
    <xf numFmtId="0" fontId="51" fillId="0" borderId="21" xfId="15" applyFont="1" applyBorder="1" applyProtection="1">
      <protection hidden="1"/>
    </xf>
    <xf numFmtId="0" fontId="51" fillId="0" borderId="21" xfId="15" applyFont="1" applyBorder="1" applyAlignment="1" applyProtection="1">
      <alignment horizontal="center"/>
      <protection hidden="1"/>
    </xf>
    <xf numFmtId="0" fontId="51" fillId="0" borderId="21" xfId="15" applyFont="1" applyBorder="1" applyAlignment="1" applyProtection="1">
      <alignment horizontal="left"/>
      <protection hidden="1"/>
    </xf>
    <xf numFmtId="168" fontId="51" fillId="0" borderId="21" xfId="12" applyNumberFormat="1" applyFont="1" applyBorder="1" applyAlignment="1" applyProtection="1">
      <alignment horizontal="right" indent="1"/>
      <protection hidden="1"/>
    </xf>
    <xf numFmtId="0" fontId="72" fillId="18" borderId="0" xfId="15" applyFont="1" applyFill="1" applyProtection="1">
      <protection hidden="1"/>
    </xf>
    <xf numFmtId="0" fontId="72" fillId="18" borderId="0" xfId="15" applyFont="1" applyFill="1" applyAlignment="1" applyProtection="1">
      <alignment horizontal="center"/>
      <protection hidden="1"/>
    </xf>
    <xf numFmtId="0" fontId="72" fillId="18" borderId="0" xfId="15" applyFont="1" applyFill="1" applyAlignment="1" applyProtection="1">
      <alignment horizontal="left"/>
      <protection hidden="1"/>
    </xf>
    <xf numFmtId="168" fontId="72" fillId="18" borderId="0" xfId="12" applyNumberFormat="1" applyFont="1" applyFill="1" applyAlignment="1" applyProtection="1">
      <alignment horizontal="right" indent="1"/>
      <protection hidden="1"/>
    </xf>
    <xf numFmtId="168" fontId="51" fillId="0" borderId="0" xfId="12" applyNumberFormat="1" applyFont="1" applyAlignment="1" applyProtection="1">
      <alignment horizontal="center"/>
      <protection hidden="1"/>
    </xf>
    <xf numFmtId="0" fontId="48" fillId="0" borderId="0" xfId="15" applyFont="1" applyProtection="1">
      <protection hidden="1"/>
    </xf>
    <xf numFmtId="0" fontId="48" fillId="0" borderId="0" xfId="15" applyFont="1" applyAlignment="1" applyProtection="1">
      <alignment horizontal="center"/>
      <protection hidden="1"/>
    </xf>
    <xf numFmtId="0" fontId="48" fillId="0" borderId="0" xfId="15" applyFont="1" applyAlignment="1" applyProtection="1">
      <alignment horizontal="left"/>
      <protection hidden="1"/>
    </xf>
    <xf numFmtId="0" fontId="65" fillId="0" borderId="0" xfId="15" applyFont="1" applyProtection="1">
      <protection hidden="1"/>
    </xf>
    <xf numFmtId="17" fontId="55" fillId="0" borderId="0" xfId="0" applyNumberFormat="1" applyFont="1" applyBorder="1" applyAlignment="1" applyProtection="1">
      <alignment horizontal="center" vertical="center" wrapText="1"/>
      <protection hidden="1"/>
    </xf>
    <xf numFmtId="0" fontId="26" fillId="0" borderId="0" xfId="0" applyFont="1" applyAlignment="1" applyProtection="1">
      <alignment horizontal="left" vertical="center" wrapText="1"/>
      <protection hidden="1"/>
    </xf>
    <xf numFmtId="0" fontId="34" fillId="12" borderId="0" xfId="0" applyFont="1" applyFill="1" applyAlignment="1" applyProtection="1">
      <alignment horizontal="center" vertical="center" wrapText="1"/>
      <protection hidden="1"/>
    </xf>
    <xf numFmtId="0" fontId="25" fillId="0" borderId="0" xfId="0" applyFont="1" applyAlignment="1" applyProtection="1">
      <alignment horizontal="left" vertical="center" wrapText="1"/>
      <protection hidden="1"/>
    </xf>
    <xf numFmtId="0" fontId="25" fillId="0" borderId="9" xfId="0" applyFont="1" applyBorder="1" applyAlignment="1" applyProtection="1">
      <alignment horizontal="left" vertical="center" wrapText="1"/>
      <protection hidden="1"/>
    </xf>
    <xf numFmtId="0" fontId="59" fillId="0" borderId="0" xfId="0" applyFont="1" applyFill="1" applyBorder="1" applyAlignment="1" applyProtection="1">
      <alignment horizontal="center" vertical="center"/>
      <protection hidden="1"/>
    </xf>
    <xf numFmtId="0" fontId="39" fillId="0" borderId="0" xfId="0" applyFont="1" applyAlignment="1" applyProtection="1">
      <alignment horizontal="left" vertical="center" wrapText="1"/>
      <protection hidden="1"/>
    </xf>
    <xf numFmtId="0" fontId="59" fillId="0" borderId="7" xfId="0" applyFont="1" applyFill="1" applyBorder="1" applyAlignment="1" applyProtection="1">
      <alignment horizontal="center" vertical="center"/>
      <protection hidden="1"/>
    </xf>
    <xf numFmtId="0" fontId="61" fillId="14" borderId="7" xfId="0" applyFont="1" applyFill="1" applyBorder="1" applyAlignment="1" applyProtection="1">
      <alignment horizontal="center" vertical="center"/>
      <protection hidden="1"/>
    </xf>
    <xf numFmtId="0" fontId="61" fillId="14" borderId="9" xfId="0" applyFont="1" applyFill="1" applyBorder="1" applyAlignment="1" applyProtection="1">
      <alignment horizontal="center" vertical="center"/>
      <protection hidden="1"/>
    </xf>
    <xf numFmtId="0" fontId="61" fillId="13" borderId="7" xfId="0" applyFont="1" applyFill="1" applyBorder="1" applyAlignment="1" applyProtection="1">
      <alignment horizontal="center" vertical="center"/>
      <protection hidden="1"/>
    </xf>
    <xf numFmtId="0" fontId="61" fillId="13" borderId="9" xfId="0" applyFont="1" applyFill="1" applyBorder="1" applyAlignment="1" applyProtection="1">
      <alignment horizontal="center" vertical="center"/>
      <protection hidden="1"/>
    </xf>
    <xf numFmtId="166" fontId="60" fillId="0" borderId="16" xfId="0" applyNumberFormat="1" applyFont="1" applyFill="1" applyBorder="1" applyAlignment="1" applyProtection="1">
      <alignment horizontal="center" vertical="center"/>
      <protection hidden="1"/>
    </xf>
    <xf numFmtId="0" fontId="34" fillId="11" borderId="0" xfId="0" applyFont="1" applyFill="1" applyAlignment="1" applyProtection="1">
      <alignment horizontal="center" vertical="center" wrapText="1"/>
      <protection hidden="1"/>
    </xf>
    <xf numFmtId="0" fontId="21" fillId="0" borderId="0" xfId="0" applyFont="1" applyAlignment="1">
      <alignment horizontal="center"/>
    </xf>
    <xf numFmtId="0" fontId="75" fillId="0" borderId="0" xfId="15" applyFont="1" applyAlignment="1" applyProtection="1">
      <alignment horizontal="center"/>
      <protection hidden="1"/>
    </xf>
    <xf numFmtId="0" fontId="41" fillId="0" borderId="0" xfId="0" applyFont="1" applyAlignment="1">
      <alignment horizontal="center" vertical="center" wrapText="1"/>
    </xf>
  </cellXfs>
  <cellStyles count="17">
    <cellStyle name="Comma" xfId="1" builtinId="3"/>
    <cellStyle name="Comma 2" xfId="12" xr:uid="{00000000-0005-0000-0000-000001000000}"/>
    <cellStyle name="Hyperlink 2" xfId="2" xr:uid="{00000000-0005-0000-0000-000003000000}"/>
    <cellStyle name="Hyperlink 3" xfId="8" xr:uid="{00000000-0005-0000-0000-000004000000}"/>
    <cellStyle name="Hyperlink 4" xfId="16" xr:uid="{6BCA0741-8BAB-44B9-A0A8-893ADF2CD8F8}"/>
    <cellStyle name="Normal" xfId="0" builtinId="0"/>
    <cellStyle name="Normal 2" xfId="3" xr:uid="{00000000-0005-0000-0000-000006000000}"/>
    <cellStyle name="Normal 2 2" xfId="15" xr:uid="{C641D0DB-45A5-40DB-9E0D-0BBB5DF5828C}"/>
    <cellStyle name="Normal 3" xfId="4" xr:uid="{00000000-0005-0000-0000-000007000000}"/>
    <cellStyle name="Normal 4" xfId="7" xr:uid="{00000000-0005-0000-0000-000008000000}"/>
    <cellStyle name="Normal 5" xfId="13" xr:uid="{00000000-0005-0000-0000-000009000000}"/>
    <cellStyle name="Normal 6" xfId="11" xr:uid="{00000000-0005-0000-0000-00000A000000}"/>
    <cellStyle name="Normal 6 2 2" xfId="9" xr:uid="{00000000-0005-0000-0000-00000B000000}"/>
    <cellStyle name="Normal 6 3" xfId="10" xr:uid="{00000000-0005-0000-0000-00000C000000}"/>
    <cellStyle name="Normal_test" xfId="5" xr:uid="{00000000-0005-0000-0000-00000D000000}"/>
    <cellStyle name="Percent 2" xfId="14" xr:uid="{00000000-0005-0000-0000-00000E000000}"/>
    <cellStyle name="rowfield" xfId="6" xr:uid="{00000000-0005-0000-0000-00000F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8"/>
      </font>
      <fill>
        <patternFill>
          <bgColor indexed="43"/>
        </patternFill>
      </fill>
    </dxf>
    <dxf>
      <font>
        <condense val="0"/>
        <extend val="0"/>
        <color indexed="18"/>
      </font>
      <fill>
        <patternFill>
          <bgColor indexed="43"/>
        </patternFill>
      </fill>
    </dxf>
  </dxfs>
  <tableStyles count="0" defaultTableStyle="TableStyleMedium9" defaultPivotStyle="PivotStyleLight16"/>
  <colors>
    <mruColors>
      <color rgb="FF008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.xml" Id="R93a64493d3004b81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45023980130307"/>
          <c:y val="2.525463201227458E-2"/>
          <c:w val="0.82024448685568874"/>
          <c:h val="0.9514308610607996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Comparison!$H$9:$H$78</c:f>
              <c:strCache>
                <c:ptCount val="70"/>
                <c:pt idx="0">
                  <c:v>Greater Dandenong </c:v>
                </c:pt>
                <c:pt idx="1">
                  <c:v>Brimbank </c:v>
                </c:pt>
                <c:pt idx="2">
                  <c:v>Latrobe </c:v>
                </c:pt>
                <c:pt idx="3">
                  <c:v>Warrnambool </c:v>
                </c:pt>
                <c:pt idx="4">
                  <c:v>Moonee Valley </c:v>
                </c:pt>
                <c:pt idx="5">
                  <c:v>Central Goldfields</c:v>
                </c:pt>
                <c:pt idx="6">
                  <c:v>Maribyrnong </c:v>
                </c:pt>
                <c:pt idx="7">
                  <c:v>Mildura </c:v>
                </c:pt>
                <c:pt idx="8">
                  <c:v>East Gippsland </c:v>
                </c:pt>
                <c:pt idx="9">
                  <c:v>Ballarat </c:v>
                </c:pt>
                <c:pt idx="10">
                  <c:v>Monash </c:v>
                </c:pt>
                <c:pt idx="11">
                  <c:v>Wellington </c:v>
                </c:pt>
                <c:pt idx="12">
                  <c:v>Greater Shepparton </c:v>
                </c:pt>
                <c:pt idx="13">
                  <c:v>Maroondah </c:v>
                </c:pt>
                <c:pt idx="14">
                  <c:v>Hume </c:v>
                </c:pt>
                <c:pt idx="15">
                  <c:v>Kingston </c:v>
                </c:pt>
                <c:pt idx="16">
                  <c:v>Whittlesea </c:v>
                </c:pt>
                <c:pt idx="17">
                  <c:v>Horsham </c:v>
                </c:pt>
                <c:pt idx="18">
                  <c:v>Mornington Peninsula </c:v>
                </c:pt>
                <c:pt idx="19">
                  <c:v>Hobsons Bay </c:v>
                </c:pt>
                <c:pt idx="20">
                  <c:v>Glen Eira </c:v>
                </c:pt>
                <c:pt idx="21">
                  <c:v>Bass Coast </c:v>
                </c:pt>
                <c:pt idx="22">
                  <c:v>Greater Geelong </c:v>
                </c:pt>
                <c:pt idx="23">
                  <c:v>Queenscliffe</c:v>
                </c:pt>
                <c:pt idx="24">
                  <c:v>Darebin </c:v>
                </c:pt>
                <c:pt idx="25">
                  <c:v>Melton </c:v>
                </c:pt>
                <c:pt idx="26">
                  <c:v>Frankston </c:v>
                </c:pt>
                <c:pt idx="27">
                  <c:v>Banyule </c:v>
                </c:pt>
                <c:pt idx="28">
                  <c:v>Knox </c:v>
                </c:pt>
                <c:pt idx="29">
                  <c:v>Ararat </c:v>
                </c:pt>
                <c:pt idx="30">
                  <c:v>Greater Bendigo </c:v>
                </c:pt>
                <c:pt idx="31">
                  <c:v>Manningham </c:v>
                </c:pt>
                <c:pt idx="32">
                  <c:v>Benalla </c:v>
                </c:pt>
                <c:pt idx="33">
                  <c:v>Wyndham </c:v>
                </c:pt>
                <c:pt idx="34">
                  <c:v>Swan Hill </c:v>
                </c:pt>
                <c:pt idx="35">
                  <c:v>Casey </c:v>
                </c:pt>
                <c:pt idx="36">
                  <c:v>Southern Grampians </c:v>
                </c:pt>
                <c:pt idx="37">
                  <c:v>Colac-Otway </c:v>
                </c:pt>
                <c:pt idx="38">
                  <c:v>Glenelg </c:v>
                </c:pt>
                <c:pt idx="39">
                  <c:v>Melbourne </c:v>
                </c:pt>
                <c:pt idx="40">
                  <c:v>Mitchell </c:v>
                </c:pt>
                <c:pt idx="41">
                  <c:v>Northern Grampians </c:v>
                </c:pt>
                <c:pt idx="42">
                  <c:v>Baw Baw </c:v>
                </c:pt>
                <c:pt idx="43">
                  <c:v>Wangaratta </c:v>
                </c:pt>
                <c:pt idx="44">
                  <c:v>Moreland </c:v>
                </c:pt>
                <c:pt idx="45">
                  <c:v>Moorabool </c:v>
                </c:pt>
                <c:pt idx="46">
                  <c:v>Whitehorse </c:v>
                </c:pt>
                <c:pt idx="47">
                  <c:v>Yarra </c:v>
                </c:pt>
                <c:pt idx="48">
                  <c:v>Cardinia </c:v>
                </c:pt>
                <c:pt idx="49">
                  <c:v>Campaspe </c:v>
                </c:pt>
                <c:pt idx="50">
                  <c:v>South Gippsland </c:v>
                </c:pt>
                <c:pt idx="51">
                  <c:v>Port Phillip </c:v>
                </c:pt>
                <c:pt idx="52">
                  <c:v>Wodonga </c:v>
                </c:pt>
                <c:pt idx="53">
                  <c:v>Gannawarra </c:v>
                </c:pt>
                <c:pt idx="54">
                  <c:v>Macedon Ranges </c:v>
                </c:pt>
                <c:pt idx="55">
                  <c:v>Yarra Ranges </c:v>
                </c:pt>
                <c:pt idx="56">
                  <c:v>Hepburn </c:v>
                </c:pt>
                <c:pt idx="57">
                  <c:v>Corangamite </c:v>
                </c:pt>
                <c:pt idx="58">
                  <c:v>Alpine </c:v>
                </c:pt>
                <c:pt idx="59">
                  <c:v>Mansfield </c:v>
                </c:pt>
                <c:pt idx="60">
                  <c:v>Nillumbik </c:v>
                </c:pt>
                <c:pt idx="61">
                  <c:v>Moira </c:v>
                </c:pt>
                <c:pt idx="62">
                  <c:v>Stonnington </c:v>
                </c:pt>
                <c:pt idx="63">
                  <c:v>Mount Alexander </c:v>
                </c:pt>
                <c:pt idx="64">
                  <c:v>Bayside </c:v>
                </c:pt>
                <c:pt idx="65">
                  <c:v>Strathbogie </c:v>
                </c:pt>
                <c:pt idx="66">
                  <c:v>Surf Coast </c:v>
                </c:pt>
                <c:pt idx="67">
                  <c:v>Murrindindi </c:v>
                </c:pt>
                <c:pt idx="68">
                  <c:v>Boroondara </c:v>
                </c:pt>
                <c:pt idx="69">
                  <c:v>Towong </c:v>
                </c:pt>
              </c:strCache>
            </c:strRef>
          </c:cat>
          <c:val>
            <c:numRef>
              <c:f>Comparison!$I$9:$I$78</c:f>
              <c:numCache>
                <c:formatCode>General</c:formatCode>
                <c:ptCount val="70"/>
                <c:pt idx="0">
                  <c:v>649.69465689343917</c:v>
                </c:pt>
                <c:pt idx="1">
                  <c:v>617.84491792736753</c:v>
                </c:pt>
                <c:pt idx="2">
                  <c:v>578.65347538853246</c:v>
                </c:pt>
                <c:pt idx="3">
                  <c:v>547.30554290744897</c:v>
                </c:pt>
                <c:pt idx="4">
                  <c:v>543.27712106507147</c:v>
                </c:pt>
                <c:pt idx="5">
                  <c:v>538.34015906848879</c:v>
                </c:pt>
                <c:pt idx="6">
                  <c:v>532.26296394446535</c:v>
                </c:pt>
                <c:pt idx="7">
                  <c:v>518.24153355390547</c:v>
                </c:pt>
                <c:pt idx="8">
                  <c:v>515.46989417246039</c:v>
                </c:pt>
                <c:pt idx="9">
                  <c:v>508.89833951416301</c:v>
                </c:pt>
                <c:pt idx="10">
                  <c:v>489.01110471152475</c:v>
                </c:pt>
                <c:pt idx="11">
                  <c:v>487.04217991536706</c:v>
                </c:pt>
                <c:pt idx="12">
                  <c:v>486.67260821620141</c:v>
                </c:pt>
                <c:pt idx="13">
                  <c:v>484.3204911402388</c:v>
                </c:pt>
                <c:pt idx="14">
                  <c:v>482.55766930920885</c:v>
                </c:pt>
                <c:pt idx="15">
                  <c:v>471.83132183636206</c:v>
                </c:pt>
                <c:pt idx="16">
                  <c:v>471.49948826340994</c:v>
                </c:pt>
                <c:pt idx="17">
                  <c:v>470.05237021529899</c:v>
                </c:pt>
                <c:pt idx="18">
                  <c:v>467.78269875751658</c:v>
                </c:pt>
                <c:pt idx="19">
                  <c:v>452.11227748818345</c:v>
                </c:pt>
                <c:pt idx="20">
                  <c:v>439.95834720686094</c:v>
                </c:pt>
                <c:pt idx="21">
                  <c:v>439.1793530479419</c:v>
                </c:pt>
                <c:pt idx="22">
                  <c:v>425.41983979477897</c:v>
                </c:pt>
                <c:pt idx="23">
                  <c:v>422.4646309677463</c:v>
                </c:pt>
                <c:pt idx="24">
                  <c:v>422.0644949555732</c:v>
                </c:pt>
                <c:pt idx="25">
                  <c:v>418.50960610170205</c:v>
                </c:pt>
                <c:pt idx="26">
                  <c:v>411.56853138056192</c:v>
                </c:pt>
                <c:pt idx="27">
                  <c:v>411.48185853080901</c:v>
                </c:pt>
                <c:pt idx="28">
                  <c:v>411.31140338388491</c:v>
                </c:pt>
                <c:pt idx="29">
                  <c:v>408.20319119040681</c:v>
                </c:pt>
                <c:pt idx="30">
                  <c:v>405.68928070906827</c:v>
                </c:pt>
                <c:pt idx="31">
                  <c:v>394.68985166672189</c:v>
                </c:pt>
                <c:pt idx="32">
                  <c:v>390.08589900075555</c:v>
                </c:pt>
                <c:pt idx="33">
                  <c:v>373.46599297570697</c:v>
                </c:pt>
                <c:pt idx="34">
                  <c:v>371.35782507907004</c:v>
                </c:pt>
                <c:pt idx="35">
                  <c:v>366.34737056456709</c:v>
                </c:pt>
                <c:pt idx="36">
                  <c:v>365.75145254826998</c:v>
                </c:pt>
                <c:pt idx="37">
                  <c:v>364.06941283317241</c:v>
                </c:pt>
                <c:pt idx="38">
                  <c:v>357.45471245936886</c:v>
                </c:pt>
                <c:pt idx="39">
                  <c:v>357.05999313997398</c:v>
                </c:pt>
                <c:pt idx="40">
                  <c:v>353.26396307262513</c:v>
                </c:pt>
                <c:pt idx="41">
                  <c:v>327.89992394444118</c:v>
                </c:pt>
                <c:pt idx="42">
                  <c:v>302.1522225416636</c:v>
                </c:pt>
                <c:pt idx="43">
                  <c:v>300.79544595994486</c:v>
                </c:pt>
                <c:pt idx="44">
                  <c:v>295.00226889652737</c:v>
                </c:pt>
                <c:pt idx="45">
                  <c:v>269.15926625158841</c:v>
                </c:pt>
                <c:pt idx="46">
                  <c:v>261.3612384250651</c:v>
                </c:pt>
                <c:pt idx="47">
                  <c:v>255.78571560019662</c:v>
                </c:pt>
                <c:pt idx="48">
                  <c:v>247.66001878902867</c:v>
                </c:pt>
                <c:pt idx="49">
                  <c:v>227.0378147180667</c:v>
                </c:pt>
                <c:pt idx="50">
                  <c:v>217.73112311011587</c:v>
                </c:pt>
                <c:pt idx="51">
                  <c:v>210.65571108216</c:v>
                </c:pt>
                <c:pt idx="52">
                  <c:v>189.55846726507107</c:v>
                </c:pt>
                <c:pt idx="53">
                  <c:v>186.58513689186887</c:v>
                </c:pt>
                <c:pt idx="54">
                  <c:v>177.39166839993703</c:v>
                </c:pt>
                <c:pt idx="55">
                  <c:v>171.41293811839981</c:v>
                </c:pt>
                <c:pt idx="56">
                  <c:v>170.45755439684277</c:v>
                </c:pt>
                <c:pt idx="57">
                  <c:v>167.59200717167479</c:v>
                </c:pt>
                <c:pt idx="58">
                  <c:v>162.22448781910791</c:v>
                </c:pt>
                <c:pt idx="59">
                  <c:v>157.29129067430949</c:v>
                </c:pt>
                <c:pt idx="60">
                  <c:v>146.91417134034572</c:v>
                </c:pt>
                <c:pt idx="61">
                  <c:v>140.03044700252426</c:v>
                </c:pt>
                <c:pt idx="62">
                  <c:v>138.5671593259722</c:v>
                </c:pt>
                <c:pt idx="63">
                  <c:v>131.73612848848808</c:v>
                </c:pt>
                <c:pt idx="64">
                  <c:v>121.40546845887492</c:v>
                </c:pt>
                <c:pt idx="65">
                  <c:v>119.44746149810614</c:v>
                </c:pt>
                <c:pt idx="66">
                  <c:v>113.5742572037525</c:v>
                </c:pt>
                <c:pt idx="67">
                  <c:v>94.777189436107079</c:v>
                </c:pt>
                <c:pt idx="68">
                  <c:v>94.760668275482928</c:v>
                </c:pt>
                <c:pt idx="69">
                  <c:v>42.501182348447593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2B-4A92-8317-74BB2939D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212550400"/>
        <c:axId val="212552320"/>
      </c:barChart>
      <c:catAx>
        <c:axId val="2125504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2552320"/>
        <c:crosses val="autoZero"/>
        <c:auto val="1"/>
        <c:lblAlgn val="ctr"/>
        <c:lblOffset val="100"/>
        <c:noMultiLvlLbl val="0"/>
      </c:catAx>
      <c:valAx>
        <c:axId val="21255232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25504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55" dropStyle="combo" dx="16" fmlaLink="$B$1" fmlaRange="Data!$B$5:$B$85" sel="45" val="25"/>
</file>

<file path=xl/ctrlProps/ctrlProp2.xml><?xml version="1.0" encoding="utf-8"?>
<formControlPr xmlns="http://schemas.microsoft.com/office/spreadsheetml/2009/9/main" objectType="Drop" dropLines="55" dropStyle="combo" dx="16" fmlaLink="$F$1" fmlaRange="Data!$B$5:$B$85" sel="80" val="45"/>
</file>

<file path=xl/ctrlProps/ctrlProp3.xml><?xml version="1.0" encoding="utf-8"?>
<formControlPr xmlns="http://schemas.microsoft.com/office/spreadsheetml/2009/9/main" objectType="Drop" dropLines="9" dropStyle="combo" dx="16" fmlaLink="$D$6" fmlaRange="$Q$6:$Q$12" sel="6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10584</xdr:colOff>
      <xdr:row>0</xdr:row>
      <xdr:rowOff>9525</xdr:rowOff>
    </xdr:from>
    <xdr:to>
      <xdr:col>10</xdr:col>
      <xdr:colOff>923510</xdr:colOff>
      <xdr:row>1</xdr:row>
      <xdr:rowOff>42334</xdr:rowOff>
    </xdr:to>
    <xdr:sp macro="" textlink="">
      <xdr:nvSpPr>
        <xdr:cNvPr id="2107" name="Text Box 2">
          <a:extLst>
            <a:ext uri="{FF2B5EF4-FFF2-40B4-BE49-F238E27FC236}">
              <a16:creationId xmlns:a16="http://schemas.microsoft.com/office/drawing/2014/main" id="{00000000-0008-0000-0000-00003B080000}"/>
            </a:ext>
          </a:extLst>
        </xdr:cNvPr>
        <xdr:cNvSpPr txBox="1">
          <a:spLocks noChangeArrowheads="1"/>
        </xdr:cNvSpPr>
      </xdr:nvSpPr>
      <xdr:spPr bwMode="auto">
        <a:xfrm>
          <a:off x="10584" y="9525"/>
          <a:ext cx="8578481" cy="355831"/>
        </a:xfrm>
        <a:prstGeom prst="rect">
          <a:avLst/>
        </a:prstGeom>
        <a:gradFill rotWithShape="1">
          <a:gsLst>
            <a:gs pos="0">
              <a:srgbClr val="808080"/>
            </a:gs>
            <a:gs pos="100000">
              <a:srgbClr val="FFFFFF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endParaRPr lang="en-AU" sz="300" b="0" i="0" u="none" strike="noStrike" baseline="0">
            <a:solidFill>
              <a:srgbClr val="FFFFFF"/>
            </a:solidFill>
            <a:latin typeface="Palatino"/>
          </a:endParaRPr>
        </a:p>
        <a:p>
          <a:pPr algn="ctr" rtl="0">
            <a:defRPr sz="1000"/>
          </a:pPr>
          <a:r>
            <a:rPr lang="en-AU" sz="1500" b="0" i="0" u="none" strike="noStrike" baseline="0">
              <a:solidFill>
                <a:srgbClr val="003366"/>
              </a:solidFill>
              <a:latin typeface="Palatino Linotype" pitchFamily="18" charset="0"/>
            </a:rPr>
            <a:t>             EGM GAMBLING  MEASURES FOR LOCAL  AREAS: 2020</a:t>
          </a:r>
        </a:p>
      </xdr:txBody>
    </xdr:sp>
    <xdr:clientData/>
  </xdr:twoCellAnchor>
  <xdr:twoCellAnchor editAs="oneCell">
    <xdr:from>
      <xdr:col>0</xdr:col>
      <xdr:colOff>0</xdr:colOff>
      <xdr:row>0</xdr:row>
      <xdr:rowOff>16565</xdr:rowOff>
    </xdr:from>
    <xdr:to>
      <xdr:col>0</xdr:col>
      <xdr:colOff>1151283</xdr:colOff>
      <xdr:row>3</xdr:row>
      <xdr:rowOff>55215</xdr:rowOff>
    </xdr:to>
    <xdr:pic>
      <xdr:nvPicPr>
        <xdr:cNvPr id="4" name="Picture 3" descr="Gaming Machine 2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6565"/>
          <a:ext cx="1151283" cy="76752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</xdr:row>
          <xdr:rowOff>219075</xdr:rowOff>
        </xdr:from>
        <xdr:to>
          <xdr:col>4</xdr:col>
          <xdr:colOff>0</xdr:colOff>
          <xdr:row>3</xdr:row>
          <xdr:rowOff>47625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</xdr:row>
          <xdr:rowOff>219075</xdr:rowOff>
        </xdr:from>
        <xdr:to>
          <xdr:col>7</xdr:col>
          <xdr:colOff>504825</xdr:colOff>
          <xdr:row>3</xdr:row>
          <xdr:rowOff>47625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024" name="Picture 1" descr="ecblank">
          <a:extLst>
            <a:ext uri="{FF2B5EF4-FFF2-40B4-BE49-F238E27FC236}">
              <a16:creationId xmlns:a16="http://schemas.microsoft.com/office/drawing/2014/main" id="{00000000-0008-0000-0100-000040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025" name="Picture 2" descr="ecblank">
          <a:extLst>
            <a:ext uri="{FF2B5EF4-FFF2-40B4-BE49-F238E27FC236}">
              <a16:creationId xmlns:a16="http://schemas.microsoft.com/office/drawing/2014/main" id="{00000000-0008-0000-0100-000041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026" name="Picture 3" descr="ecblank">
          <a:extLst>
            <a:ext uri="{FF2B5EF4-FFF2-40B4-BE49-F238E27FC236}">
              <a16:creationId xmlns:a16="http://schemas.microsoft.com/office/drawing/2014/main" id="{00000000-0008-0000-0100-000042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027" name="Picture 4" descr="ecblank">
          <a:extLst>
            <a:ext uri="{FF2B5EF4-FFF2-40B4-BE49-F238E27FC236}">
              <a16:creationId xmlns:a16="http://schemas.microsoft.com/office/drawing/2014/main" id="{00000000-0008-0000-0100-000043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028" name="Picture 5" descr="ecblank">
          <a:extLst>
            <a:ext uri="{FF2B5EF4-FFF2-40B4-BE49-F238E27FC236}">
              <a16:creationId xmlns:a16="http://schemas.microsoft.com/office/drawing/2014/main" id="{00000000-0008-0000-0100-000044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029" name="Picture 6" descr="ecblank">
          <a:extLst>
            <a:ext uri="{FF2B5EF4-FFF2-40B4-BE49-F238E27FC236}">
              <a16:creationId xmlns:a16="http://schemas.microsoft.com/office/drawing/2014/main" id="{00000000-0008-0000-0100-000045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030" name="Picture 7" descr="ecblank">
          <a:extLst>
            <a:ext uri="{FF2B5EF4-FFF2-40B4-BE49-F238E27FC236}">
              <a16:creationId xmlns:a16="http://schemas.microsoft.com/office/drawing/2014/main" id="{00000000-0008-0000-0100-000046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031" name="Picture 8" descr="ecblank">
          <a:extLst>
            <a:ext uri="{FF2B5EF4-FFF2-40B4-BE49-F238E27FC236}">
              <a16:creationId xmlns:a16="http://schemas.microsoft.com/office/drawing/2014/main" id="{00000000-0008-0000-0100-000047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032" name="Picture 9" descr="ecblank">
          <a:extLst>
            <a:ext uri="{FF2B5EF4-FFF2-40B4-BE49-F238E27FC236}">
              <a16:creationId xmlns:a16="http://schemas.microsoft.com/office/drawing/2014/main" id="{00000000-0008-0000-0100-000048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033" name="Picture 10" descr="ecblank">
          <a:extLst>
            <a:ext uri="{FF2B5EF4-FFF2-40B4-BE49-F238E27FC236}">
              <a16:creationId xmlns:a16="http://schemas.microsoft.com/office/drawing/2014/main" id="{00000000-0008-0000-0100-000049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034" name="Picture 11" descr="ecblank">
          <a:extLst>
            <a:ext uri="{FF2B5EF4-FFF2-40B4-BE49-F238E27FC236}">
              <a16:creationId xmlns:a16="http://schemas.microsoft.com/office/drawing/2014/main" id="{00000000-0008-0000-0100-00004A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035" name="Picture 12" descr="ecblank">
          <a:extLst>
            <a:ext uri="{FF2B5EF4-FFF2-40B4-BE49-F238E27FC236}">
              <a16:creationId xmlns:a16="http://schemas.microsoft.com/office/drawing/2014/main" id="{00000000-0008-0000-0100-00004B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036" name="Picture 13" descr="ecblank">
          <a:extLst>
            <a:ext uri="{FF2B5EF4-FFF2-40B4-BE49-F238E27FC236}">
              <a16:creationId xmlns:a16="http://schemas.microsoft.com/office/drawing/2014/main" id="{00000000-0008-0000-0100-00004C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037" name="Picture 14" descr="ecblank">
          <a:extLst>
            <a:ext uri="{FF2B5EF4-FFF2-40B4-BE49-F238E27FC236}">
              <a16:creationId xmlns:a16="http://schemas.microsoft.com/office/drawing/2014/main" id="{00000000-0008-0000-0100-00004D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038" name="Picture 15" descr="ecblank">
          <a:extLst>
            <a:ext uri="{FF2B5EF4-FFF2-40B4-BE49-F238E27FC236}">
              <a16:creationId xmlns:a16="http://schemas.microsoft.com/office/drawing/2014/main" id="{00000000-0008-0000-0100-00004E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039" name="Picture 16" descr="ecblank">
          <a:extLst>
            <a:ext uri="{FF2B5EF4-FFF2-40B4-BE49-F238E27FC236}">
              <a16:creationId xmlns:a16="http://schemas.microsoft.com/office/drawing/2014/main" id="{00000000-0008-0000-0100-00004F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040" name="Picture 17" descr="ecblank">
          <a:extLst>
            <a:ext uri="{FF2B5EF4-FFF2-40B4-BE49-F238E27FC236}">
              <a16:creationId xmlns:a16="http://schemas.microsoft.com/office/drawing/2014/main" id="{00000000-0008-0000-0100-000050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041" name="Picture 18" descr="ecblank">
          <a:extLst>
            <a:ext uri="{FF2B5EF4-FFF2-40B4-BE49-F238E27FC236}">
              <a16:creationId xmlns:a16="http://schemas.microsoft.com/office/drawing/2014/main" id="{00000000-0008-0000-0100-000051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042" name="Picture 19" descr="ecblank">
          <a:extLst>
            <a:ext uri="{FF2B5EF4-FFF2-40B4-BE49-F238E27FC236}">
              <a16:creationId xmlns:a16="http://schemas.microsoft.com/office/drawing/2014/main" id="{00000000-0008-0000-0100-000052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043" name="Picture 20" descr="ecblank">
          <a:extLst>
            <a:ext uri="{FF2B5EF4-FFF2-40B4-BE49-F238E27FC236}">
              <a16:creationId xmlns:a16="http://schemas.microsoft.com/office/drawing/2014/main" id="{00000000-0008-0000-0100-000053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044" name="Picture 21" descr="ecblank">
          <a:extLst>
            <a:ext uri="{FF2B5EF4-FFF2-40B4-BE49-F238E27FC236}">
              <a16:creationId xmlns:a16="http://schemas.microsoft.com/office/drawing/2014/main" id="{00000000-0008-0000-0100-000054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045" name="Picture 22" descr="ecblank">
          <a:extLst>
            <a:ext uri="{FF2B5EF4-FFF2-40B4-BE49-F238E27FC236}">
              <a16:creationId xmlns:a16="http://schemas.microsoft.com/office/drawing/2014/main" id="{00000000-0008-0000-0100-000055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046" name="Picture 23" descr="ecblank">
          <a:extLst>
            <a:ext uri="{FF2B5EF4-FFF2-40B4-BE49-F238E27FC236}">
              <a16:creationId xmlns:a16="http://schemas.microsoft.com/office/drawing/2014/main" id="{00000000-0008-0000-0100-000056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047" name="Picture 24" descr="ecblank">
          <a:extLst>
            <a:ext uri="{FF2B5EF4-FFF2-40B4-BE49-F238E27FC236}">
              <a16:creationId xmlns:a16="http://schemas.microsoft.com/office/drawing/2014/main" id="{00000000-0008-0000-0100-000057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048" name="Picture 25" descr="ecblank">
          <a:extLst>
            <a:ext uri="{FF2B5EF4-FFF2-40B4-BE49-F238E27FC236}">
              <a16:creationId xmlns:a16="http://schemas.microsoft.com/office/drawing/2014/main" id="{00000000-0008-0000-0100-000058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049" name="Picture 26" descr="ecblank">
          <a:extLst>
            <a:ext uri="{FF2B5EF4-FFF2-40B4-BE49-F238E27FC236}">
              <a16:creationId xmlns:a16="http://schemas.microsoft.com/office/drawing/2014/main" id="{00000000-0008-0000-0100-000059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050" name="Picture 27" descr="ecblank">
          <a:extLst>
            <a:ext uri="{FF2B5EF4-FFF2-40B4-BE49-F238E27FC236}">
              <a16:creationId xmlns:a16="http://schemas.microsoft.com/office/drawing/2014/main" id="{00000000-0008-0000-0100-00005A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051" name="Picture 28" descr="ecblank">
          <a:extLst>
            <a:ext uri="{FF2B5EF4-FFF2-40B4-BE49-F238E27FC236}">
              <a16:creationId xmlns:a16="http://schemas.microsoft.com/office/drawing/2014/main" id="{00000000-0008-0000-0100-00005B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052" name="Picture 29" descr="ecblank">
          <a:extLst>
            <a:ext uri="{FF2B5EF4-FFF2-40B4-BE49-F238E27FC236}">
              <a16:creationId xmlns:a16="http://schemas.microsoft.com/office/drawing/2014/main" id="{00000000-0008-0000-0100-00005C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053" name="Picture 30" descr="ecblank">
          <a:extLst>
            <a:ext uri="{FF2B5EF4-FFF2-40B4-BE49-F238E27FC236}">
              <a16:creationId xmlns:a16="http://schemas.microsoft.com/office/drawing/2014/main" id="{00000000-0008-0000-0100-00005D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054" name="Picture 31" descr="ecblank">
          <a:extLst>
            <a:ext uri="{FF2B5EF4-FFF2-40B4-BE49-F238E27FC236}">
              <a16:creationId xmlns:a16="http://schemas.microsoft.com/office/drawing/2014/main" id="{00000000-0008-0000-0100-00005E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055" name="Picture 32" descr="ecblank">
          <a:extLst>
            <a:ext uri="{FF2B5EF4-FFF2-40B4-BE49-F238E27FC236}">
              <a16:creationId xmlns:a16="http://schemas.microsoft.com/office/drawing/2014/main" id="{00000000-0008-0000-0100-00005F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056" name="Picture 33" descr="ecblank">
          <a:extLst>
            <a:ext uri="{FF2B5EF4-FFF2-40B4-BE49-F238E27FC236}">
              <a16:creationId xmlns:a16="http://schemas.microsoft.com/office/drawing/2014/main" id="{00000000-0008-0000-0100-000060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057" name="Picture 34" descr="ecblank">
          <a:extLst>
            <a:ext uri="{FF2B5EF4-FFF2-40B4-BE49-F238E27FC236}">
              <a16:creationId xmlns:a16="http://schemas.microsoft.com/office/drawing/2014/main" id="{00000000-0008-0000-0100-000061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058" name="Picture 35" descr="ecblank">
          <a:extLst>
            <a:ext uri="{FF2B5EF4-FFF2-40B4-BE49-F238E27FC236}">
              <a16:creationId xmlns:a16="http://schemas.microsoft.com/office/drawing/2014/main" id="{00000000-0008-0000-0100-000062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059" name="Picture 36" descr="ecblank">
          <a:extLst>
            <a:ext uri="{FF2B5EF4-FFF2-40B4-BE49-F238E27FC236}">
              <a16:creationId xmlns:a16="http://schemas.microsoft.com/office/drawing/2014/main" id="{00000000-0008-0000-0100-000063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060" name="Picture 37" descr="ecblank">
          <a:extLst>
            <a:ext uri="{FF2B5EF4-FFF2-40B4-BE49-F238E27FC236}">
              <a16:creationId xmlns:a16="http://schemas.microsoft.com/office/drawing/2014/main" id="{00000000-0008-0000-0100-000064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061" name="Picture 38" descr="ecblank">
          <a:extLst>
            <a:ext uri="{FF2B5EF4-FFF2-40B4-BE49-F238E27FC236}">
              <a16:creationId xmlns:a16="http://schemas.microsoft.com/office/drawing/2014/main" id="{00000000-0008-0000-0100-000065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062" name="Picture 39" descr="ecblank">
          <a:extLst>
            <a:ext uri="{FF2B5EF4-FFF2-40B4-BE49-F238E27FC236}">
              <a16:creationId xmlns:a16="http://schemas.microsoft.com/office/drawing/2014/main" id="{00000000-0008-0000-0100-000066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063" name="Picture 40" descr="ecblank">
          <a:extLst>
            <a:ext uri="{FF2B5EF4-FFF2-40B4-BE49-F238E27FC236}">
              <a16:creationId xmlns:a16="http://schemas.microsoft.com/office/drawing/2014/main" id="{00000000-0008-0000-0100-000067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064" name="Picture 41" descr="ecblank">
          <a:extLst>
            <a:ext uri="{FF2B5EF4-FFF2-40B4-BE49-F238E27FC236}">
              <a16:creationId xmlns:a16="http://schemas.microsoft.com/office/drawing/2014/main" id="{00000000-0008-0000-0100-000068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065" name="Picture 42" descr="ecblank">
          <a:extLst>
            <a:ext uri="{FF2B5EF4-FFF2-40B4-BE49-F238E27FC236}">
              <a16:creationId xmlns:a16="http://schemas.microsoft.com/office/drawing/2014/main" id="{00000000-0008-0000-0100-000069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066" name="Picture 43" descr="ecblank">
          <a:extLst>
            <a:ext uri="{FF2B5EF4-FFF2-40B4-BE49-F238E27FC236}">
              <a16:creationId xmlns:a16="http://schemas.microsoft.com/office/drawing/2014/main" id="{00000000-0008-0000-0100-00006A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067" name="Picture 44" descr="ecblank">
          <a:extLst>
            <a:ext uri="{FF2B5EF4-FFF2-40B4-BE49-F238E27FC236}">
              <a16:creationId xmlns:a16="http://schemas.microsoft.com/office/drawing/2014/main" id="{00000000-0008-0000-0100-00006B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068" name="Picture 45" descr="ecblank">
          <a:extLst>
            <a:ext uri="{FF2B5EF4-FFF2-40B4-BE49-F238E27FC236}">
              <a16:creationId xmlns:a16="http://schemas.microsoft.com/office/drawing/2014/main" id="{00000000-0008-0000-0100-00006C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069" name="Picture 46" descr="ecblank">
          <a:extLst>
            <a:ext uri="{FF2B5EF4-FFF2-40B4-BE49-F238E27FC236}">
              <a16:creationId xmlns:a16="http://schemas.microsoft.com/office/drawing/2014/main" id="{00000000-0008-0000-0100-00006D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070" name="Picture 47" descr="ecblank">
          <a:extLst>
            <a:ext uri="{FF2B5EF4-FFF2-40B4-BE49-F238E27FC236}">
              <a16:creationId xmlns:a16="http://schemas.microsoft.com/office/drawing/2014/main" id="{00000000-0008-0000-0100-00006E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071" name="Picture 48" descr="ecblank">
          <a:extLst>
            <a:ext uri="{FF2B5EF4-FFF2-40B4-BE49-F238E27FC236}">
              <a16:creationId xmlns:a16="http://schemas.microsoft.com/office/drawing/2014/main" id="{00000000-0008-0000-0100-00006F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072" name="Picture 49" descr="ecblank">
          <a:extLst>
            <a:ext uri="{FF2B5EF4-FFF2-40B4-BE49-F238E27FC236}">
              <a16:creationId xmlns:a16="http://schemas.microsoft.com/office/drawing/2014/main" id="{00000000-0008-0000-0100-000070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073" name="Picture 50" descr="ecblank">
          <a:extLst>
            <a:ext uri="{FF2B5EF4-FFF2-40B4-BE49-F238E27FC236}">
              <a16:creationId xmlns:a16="http://schemas.microsoft.com/office/drawing/2014/main" id="{00000000-0008-0000-0100-000071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074" name="Picture 51" descr="ecblank">
          <a:extLst>
            <a:ext uri="{FF2B5EF4-FFF2-40B4-BE49-F238E27FC236}">
              <a16:creationId xmlns:a16="http://schemas.microsoft.com/office/drawing/2014/main" id="{00000000-0008-0000-0100-000072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075" name="Picture 52" descr="ecblank">
          <a:extLst>
            <a:ext uri="{FF2B5EF4-FFF2-40B4-BE49-F238E27FC236}">
              <a16:creationId xmlns:a16="http://schemas.microsoft.com/office/drawing/2014/main" id="{00000000-0008-0000-0100-000073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076" name="Picture 53" descr="ecblank">
          <a:extLst>
            <a:ext uri="{FF2B5EF4-FFF2-40B4-BE49-F238E27FC236}">
              <a16:creationId xmlns:a16="http://schemas.microsoft.com/office/drawing/2014/main" id="{00000000-0008-0000-0100-000074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077" name="Picture 54" descr="ecblank">
          <a:extLst>
            <a:ext uri="{FF2B5EF4-FFF2-40B4-BE49-F238E27FC236}">
              <a16:creationId xmlns:a16="http://schemas.microsoft.com/office/drawing/2014/main" id="{00000000-0008-0000-0100-000075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078" name="Picture 55" descr="ecblank">
          <a:extLst>
            <a:ext uri="{FF2B5EF4-FFF2-40B4-BE49-F238E27FC236}">
              <a16:creationId xmlns:a16="http://schemas.microsoft.com/office/drawing/2014/main" id="{00000000-0008-0000-0100-000076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079" name="Picture 56" descr="ecblank">
          <a:extLst>
            <a:ext uri="{FF2B5EF4-FFF2-40B4-BE49-F238E27FC236}">
              <a16:creationId xmlns:a16="http://schemas.microsoft.com/office/drawing/2014/main" id="{00000000-0008-0000-0100-000077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080" name="Picture 57" descr="ecblank">
          <a:extLst>
            <a:ext uri="{FF2B5EF4-FFF2-40B4-BE49-F238E27FC236}">
              <a16:creationId xmlns:a16="http://schemas.microsoft.com/office/drawing/2014/main" id="{00000000-0008-0000-0100-000078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081" name="Picture 58" descr="ecblank">
          <a:extLst>
            <a:ext uri="{FF2B5EF4-FFF2-40B4-BE49-F238E27FC236}">
              <a16:creationId xmlns:a16="http://schemas.microsoft.com/office/drawing/2014/main" id="{00000000-0008-0000-0100-000079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082" name="Picture 59" descr="ecblank">
          <a:extLst>
            <a:ext uri="{FF2B5EF4-FFF2-40B4-BE49-F238E27FC236}">
              <a16:creationId xmlns:a16="http://schemas.microsoft.com/office/drawing/2014/main" id="{00000000-0008-0000-0100-00007A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083" name="Picture 60" descr="ecblank">
          <a:extLst>
            <a:ext uri="{FF2B5EF4-FFF2-40B4-BE49-F238E27FC236}">
              <a16:creationId xmlns:a16="http://schemas.microsoft.com/office/drawing/2014/main" id="{00000000-0008-0000-0100-00007B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084" name="Picture 61" descr="ecblank">
          <a:extLst>
            <a:ext uri="{FF2B5EF4-FFF2-40B4-BE49-F238E27FC236}">
              <a16:creationId xmlns:a16="http://schemas.microsoft.com/office/drawing/2014/main" id="{00000000-0008-0000-0100-00007C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085" name="Picture 62" descr="ecblank">
          <a:extLst>
            <a:ext uri="{FF2B5EF4-FFF2-40B4-BE49-F238E27FC236}">
              <a16:creationId xmlns:a16="http://schemas.microsoft.com/office/drawing/2014/main" id="{00000000-0008-0000-0100-00007D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086" name="Picture 63" descr="ecblank">
          <a:extLst>
            <a:ext uri="{FF2B5EF4-FFF2-40B4-BE49-F238E27FC236}">
              <a16:creationId xmlns:a16="http://schemas.microsoft.com/office/drawing/2014/main" id="{00000000-0008-0000-0100-00007E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087" name="Picture 64" descr="ecblank">
          <a:extLst>
            <a:ext uri="{FF2B5EF4-FFF2-40B4-BE49-F238E27FC236}">
              <a16:creationId xmlns:a16="http://schemas.microsoft.com/office/drawing/2014/main" id="{00000000-0008-0000-0100-00007F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088" name="Picture 65" descr="ecblank">
          <a:extLst>
            <a:ext uri="{FF2B5EF4-FFF2-40B4-BE49-F238E27FC236}">
              <a16:creationId xmlns:a16="http://schemas.microsoft.com/office/drawing/2014/main" id="{00000000-0008-0000-0100-000080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089" name="Picture 66" descr="ecblank">
          <a:extLst>
            <a:ext uri="{FF2B5EF4-FFF2-40B4-BE49-F238E27FC236}">
              <a16:creationId xmlns:a16="http://schemas.microsoft.com/office/drawing/2014/main" id="{00000000-0008-0000-0100-000081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090" name="Picture 67" descr="ecblank">
          <a:extLst>
            <a:ext uri="{FF2B5EF4-FFF2-40B4-BE49-F238E27FC236}">
              <a16:creationId xmlns:a16="http://schemas.microsoft.com/office/drawing/2014/main" id="{00000000-0008-0000-0100-000082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091" name="Picture 68" descr="ecblank">
          <a:extLst>
            <a:ext uri="{FF2B5EF4-FFF2-40B4-BE49-F238E27FC236}">
              <a16:creationId xmlns:a16="http://schemas.microsoft.com/office/drawing/2014/main" id="{00000000-0008-0000-0100-000083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092" name="Picture 69" descr="ecblank">
          <a:extLst>
            <a:ext uri="{FF2B5EF4-FFF2-40B4-BE49-F238E27FC236}">
              <a16:creationId xmlns:a16="http://schemas.microsoft.com/office/drawing/2014/main" id="{00000000-0008-0000-0100-000084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093" name="Picture 70" descr="ecblank">
          <a:extLst>
            <a:ext uri="{FF2B5EF4-FFF2-40B4-BE49-F238E27FC236}">
              <a16:creationId xmlns:a16="http://schemas.microsoft.com/office/drawing/2014/main" id="{00000000-0008-0000-0100-000085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094" name="Picture 71" descr="ecblank">
          <a:extLst>
            <a:ext uri="{FF2B5EF4-FFF2-40B4-BE49-F238E27FC236}">
              <a16:creationId xmlns:a16="http://schemas.microsoft.com/office/drawing/2014/main" id="{00000000-0008-0000-0100-000086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095" name="Picture 72" descr="ecblank">
          <a:extLst>
            <a:ext uri="{FF2B5EF4-FFF2-40B4-BE49-F238E27FC236}">
              <a16:creationId xmlns:a16="http://schemas.microsoft.com/office/drawing/2014/main" id="{00000000-0008-0000-0100-000087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096" name="Picture 73" descr="ecblank">
          <a:extLst>
            <a:ext uri="{FF2B5EF4-FFF2-40B4-BE49-F238E27FC236}">
              <a16:creationId xmlns:a16="http://schemas.microsoft.com/office/drawing/2014/main" id="{00000000-0008-0000-0100-000088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097" name="Picture 74" descr="ecblank">
          <a:extLst>
            <a:ext uri="{FF2B5EF4-FFF2-40B4-BE49-F238E27FC236}">
              <a16:creationId xmlns:a16="http://schemas.microsoft.com/office/drawing/2014/main" id="{00000000-0008-0000-0100-000089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098" name="Picture 75" descr="ecblank">
          <a:extLst>
            <a:ext uri="{FF2B5EF4-FFF2-40B4-BE49-F238E27FC236}">
              <a16:creationId xmlns:a16="http://schemas.microsoft.com/office/drawing/2014/main" id="{00000000-0008-0000-0100-00008A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099" name="Picture 76" descr="ecblank">
          <a:extLst>
            <a:ext uri="{FF2B5EF4-FFF2-40B4-BE49-F238E27FC236}">
              <a16:creationId xmlns:a16="http://schemas.microsoft.com/office/drawing/2014/main" id="{00000000-0008-0000-0100-00008B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00" name="Picture 77" descr="ecblank">
          <a:extLst>
            <a:ext uri="{FF2B5EF4-FFF2-40B4-BE49-F238E27FC236}">
              <a16:creationId xmlns:a16="http://schemas.microsoft.com/office/drawing/2014/main" id="{00000000-0008-0000-0100-00008C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01" name="Picture 78" descr="ecblank">
          <a:extLst>
            <a:ext uri="{FF2B5EF4-FFF2-40B4-BE49-F238E27FC236}">
              <a16:creationId xmlns:a16="http://schemas.microsoft.com/office/drawing/2014/main" id="{00000000-0008-0000-0100-00008D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02" name="Picture 79" descr="ecblank">
          <a:extLst>
            <a:ext uri="{FF2B5EF4-FFF2-40B4-BE49-F238E27FC236}">
              <a16:creationId xmlns:a16="http://schemas.microsoft.com/office/drawing/2014/main" id="{00000000-0008-0000-0100-00008E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03" name="Picture 80" descr="ecblank">
          <a:extLst>
            <a:ext uri="{FF2B5EF4-FFF2-40B4-BE49-F238E27FC236}">
              <a16:creationId xmlns:a16="http://schemas.microsoft.com/office/drawing/2014/main" id="{00000000-0008-0000-0100-00008F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04" name="Picture 81" descr="ecblank">
          <a:extLst>
            <a:ext uri="{FF2B5EF4-FFF2-40B4-BE49-F238E27FC236}">
              <a16:creationId xmlns:a16="http://schemas.microsoft.com/office/drawing/2014/main" id="{00000000-0008-0000-0100-000090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05" name="Picture 82" descr="ecblank">
          <a:extLst>
            <a:ext uri="{FF2B5EF4-FFF2-40B4-BE49-F238E27FC236}">
              <a16:creationId xmlns:a16="http://schemas.microsoft.com/office/drawing/2014/main" id="{00000000-0008-0000-0100-000091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06" name="Picture 83" descr="ecblank">
          <a:extLst>
            <a:ext uri="{FF2B5EF4-FFF2-40B4-BE49-F238E27FC236}">
              <a16:creationId xmlns:a16="http://schemas.microsoft.com/office/drawing/2014/main" id="{00000000-0008-0000-0100-000092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07" name="Picture 84" descr="ecblank">
          <a:extLst>
            <a:ext uri="{FF2B5EF4-FFF2-40B4-BE49-F238E27FC236}">
              <a16:creationId xmlns:a16="http://schemas.microsoft.com/office/drawing/2014/main" id="{00000000-0008-0000-0100-000093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08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100-000094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09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100-000095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10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100-000096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11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100-000097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12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100-000098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13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100-000099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14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100-00009A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15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100-00009B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16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100-00009C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17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100-00009D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18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100-00009E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19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100-00009F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120" name="Picture 13" descr="http://www.vcgr.vic.gov.au/icons/ecblank.gif">
          <a:extLst>
            <a:ext uri="{FF2B5EF4-FFF2-40B4-BE49-F238E27FC236}">
              <a16:creationId xmlns:a16="http://schemas.microsoft.com/office/drawing/2014/main" id="{00000000-0008-0000-0100-0000A0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121" name="Picture 14" descr="http://www.vcgr.vic.gov.au/icons/ecblank.gif">
          <a:extLst>
            <a:ext uri="{FF2B5EF4-FFF2-40B4-BE49-F238E27FC236}">
              <a16:creationId xmlns:a16="http://schemas.microsoft.com/office/drawing/2014/main" id="{00000000-0008-0000-0100-0000A1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122" name="Picture 15" descr="http://www.vcgr.vic.gov.au/icons/ecblank.gif">
          <a:extLst>
            <a:ext uri="{FF2B5EF4-FFF2-40B4-BE49-F238E27FC236}">
              <a16:creationId xmlns:a16="http://schemas.microsoft.com/office/drawing/2014/main" id="{00000000-0008-0000-0100-0000A2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123" name="Picture 16" descr="http://www.vcgr.vic.gov.au/icons/ecblank.gif">
          <a:extLst>
            <a:ext uri="{FF2B5EF4-FFF2-40B4-BE49-F238E27FC236}">
              <a16:creationId xmlns:a16="http://schemas.microsoft.com/office/drawing/2014/main" id="{00000000-0008-0000-0100-0000A3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124" name="Picture 17" descr="http://www.vcgr.vic.gov.au/icons/ecblank.gif">
          <a:extLst>
            <a:ext uri="{FF2B5EF4-FFF2-40B4-BE49-F238E27FC236}">
              <a16:creationId xmlns:a16="http://schemas.microsoft.com/office/drawing/2014/main" id="{00000000-0008-0000-0100-0000A4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125" name="Picture 18" descr="http://www.vcgr.vic.gov.au/icons/ecblank.gif">
          <a:extLst>
            <a:ext uri="{FF2B5EF4-FFF2-40B4-BE49-F238E27FC236}">
              <a16:creationId xmlns:a16="http://schemas.microsoft.com/office/drawing/2014/main" id="{00000000-0008-0000-0100-0000A5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126" name="Picture 19" descr="http://www.vcgr.vic.gov.au/icons/ecblank.gif">
          <a:extLst>
            <a:ext uri="{FF2B5EF4-FFF2-40B4-BE49-F238E27FC236}">
              <a16:creationId xmlns:a16="http://schemas.microsoft.com/office/drawing/2014/main" id="{00000000-0008-0000-0100-0000A6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127" name="Picture 20" descr="http://www.vcgr.vic.gov.au/icons/ecblank.gif">
          <a:extLst>
            <a:ext uri="{FF2B5EF4-FFF2-40B4-BE49-F238E27FC236}">
              <a16:creationId xmlns:a16="http://schemas.microsoft.com/office/drawing/2014/main" id="{00000000-0008-0000-0100-0000A7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128" name="Picture 21" descr="http://www.vcgr.vic.gov.au/icons/ecblank.gif">
          <a:extLst>
            <a:ext uri="{FF2B5EF4-FFF2-40B4-BE49-F238E27FC236}">
              <a16:creationId xmlns:a16="http://schemas.microsoft.com/office/drawing/2014/main" id="{00000000-0008-0000-0100-0000A8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129" name="Picture 22" descr="http://www.vcgr.vic.gov.au/icons/ecblank.gif">
          <a:extLst>
            <a:ext uri="{FF2B5EF4-FFF2-40B4-BE49-F238E27FC236}">
              <a16:creationId xmlns:a16="http://schemas.microsoft.com/office/drawing/2014/main" id="{00000000-0008-0000-0100-0000A9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130" name="Picture 23" descr="http://www.vcgr.vic.gov.au/icons/ecblank.gif">
          <a:extLst>
            <a:ext uri="{FF2B5EF4-FFF2-40B4-BE49-F238E27FC236}">
              <a16:creationId xmlns:a16="http://schemas.microsoft.com/office/drawing/2014/main" id="{00000000-0008-0000-0100-0000AA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131" name="Picture 24" descr="http://www.vcgr.vic.gov.au/icons/ecblank.gif">
          <a:extLst>
            <a:ext uri="{FF2B5EF4-FFF2-40B4-BE49-F238E27FC236}">
              <a16:creationId xmlns:a16="http://schemas.microsoft.com/office/drawing/2014/main" id="{00000000-0008-0000-0100-0000AB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132" name="Picture 25" descr="http://www.vcgr.vic.gov.au/icons/ecblank.gif">
          <a:extLst>
            <a:ext uri="{FF2B5EF4-FFF2-40B4-BE49-F238E27FC236}">
              <a16:creationId xmlns:a16="http://schemas.microsoft.com/office/drawing/2014/main" id="{00000000-0008-0000-0100-0000AC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133" name="Picture 26" descr="http://www.vcgr.vic.gov.au/icons/ecblank.gif">
          <a:extLst>
            <a:ext uri="{FF2B5EF4-FFF2-40B4-BE49-F238E27FC236}">
              <a16:creationId xmlns:a16="http://schemas.microsoft.com/office/drawing/2014/main" id="{00000000-0008-0000-0100-0000AD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134" name="Picture 27" descr="http://www.vcgr.vic.gov.au/icons/ecblank.gif">
          <a:extLst>
            <a:ext uri="{FF2B5EF4-FFF2-40B4-BE49-F238E27FC236}">
              <a16:creationId xmlns:a16="http://schemas.microsoft.com/office/drawing/2014/main" id="{00000000-0008-0000-0100-0000AE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135" name="Picture 28" descr="http://www.vcgr.vic.gov.au/icons/ecblank.gif">
          <a:extLst>
            <a:ext uri="{FF2B5EF4-FFF2-40B4-BE49-F238E27FC236}">
              <a16:creationId xmlns:a16="http://schemas.microsoft.com/office/drawing/2014/main" id="{00000000-0008-0000-0100-0000AF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136" name="Picture 29" descr="http://www.vcgr.vic.gov.au/icons/ecblank.gif">
          <a:extLst>
            <a:ext uri="{FF2B5EF4-FFF2-40B4-BE49-F238E27FC236}">
              <a16:creationId xmlns:a16="http://schemas.microsoft.com/office/drawing/2014/main" id="{00000000-0008-0000-0100-0000B0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137" name="Picture 30" descr="http://www.vcgr.vic.gov.au/icons/ecblank.gif">
          <a:extLst>
            <a:ext uri="{FF2B5EF4-FFF2-40B4-BE49-F238E27FC236}">
              <a16:creationId xmlns:a16="http://schemas.microsoft.com/office/drawing/2014/main" id="{00000000-0008-0000-0100-0000B1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138" name="Picture 31" descr="http://www.vcgr.vic.gov.au/icons/ecblank.gif">
          <a:extLst>
            <a:ext uri="{FF2B5EF4-FFF2-40B4-BE49-F238E27FC236}">
              <a16:creationId xmlns:a16="http://schemas.microsoft.com/office/drawing/2014/main" id="{00000000-0008-0000-0100-0000B2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139" name="Picture 32" descr="http://www.vcgr.vic.gov.au/icons/ecblank.gif">
          <a:extLst>
            <a:ext uri="{FF2B5EF4-FFF2-40B4-BE49-F238E27FC236}">
              <a16:creationId xmlns:a16="http://schemas.microsoft.com/office/drawing/2014/main" id="{00000000-0008-0000-0100-0000B3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140" name="Picture 33" descr="http://www.vcgr.vic.gov.au/icons/ecblank.gif">
          <a:extLst>
            <a:ext uri="{FF2B5EF4-FFF2-40B4-BE49-F238E27FC236}">
              <a16:creationId xmlns:a16="http://schemas.microsoft.com/office/drawing/2014/main" id="{00000000-0008-0000-0100-0000B4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141" name="Picture 34" descr="http://www.vcgr.vic.gov.au/icons/ecblank.gif">
          <a:extLst>
            <a:ext uri="{FF2B5EF4-FFF2-40B4-BE49-F238E27FC236}">
              <a16:creationId xmlns:a16="http://schemas.microsoft.com/office/drawing/2014/main" id="{00000000-0008-0000-0100-0000B5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142" name="Picture 35" descr="http://www.vcgr.vic.gov.au/icons/ecblank.gif">
          <a:extLst>
            <a:ext uri="{FF2B5EF4-FFF2-40B4-BE49-F238E27FC236}">
              <a16:creationId xmlns:a16="http://schemas.microsoft.com/office/drawing/2014/main" id="{00000000-0008-0000-0100-0000B6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143" name="Picture 36" descr="http://www.vcgr.vic.gov.au/icons/ecblank.gif">
          <a:extLst>
            <a:ext uri="{FF2B5EF4-FFF2-40B4-BE49-F238E27FC236}">
              <a16:creationId xmlns:a16="http://schemas.microsoft.com/office/drawing/2014/main" id="{00000000-0008-0000-0100-0000B7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144" name="Picture 37" descr="http://www.vcgr.vic.gov.au/icons/ecblank.gif">
          <a:extLst>
            <a:ext uri="{FF2B5EF4-FFF2-40B4-BE49-F238E27FC236}">
              <a16:creationId xmlns:a16="http://schemas.microsoft.com/office/drawing/2014/main" id="{00000000-0008-0000-0100-0000B8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145" name="Picture 38" descr="http://www.vcgr.vic.gov.au/icons/ecblank.gif">
          <a:extLst>
            <a:ext uri="{FF2B5EF4-FFF2-40B4-BE49-F238E27FC236}">
              <a16:creationId xmlns:a16="http://schemas.microsoft.com/office/drawing/2014/main" id="{00000000-0008-0000-0100-0000B9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146" name="Picture 39" descr="http://www.vcgr.vic.gov.au/icons/ecblank.gif">
          <a:extLst>
            <a:ext uri="{FF2B5EF4-FFF2-40B4-BE49-F238E27FC236}">
              <a16:creationId xmlns:a16="http://schemas.microsoft.com/office/drawing/2014/main" id="{00000000-0008-0000-0100-0000BA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147" name="Picture 40" descr="http://www.vcgr.vic.gov.au/icons/ecblank.gif">
          <a:extLst>
            <a:ext uri="{FF2B5EF4-FFF2-40B4-BE49-F238E27FC236}">
              <a16:creationId xmlns:a16="http://schemas.microsoft.com/office/drawing/2014/main" id="{00000000-0008-0000-0100-0000BB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148" name="Picture 41" descr="http://www.vcgr.vic.gov.au/icons/ecblank.gif">
          <a:extLst>
            <a:ext uri="{FF2B5EF4-FFF2-40B4-BE49-F238E27FC236}">
              <a16:creationId xmlns:a16="http://schemas.microsoft.com/office/drawing/2014/main" id="{00000000-0008-0000-0100-0000BC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149" name="Picture 42" descr="http://www.vcgr.vic.gov.au/icons/ecblank.gif">
          <a:extLst>
            <a:ext uri="{FF2B5EF4-FFF2-40B4-BE49-F238E27FC236}">
              <a16:creationId xmlns:a16="http://schemas.microsoft.com/office/drawing/2014/main" id="{00000000-0008-0000-0100-0000BD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150" name="Picture 43" descr="http://www.vcgr.vic.gov.au/icons/ecblank.gif">
          <a:extLst>
            <a:ext uri="{FF2B5EF4-FFF2-40B4-BE49-F238E27FC236}">
              <a16:creationId xmlns:a16="http://schemas.microsoft.com/office/drawing/2014/main" id="{00000000-0008-0000-0100-0000BE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151" name="Picture 44" descr="http://www.vcgr.vic.gov.au/icons/ecblank.gif">
          <a:extLst>
            <a:ext uri="{FF2B5EF4-FFF2-40B4-BE49-F238E27FC236}">
              <a16:creationId xmlns:a16="http://schemas.microsoft.com/office/drawing/2014/main" id="{00000000-0008-0000-0100-0000BF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152" name="Picture 45" descr="http://www.vcgr.vic.gov.au/icons/ecblank.gif">
          <a:extLst>
            <a:ext uri="{FF2B5EF4-FFF2-40B4-BE49-F238E27FC236}">
              <a16:creationId xmlns:a16="http://schemas.microsoft.com/office/drawing/2014/main" id="{00000000-0008-0000-0100-0000C0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153" name="Picture 46" descr="http://www.vcgr.vic.gov.au/icons/ecblank.gif">
          <a:extLst>
            <a:ext uri="{FF2B5EF4-FFF2-40B4-BE49-F238E27FC236}">
              <a16:creationId xmlns:a16="http://schemas.microsoft.com/office/drawing/2014/main" id="{00000000-0008-0000-0100-0000C1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154" name="Picture 47" descr="http://www.vcgr.vic.gov.au/icons/ecblank.gif">
          <a:extLst>
            <a:ext uri="{FF2B5EF4-FFF2-40B4-BE49-F238E27FC236}">
              <a16:creationId xmlns:a16="http://schemas.microsoft.com/office/drawing/2014/main" id="{00000000-0008-0000-0100-0000C2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155" name="Picture 48" descr="http://www.vcgr.vic.gov.au/icons/ecblank.gif">
          <a:extLst>
            <a:ext uri="{FF2B5EF4-FFF2-40B4-BE49-F238E27FC236}">
              <a16:creationId xmlns:a16="http://schemas.microsoft.com/office/drawing/2014/main" id="{00000000-0008-0000-0100-0000C3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156" name="Picture 49" descr="http://www.vcgr.vic.gov.au/icons/ecblank.gif">
          <a:extLst>
            <a:ext uri="{FF2B5EF4-FFF2-40B4-BE49-F238E27FC236}">
              <a16:creationId xmlns:a16="http://schemas.microsoft.com/office/drawing/2014/main" id="{00000000-0008-0000-0100-0000C4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157" name="Picture 50" descr="http://www.vcgr.vic.gov.au/icons/ecblank.gif">
          <a:extLst>
            <a:ext uri="{FF2B5EF4-FFF2-40B4-BE49-F238E27FC236}">
              <a16:creationId xmlns:a16="http://schemas.microsoft.com/office/drawing/2014/main" id="{00000000-0008-0000-0100-0000C5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158" name="Picture 51" descr="http://www.vcgr.vic.gov.au/icons/ecblank.gif">
          <a:extLst>
            <a:ext uri="{FF2B5EF4-FFF2-40B4-BE49-F238E27FC236}">
              <a16:creationId xmlns:a16="http://schemas.microsoft.com/office/drawing/2014/main" id="{00000000-0008-0000-0100-0000C6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159" name="Picture 52" descr="http://www.vcgr.vic.gov.au/icons/ecblank.gif">
          <a:extLst>
            <a:ext uri="{FF2B5EF4-FFF2-40B4-BE49-F238E27FC236}">
              <a16:creationId xmlns:a16="http://schemas.microsoft.com/office/drawing/2014/main" id="{00000000-0008-0000-0100-0000C7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160" name="Picture 53" descr="http://www.vcgr.vic.gov.au/icons/ecblank.gif">
          <a:extLst>
            <a:ext uri="{FF2B5EF4-FFF2-40B4-BE49-F238E27FC236}">
              <a16:creationId xmlns:a16="http://schemas.microsoft.com/office/drawing/2014/main" id="{00000000-0008-0000-0100-0000C8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161" name="Picture 54" descr="http://www.vcgr.vic.gov.au/icons/ecblank.gif">
          <a:extLst>
            <a:ext uri="{FF2B5EF4-FFF2-40B4-BE49-F238E27FC236}">
              <a16:creationId xmlns:a16="http://schemas.microsoft.com/office/drawing/2014/main" id="{00000000-0008-0000-0100-0000C9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162" name="Picture 55" descr="http://www.vcgr.vic.gov.au/icons/ecblank.gif">
          <a:extLst>
            <a:ext uri="{FF2B5EF4-FFF2-40B4-BE49-F238E27FC236}">
              <a16:creationId xmlns:a16="http://schemas.microsoft.com/office/drawing/2014/main" id="{00000000-0008-0000-0100-0000CA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163" name="Picture 56" descr="http://www.vcgr.vic.gov.au/icons/ecblank.gif">
          <a:extLst>
            <a:ext uri="{FF2B5EF4-FFF2-40B4-BE49-F238E27FC236}">
              <a16:creationId xmlns:a16="http://schemas.microsoft.com/office/drawing/2014/main" id="{00000000-0008-0000-0100-0000CB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164" name="Picture 57" descr="http://www.vcgr.vic.gov.au/icons/ecblank.gif">
          <a:extLst>
            <a:ext uri="{FF2B5EF4-FFF2-40B4-BE49-F238E27FC236}">
              <a16:creationId xmlns:a16="http://schemas.microsoft.com/office/drawing/2014/main" id="{00000000-0008-0000-0100-0000CC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165" name="Picture 58" descr="http://www.vcgr.vic.gov.au/icons/ecblank.gif">
          <a:extLst>
            <a:ext uri="{FF2B5EF4-FFF2-40B4-BE49-F238E27FC236}">
              <a16:creationId xmlns:a16="http://schemas.microsoft.com/office/drawing/2014/main" id="{00000000-0008-0000-0100-0000CD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166" name="Picture 59" descr="http://www.vcgr.vic.gov.au/icons/ecblank.gif">
          <a:extLst>
            <a:ext uri="{FF2B5EF4-FFF2-40B4-BE49-F238E27FC236}">
              <a16:creationId xmlns:a16="http://schemas.microsoft.com/office/drawing/2014/main" id="{00000000-0008-0000-0100-0000CE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167" name="Picture 60" descr="http://www.vcgr.vic.gov.au/icons/ecblank.gif">
          <a:extLst>
            <a:ext uri="{FF2B5EF4-FFF2-40B4-BE49-F238E27FC236}">
              <a16:creationId xmlns:a16="http://schemas.microsoft.com/office/drawing/2014/main" id="{00000000-0008-0000-0100-0000CF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168" name="Picture 61" descr="http://www.vcgr.vic.gov.au/icons/ecblank.gif">
          <a:extLst>
            <a:ext uri="{FF2B5EF4-FFF2-40B4-BE49-F238E27FC236}">
              <a16:creationId xmlns:a16="http://schemas.microsoft.com/office/drawing/2014/main" id="{00000000-0008-0000-0100-0000D0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169" name="Picture 62" descr="http://www.vcgr.vic.gov.au/icons/ecblank.gif">
          <a:extLst>
            <a:ext uri="{FF2B5EF4-FFF2-40B4-BE49-F238E27FC236}">
              <a16:creationId xmlns:a16="http://schemas.microsoft.com/office/drawing/2014/main" id="{00000000-0008-0000-0100-0000D1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170" name="Picture 63" descr="http://www.vcgr.vic.gov.au/icons/ecblank.gif">
          <a:extLst>
            <a:ext uri="{FF2B5EF4-FFF2-40B4-BE49-F238E27FC236}">
              <a16:creationId xmlns:a16="http://schemas.microsoft.com/office/drawing/2014/main" id="{00000000-0008-0000-0100-0000D2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171" name="Picture 64" descr="http://www.vcgr.vic.gov.au/icons/ecblank.gif">
          <a:extLst>
            <a:ext uri="{FF2B5EF4-FFF2-40B4-BE49-F238E27FC236}">
              <a16:creationId xmlns:a16="http://schemas.microsoft.com/office/drawing/2014/main" id="{00000000-0008-0000-0100-0000D3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172" name="Picture 65" descr="http://www.vcgr.vic.gov.au/icons/ecblank.gif">
          <a:extLst>
            <a:ext uri="{FF2B5EF4-FFF2-40B4-BE49-F238E27FC236}">
              <a16:creationId xmlns:a16="http://schemas.microsoft.com/office/drawing/2014/main" id="{00000000-0008-0000-0100-0000D4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173" name="Picture 66" descr="http://www.vcgr.vic.gov.au/icons/ecblank.gif">
          <a:extLst>
            <a:ext uri="{FF2B5EF4-FFF2-40B4-BE49-F238E27FC236}">
              <a16:creationId xmlns:a16="http://schemas.microsoft.com/office/drawing/2014/main" id="{00000000-0008-0000-0100-0000D5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174" name="Picture 67" descr="http://www.vcgr.vic.gov.au/icons/ecblank.gif">
          <a:extLst>
            <a:ext uri="{FF2B5EF4-FFF2-40B4-BE49-F238E27FC236}">
              <a16:creationId xmlns:a16="http://schemas.microsoft.com/office/drawing/2014/main" id="{00000000-0008-0000-0100-0000D6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175" name="Picture 68" descr="http://www.vcgr.vic.gov.au/icons/ecblank.gif">
          <a:extLst>
            <a:ext uri="{FF2B5EF4-FFF2-40B4-BE49-F238E27FC236}">
              <a16:creationId xmlns:a16="http://schemas.microsoft.com/office/drawing/2014/main" id="{00000000-0008-0000-0100-0000D7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176" name="Picture 69" descr="http://www.vcgr.vic.gov.au/icons/ecblank.gif">
          <a:extLst>
            <a:ext uri="{FF2B5EF4-FFF2-40B4-BE49-F238E27FC236}">
              <a16:creationId xmlns:a16="http://schemas.microsoft.com/office/drawing/2014/main" id="{00000000-0008-0000-0100-0000D8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177" name="Picture 70" descr="http://www.vcgr.vic.gov.au/icons/ecblank.gif">
          <a:extLst>
            <a:ext uri="{FF2B5EF4-FFF2-40B4-BE49-F238E27FC236}">
              <a16:creationId xmlns:a16="http://schemas.microsoft.com/office/drawing/2014/main" id="{00000000-0008-0000-0100-0000D9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178" name="Picture 71" descr="http://www.vcgr.vic.gov.au/icons/ecblank.gif">
          <a:extLst>
            <a:ext uri="{FF2B5EF4-FFF2-40B4-BE49-F238E27FC236}">
              <a16:creationId xmlns:a16="http://schemas.microsoft.com/office/drawing/2014/main" id="{00000000-0008-0000-0100-0000DA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179" name="Picture 72" descr="http://www.vcgr.vic.gov.au/icons/ecblank.gif">
          <a:extLst>
            <a:ext uri="{FF2B5EF4-FFF2-40B4-BE49-F238E27FC236}">
              <a16:creationId xmlns:a16="http://schemas.microsoft.com/office/drawing/2014/main" id="{00000000-0008-0000-0100-0000DB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80" name="Picture 73" descr="http://www.vcgr.vic.gov.au/icons/ecblank.gif">
          <a:extLst>
            <a:ext uri="{FF2B5EF4-FFF2-40B4-BE49-F238E27FC236}">
              <a16:creationId xmlns:a16="http://schemas.microsoft.com/office/drawing/2014/main" id="{00000000-0008-0000-0100-0000DC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81" name="Picture 74" descr="http://www.vcgr.vic.gov.au/icons/ecblank.gif">
          <a:extLst>
            <a:ext uri="{FF2B5EF4-FFF2-40B4-BE49-F238E27FC236}">
              <a16:creationId xmlns:a16="http://schemas.microsoft.com/office/drawing/2014/main" id="{00000000-0008-0000-0100-0000DD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82" name="Picture 75" descr="http://www.vcgr.vic.gov.au/icons/ecblank.gif">
          <a:extLst>
            <a:ext uri="{FF2B5EF4-FFF2-40B4-BE49-F238E27FC236}">
              <a16:creationId xmlns:a16="http://schemas.microsoft.com/office/drawing/2014/main" id="{00000000-0008-0000-0100-0000DE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83" name="Picture 76" descr="http://www.vcgr.vic.gov.au/icons/ecblank.gif">
          <a:extLst>
            <a:ext uri="{FF2B5EF4-FFF2-40B4-BE49-F238E27FC236}">
              <a16:creationId xmlns:a16="http://schemas.microsoft.com/office/drawing/2014/main" id="{00000000-0008-0000-0100-0000DF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84" name="Picture 77" descr="http://www.vcgr.vic.gov.au/icons/ecblank.gif">
          <a:extLst>
            <a:ext uri="{FF2B5EF4-FFF2-40B4-BE49-F238E27FC236}">
              <a16:creationId xmlns:a16="http://schemas.microsoft.com/office/drawing/2014/main" id="{00000000-0008-0000-0100-0000E0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85" name="Picture 78" descr="http://www.vcgr.vic.gov.au/icons/ecblank.gif">
          <a:extLst>
            <a:ext uri="{FF2B5EF4-FFF2-40B4-BE49-F238E27FC236}">
              <a16:creationId xmlns:a16="http://schemas.microsoft.com/office/drawing/2014/main" id="{00000000-0008-0000-0100-0000E1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86" name="Picture 79" descr="http://www.vcgr.vic.gov.au/icons/ecblank.gif">
          <a:extLst>
            <a:ext uri="{FF2B5EF4-FFF2-40B4-BE49-F238E27FC236}">
              <a16:creationId xmlns:a16="http://schemas.microsoft.com/office/drawing/2014/main" id="{00000000-0008-0000-0100-0000E2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87" name="Picture 80" descr="http://www.vcgr.vic.gov.au/icons/ecblank.gif">
          <a:extLst>
            <a:ext uri="{FF2B5EF4-FFF2-40B4-BE49-F238E27FC236}">
              <a16:creationId xmlns:a16="http://schemas.microsoft.com/office/drawing/2014/main" id="{00000000-0008-0000-0100-0000E3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88" name="Picture 81" descr="http://www.vcgr.vic.gov.au/icons/ecblank.gif">
          <a:extLst>
            <a:ext uri="{FF2B5EF4-FFF2-40B4-BE49-F238E27FC236}">
              <a16:creationId xmlns:a16="http://schemas.microsoft.com/office/drawing/2014/main" id="{00000000-0008-0000-0100-0000E4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89" name="Picture 82" descr="http://www.vcgr.vic.gov.au/icons/ecblank.gif">
          <a:extLst>
            <a:ext uri="{FF2B5EF4-FFF2-40B4-BE49-F238E27FC236}">
              <a16:creationId xmlns:a16="http://schemas.microsoft.com/office/drawing/2014/main" id="{00000000-0008-0000-0100-0000E5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90" name="Picture 83" descr="http://www.vcgr.vic.gov.au/icons/ecblank.gif">
          <a:extLst>
            <a:ext uri="{FF2B5EF4-FFF2-40B4-BE49-F238E27FC236}">
              <a16:creationId xmlns:a16="http://schemas.microsoft.com/office/drawing/2014/main" id="{00000000-0008-0000-0100-0000E6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191" name="Picture 84" descr="http://www.vcgr.vic.gov.au/icons/ecblank.gif">
          <a:extLst>
            <a:ext uri="{FF2B5EF4-FFF2-40B4-BE49-F238E27FC236}">
              <a16:creationId xmlns:a16="http://schemas.microsoft.com/office/drawing/2014/main" id="{00000000-0008-0000-0100-0000E7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92" name="Picture 1696" descr="ecblank">
          <a:extLst>
            <a:ext uri="{FF2B5EF4-FFF2-40B4-BE49-F238E27FC236}">
              <a16:creationId xmlns:a16="http://schemas.microsoft.com/office/drawing/2014/main" id="{00000000-0008-0000-0100-0000E8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93" name="Picture 1697" descr="ecblank">
          <a:extLst>
            <a:ext uri="{FF2B5EF4-FFF2-40B4-BE49-F238E27FC236}">
              <a16:creationId xmlns:a16="http://schemas.microsoft.com/office/drawing/2014/main" id="{00000000-0008-0000-0100-0000E9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94" name="Picture 1698" descr="ecblank">
          <a:extLst>
            <a:ext uri="{FF2B5EF4-FFF2-40B4-BE49-F238E27FC236}">
              <a16:creationId xmlns:a16="http://schemas.microsoft.com/office/drawing/2014/main" id="{00000000-0008-0000-0100-0000EA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95" name="Picture 1699" descr="ecblank">
          <a:extLst>
            <a:ext uri="{FF2B5EF4-FFF2-40B4-BE49-F238E27FC236}">
              <a16:creationId xmlns:a16="http://schemas.microsoft.com/office/drawing/2014/main" id="{00000000-0008-0000-0100-0000EB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96" name="Picture 1700" descr="ecblank">
          <a:extLst>
            <a:ext uri="{FF2B5EF4-FFF2-40B4-BE49-F238E27FC236}">
              <a16:creationId xmlns:a16="http://schemas.microsoft.com/office/drawing/2014/main" id="{00000000-0008-0000-0100-0000EC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97" name="Picture 1701" descr="ecblank">
          <a:extLst>
            <a:ext uri="{FF2B5EF4-FFF2-40B4-BE49-F238E27FC236}">
              <a16:creationId xmlns:a16="http://schemas.microsoft.com/office/drawing/2014/main" id="{00000000-0008-0000-0100-0000ED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98" name="Picture 1702" descr="ecblank">
          <a:extLst>
            <a:ext uri="{FF2B5EF4-FFF2-40B4-BE49-F238E27FC236}">
              <a16:creationId xmlns:a16="http://schemas.microsoft.com/office/drawing/2014/main" id="{00000000-0008-0000-0100-0000EE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199" name="Picture 1703" descr="ecblank">
          <a:extLst>
            <a:ext uri="{FF2B5EF4-FFF2-40B4-BE49-F238E27FC236}">
              <a16:creationId xmlns:a16="http://schemas.microsoft.com/office/drawing/2014/main" id="{00000000-0008-0000-0100-0000EF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200" name="Picture 1704" descr="ecblank">
          <a:extLst>
            <a:ext uri="{FF2B5EF4-FFF2-40B4-BE49-F238E27FC236}">
              <a16:creationId xmlns:a16="http://schemas.microsoft.com/office/drawing/2014/main" id="{00000000-0008-0000-0100-0000F0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201" name="Picture 1705" descr="ecblank">
          <a:extLst>
            <a:ext uri="{FF2B5EF4-FFF2-40B4-BE49-F238E27FC236}">
              <a16:creationId xmlns:a16="http://schemas.microsoft.com/office/drawing/2014/main" id="{00000000-0008-0000-0100-0000F1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202" name="Picture 1706" descr="ecblank">
          <a:extLst>
            <a:ext uri="{FF2B5EF4-FFF2-40B4-BE49-F238E27FC236}">
              <a16:creationId xmlns:a16="http://schemas.microsoft.com/office/drawing/2014/main" id="{00000000-0008-0000-0100-0000F2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152400</xdr:rowOff>
    </xdr:to>
    <xdr:pic>
      <xdr:nvPicPr>
        <xdr:cNvPr id="425203" name="Picture 1707" descr="ecblank">
          <a:extLst>
            <a:ext uri="{FF2B5EF4-FFF2-40B4-BE49-F238E27FC236}">
              <a16:creationId xmlns:a16="http://schemas.microsoft.com/office/drawing/2014/main" id="{00000000-0008-0000-0100-0000F3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2647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204" name="Picture 1708" descr="ecblank">
          <a:extLst>
            <a:ext uri="{FF2B5EF4-FFF2-40B4-BE49-F238E27FC236}">
              <a16:creationId xmlns:a16="http://schemas.microsoft.com/office/drawing/2014/main" id="{00000000-0008-0000-0100-0000F4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205" name="Picture 1709" descr="ecblank">
          <a:extLst>
            <a:ext uri="{FF2B5EF4-FFF2-40B4-BE49-F238E27FC236}">
              <a16:creationId xmlns:a16="http://schemas.microsoft.com/office/drawing/2014/main" id="{00000000-0008-0000-0100-0000F5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206" name="Picture 1710" descr="ecblank">
          <a:extLst>
            <a:ext uri="{FF2B5EF4-FFF2-40B4-BE49-F238E27FC236}">
              <a16:creationId xmlns:a16="http://schemas.microsoft.com/office/drawing/2014/main" id="{00000000-0008-0000-0100-0000F6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207" name="Picture 1711" descr="ecblank">
          <a:extLst>
            <a:ext uri="{FF2B5EF4-FFF2-40B4-BE49-F238E27FC236}">
              <a16:creationId xmlns:a16="http://schemas.microsoft.com/office/drawing/2014/main" id="{00000000-0008-0000-0100-0000F7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208" name="Picture 1712" descr="ecblank">
          <a:extLst>
            <a:ext uri="{FF2B5EF4-FFF2-40B4-BE49-F238E27FC236}">
              <a16:creationId xmlns:a16="http://schemas.microsoft.com/office/drawing/2014/main" id="{00000000-0008-0000-0100-0000F8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209" name="Picture 1713" descr="ecblank">
          <a:extLst>
            <a:ext uri="{FF2B5EF4-FFF2-40B4-BE49-F238E27FC236}">
              <a16:creationId xmlns:a16="http://schemas.microsoft.com/office/drawing/2014/main" id="{00000000-0008-0000-0100-0000F9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210" name="Picture 1714" descr="ecblank">
          <a:extLst>
            <a:ext uri="{FF2B5EF4-FFF2-40B4-BE49-F238E27FC236}">
              <a16:creationId xmlns:a16="http://schemas.microsoft.com/office/drawing/2014/main" id="{00000000-0008-0000-0100-0000FA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211" name="Picture 1715" descr="ecblank">
          <a:extLst>
            <a:ext uri="{FF2B5EF4-FFF2-40B4-BE49-F238E27FC236}">
              <a16:creationId xmlns:a16="http://schemas.microsoft.com/office/drawing/2014/main" id="{00000000-0008-0000-0100-0000FB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212" name="Picture 1716" descr="ecblank">
          <a:extLst>
            <a:ext uri="{FF2B5EF4-FFF2-40B4-BE49-F238E27FC236}">
              <a16:creationId xmlns:a16="http://schemas.microsoft.com/office/drawing/2014/main" id="{00000000-0008-0000-0100-0000FC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213" name="Picture 1717" descr="ecblank">
          <a:extLst>
            <a:ext uri="{FF2B5EF4-FFF2-40B4-BE49-F238E27FC236}">
              <a16:creationId xmlns:a16="http://schemas.microsoft.com/office/drawing/2014/main" id="{00000000-0008-0000-0100-0000FD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214" name="Picture 1718" descr="ecblank">
          <a:extLst>
            <a:ext uri="{FF2B5EF4-FFF2-40B4-BE49-F238E27FC236}">
              <a16:creationId xmlns:a16="http://schemas.microsoft.com/office/drawing/2014/main" id="{00000000-0008-0000-0100-0000FE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9525</xdr:colOff>
      <xdr:row>33</xdr:row>
      <xdr:rowOff>152400</xdr:rowOff>
    </xdr:to>
    <xdr:pic>
      <xdr:nvPicPr>
        <xdr:cNvPr id="425215" name="Picture 1719" descr="ecblank">
          <a:extLst>
            <a:ext uri="{FF2B5EF4-FFF2-40B4-BE49-F238E27FC236}">
              <a16:creationId xmlns:a16="http://schemas.microsoft.com/office/drawing/2014/main" id="{00000000-0008-0000-0100-0000FF7C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5562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216" name="Picture 1720" descr="ecblank">
          <a:extLst>
            <a:ext uri="{FF2B5EF4-FFF2-40B4-BE49-F238E27FC236}">
              <a16:creationId xmlns:a16="http://schemas.microsoft.com/office/drawing/2014/main" id="{00000000-0008-0000-0100-000000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217" name="Picture 1721" descr="ecblank">
          <a:extLst>
            <a:ext uri="{FF2B5EF4-FFF2-40B4-BE49-F238E27FC236}">
              <a16:creationId xmlns:a16="http://schemas.microsoft.com/office/drawing/2014/main" id="{00000000-0008-0000-0100-000001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218" name="Picture 1722" descr="ecblank">
          <a:extLst>
            <a:ext uri="{FF2B5EF4-FFF2-40B4-BE49-F238E27FC236}">
              <a16:creationId xmlns:a16="http://schemas.microsoft.com/office/drawing/2014/main" id="{00000000-0008-0000-0100-000002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219" name="Picture 1723" descr="ecblank">
          <a:extLst>
            <a:ext uri="{FF2B5EF4-FFF2-40B4-BE49-F238E27FC236}">
              <a16:creationId xmlns:a16="http://schemas.microsoft.com/office/drawing/2014/main" id="{00000000-0008-0000-0100-000003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220" name="Picture 1724" descr="ecblank">
          <a:extLst>
            <a:ext uri="{FF2B5EF4-FFF2-40B4-BE49-F238E27FC236}">
              <a16:creationId xmlns:a16="http://schemas.microsoft.com/office/drawing/2014/main" id="{00000000-0008-0000-0100-000004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221" name="Picture 1725" descr="ecblank">
          <a:extLst>
            <a:ext uri="{FF2B5EF4-FFF2-40B4-BE49-F238E27FC236}">
              <a16:creationId xmlns:a16="http://schemas.microsoft.com/office/drawing/2014/main" id="{00000000-0008-0000-0100-000005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222" name="Picture 1726" descr="ecblank">
          <a:extLst>
            <a:ext uri="{FF2B5EF4-FFF2-40B4-BE49-F238E27FC236}">
              <a16:creationId xmlns:a16="http://schemas.microsoft.com/office/drawing/2014/main" id="{00000000-0008-0000-0100-000006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223" name="Picture 1727" descr="ecblank">
          <a:extLst>
            <a:ext uri="{FF2B5EF4-FFF2-40B4-BE49-F238E27FC236}">
              <a16:creationId xmlns:a16="http://schemas.microsoft.com/office/drawing/2014/main" id="{00000000-0008-0000-0100-000007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224" name="Picture 1728" descr="ecblank">
          <a:extLst>
            <a:ext uri="{FF2B5EF4-FFF2-40B4-BE49-F238E27FC236}">
              <a16:creationId xmlns:a16="http://schemas.microsoft.com/office/drawing/2014/main" id="{00000000-0008-0000-0100-000008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225" name="Picture 1729" descr="ecblank">
          <a:extLst>
            <a:ext uri="{FF2B5EF4-FFF2-40B4-BE49-F238E27FC236}">
              <a16:creationId xmlns:a16="http://schemas.microsoft.com/office/drawing/2014/main" id="{00000000-0008-0000-0100-000009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226" name="Picture 1730" descr="ecblank">
          <a:extLst>
            <a:ext uri="{FF2B5EF4-FFF2-40B4-BE49-F238E27FC236}">
              <a16:creationId xmlns:a16="http://schemas.microsoft.com/office/drawing/2014/main" id="{00000000-0008-0000-0100-00000A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152400</xdr:rowOff>
    </xdr:to>
    <xdr:pic>
      <xdr:nvPicPr>
        <xdr:cNvPr id="425227" name="Picture 1731" descr="ecblank">
          <a:extLst>
            <a:ext uri="{FF2B5EF4-FFF2-40B4-BE49-F238E27FC236}">
              <a16:creationId xmlns:a16="http://schemas.microsoft.com/office/drawing/2014/main" id="{00000000-0008-0000-0100-00000B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63722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228" name="Picture 1732" descr="ecblank">
          <a:extLst>
            <a:ext uri="{FF2B5EF4-FFF2-40B4-BE49-F238E27FC236}">
              <a16:creationId xmlns:a16="http://schemas.microsoft.com/office/drawing/2014/main" id="{00000000-0008-0000-0100-00000C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229" name="Picture 1733" descr="ecblank">
          <a:extLst>
            <a:ext uri="{FF2B5EF4-FFF2-40B4-BE49-F238E27FC236}">
              <a16:creationId xmlns:a16="http://schemas.microsoft.com/office/drawing/2014/main" id="{00000000-0008-0000-0100-00000D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230" name="Picture 1734" descr="ecblank">
          <a:extLst>
            <a:ext uri="{FF2B5EF4-FFF2-40B4-BE49-F238E27FC236}">
              <a16:creationId xmlns:a16="http://schemas.microsoft.com/office/drawing/2014/main" id="{00000000-0008-0000-0100-00000E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231" name="Picture 1735" descr="ecblank">
          <a:extLst>
            <a:ext uri="{FF2B5EF4-FFF2-40B4-BE49-F238E27FC236}">
              <a16:creationId xmlns:a16="http://schemas.microsoft.com/office/drawing/2014/main" id="{00000000-0008-0000-0100-00000F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232" name="Picture 1736" descr="ecblank">
          <a:extLst>
            <a:ext uri="{FF2B5EF4-FFF2-40B4-BE49-F238E27FC236}">
              <a16:creationId xmlns:a16="http://schemas.microsoft.com/office/drawing/2014/main" id="{00000000-0008-0000-0100-000010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233" name="Picture 1737" descr="ecblank">
          <a:extLst>
            <a:ext uri="{FF2B5EF4-FFF2-40B4-BE49-F238E27FC236}">
              <a16:creationId xmlns:a16="http://schemas.microsoft.com/office/drawing/2014/main" id="{00000000-0008-0000-0100-000011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234" name="Picture 1738" descr="ecblank">
          <a:extLst>
            <a:ext uri="{FF2B5EF4-FFF2-40B4-BE49-F238E27FC236}">
              <a16:creationId xmlns:a16="http://schemas.microsoft.com/office/drawing/2014/main" id="{00000000-0008-0000-0100-000012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235" name="Picture 1739" descr="ecblank">
          <a:extLst>
            <a:ext uri="{FF2B5EF4-FFF2-40B4-BE49-F238E27FC236}">
              <a16:creationId xmlns:a16="http://schemas.microsoft.com/office/drawing/2014/main" id="{00000000-0008-0000-0100-000013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236" name="Picture 1740" descr="ecblank">
          <a:extLst>
            <a:ext uri="{FF2B5EF4-FFF2-40B4-BE49-F238E27FC236}">
              <a16:creationId xmlns:a16="http://schemas.microsoft.com/office/drawing/2014/main" id="{00000000-0008-0000-0100-000014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237" name="Picture 1741" descr="ecblank">
          <a:extLst>
            <a:ext uri="{FF2B5EF4-FFF2-40B4-BE49-F238E27FC236}">
              <a16:creationId xmlns:a16="http://schemas.microsoft.com/office/drawing/2014/main" id="{00000000-0008-0000-0100-000015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238" name="Picture 1742" descr="ecblank">
          <a:extLst>
            <a:ext uri="{FF2B5EF4-FFF2-40B4-BE49-F238E27FC236}">
              <a16:creationId xmlns:a16="http://schemas.microsoft.com/office/drawing/2014/main" id="{00000000-0008-0000-0100-000016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425239" name="Picture 1743" descr="ecblank">
          <a:extLst>
            <a:ext uri="{FF2B5EF4-FFF2-40B4-BE49-F238E27FC236}">
              <a16:creationId xmlns:a16="http://schemas.microsoft.com/office/drawing/2014/main" id="{00000000-0008-0000-0100-000017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8639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240" name="Picture 1744" descr="ecblank">
          <a:extLst>
            <a:ext uri="{FF2B5EF4-FFF2-40B4-BE49-F238E27FC236}">
              <a16:creationId xmlns:a16="http://schemas.microsoft.com/office/drawing/2014/main" id="{00000000-0008-0000-0100-000018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241" name="Picture 1745" descr="ecblank">
          <a:extLst>
            <a:ext uri="{FF2B5EF4-FFF2-40B4-BE49-F238E27FC236}">
              <a16:creationId xmlns:a16="http://schemas.microsoft.com/office/drawing/2014/main" id="{00000000-0008-0000-0100-000019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242" name="Picture 1746" descr="ecblank">
          <a:extLst>
            <a:ext uri="{FF2B5EF4-FFF2-40B4-BE49-F238E27FC236}">
              <a16:creationId xmlns:a16="http://schemas.microsoft.com/office/drawing/2014/main" id="{00000000-0008-0000-0100-00001A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243" name="Picture 1747" descr="ecblank">
          <a:extLst>
            <a:ext uri="{FF2B5EF4-FFF2-40B4-BE49-F238E27FC236}">
              <a16:creationId xmlns:a16="http://schemas.microsoft.com/office/drawing/2014/main" id="{00000000-0008-0000-0100-00001B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244" name="Picture 1748" descr="ecblank">
          <a:extLst>
            <a:ext uri="{FF2B5EF4-FFF2-40B4-BE49-F238E27FC236}">
              <a16:creationId xmlns:a16="http://schemas.microsoft.com/office/drawing/2014/main" id="{00000000-0008-0000-0100-00001C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245" name="Picture 1749" descr="ecblank">
          <a:extLst>
            <a:ext uri="{FF2B5EF4-FFF2-40B4-BE49-F238E27FC236}">
              <a16:creationId xmlns:a16="http://schemas.microsoft.com/office/drawing/2014/main" id="{00000000-0008-0000-0100-00001D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246" name="Picture 1750" descr="ecblank">
          <a:extLst>
            <a:ext uri="{FF2B5EF4-FFF2-40B4-BE49-F238E27FC236}">
              <a16:creationId xmlns:a16="http://schemas.microsoft.com/office/drawing/2014/main" id="{00000000-0008-0000-0100-00001E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247" name="Picture 1751" descr="ecblank">
          <a:extLst>
            <a:ext uri="{FF2B5EF4-FFF2-40B4-BE49-F238E27FC236}">
              <a16:creationId xmlns:a16="http://schemas.microsoft.com/office/drawing/2014/main" id="{00000000-0008-0000-0100-00001F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248" name="Picture 1752" descr="ecblank">
          <a:extLst>
            <a:ext uri="{FF2B5EF4-FFF2-40B4-BE49-F238E27FC236}">
              <a16:creationId xmlns:a16="http://schemas.microsoft.com/office/drawing/2014/main" id="{00000000-0008-0000-0100-000020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249" name="Picture 1753" descr="ecblank">
          <a:extLst>
            <a:ext uri="{FF2B5EF4-FFF2-40B4-BE49-F238E27FC236}">
              <a16:creationId xmlns:a16="http://schemas.microsoft.com/office/drawing/2014/main" id="{00000000-0008-0000-0100-000021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250" name="Picture 1754" descr="ecblank">
          <a:extLst>
            <a:ext uri="{FF2B5EF4-FFF2-40B4-BE49-F238E27FC236}">
              <a16:creationId xmlns:a16="http://schemas.microsoft.com/office/drawing/2014/main" id="{00000000-0008-0000-0100-000022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9525</xdr:colOff>
      <xdr:row>59</xdr:row>
      <xdr:rowOff>152400</xdr:rowOff>
    </xdr:to>
    <xdr:pic>
      <xdr:nvPicPr>
        <xdr:cNvPr id="425251" name="Picture 1755" descr="ecblank">
          <a:extLst>
            <a:ext uri="{FF2B5EF4-FFF2-40B4-BE49-F238E27FC236}">
              <a16:creationId xmlns:a16="http://schemas.microsoft.com/office/drawing/2014/main" id="{00000000-0008-0000-0100-000023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9772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252" name="Picture 1756" descr="ecblank">
          <a:extLst>
            <a:ext uri="{FF2B5EF4-FFF2-40B4-BE49-F238E27FC236}">
              <a16:creationId xmlns:a16="http://schemas.microsoft.com/office/drawing/2014/main" id="{00000000-0008-0000-0100-000024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253" name="Picture 1757" descr="ecblank">
          <a:extLst>
            <a:ext uri="{FF2B5EF4-FFF2-40B4-BE49-F238E27FC236}">
              <a16:creationId xmlns:a16="http://schemas.microsoft.com/office/drawing/2014/main" id="{00000000-0008-0000-0100-000025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254" name="Picture 1758" descr="ecblank">
          <a:extLst>
            <a:ext uri="{FF2B5EF4-FFF2-40B4-BE49-F238E27FC236}">
              <a16:creationId xmlns:a16="http://schemas.microsoft.com/office/drawing/2014/main" id="{00000000-0008-0000-0100-000026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255" name="Picture 1759" descr="ecblank">
          <a:extLst>
            <a:ext uri="{FF2B5EF4-FFF2-40B4-BE49-F238E27FC236}">
              <a16:creationId xmlns:a16="http://schemas.microsoft.com/office/drawing/2014/main" id="{00000000-0008-0000-0100-000027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256" name="Picture 1760" descr="ecblank">
          <a:extLst>
            <a:ext uri="{FF2B5EF4-FFF2-40B4-BE49-F238E27FC236}">
              <a16:creationId xmlns:a16="http://schemas.microsoft.com/office/drawing/2014/main" id="{00000000-0008-0000-0100-000028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257" name="Picture 1761" descr="ecblank">
          <a:extLst>
            <a:ext uri="{FF2B5EF4-FFF2-40B4-BE49-F238E27FC236}">
              <a16:creationId xmlns:a16="http://schemas.microsoft.com/office/drawing/2014/main" id="{00000000-0008-0000-0100-000029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258" name="Picture 1762" descr="ecblank">
          <a:extLst>
            <a:ext uri="{FF2B5EF4-FFF2-40B4-BE49-F238E27FC236}">
              <a16:creationId xmlns:a16="http://schemas.microsoft.com/office/drawing/2014/main" id="{00000000-0008-0000-0100-00002A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259" name="Picture 1763" descr="ecblank">
          <a:extLst>
            <a:ext uri="{FF2B5EF4-FFF2-40B4-BE49-F238E27FC236}">
              <a16:creationId xmlns:a16="http://schemas.microsoft.com/office/drawing/2014/main" id="{00000000-0008-0000-0100-00002B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260" name="Picture 1764" descr="ecblank">
          <a:extLst>
            <a:ext uri="{FF2B5EF4-FFF2-40B4-BE49-F238E27FC236}">
              <a16:creationId xmlns:a16="http://schemas.microsoft.com/office/drawing/2014/main" id="{00000000-0008-0000-0100-00002C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261" name="Picture 1765" descr="ecblank">
          <a:extLst>
            <a:ext uri="{FF2B5EF4-FFF2-40B4-BE49-F238E27FC236}">
              <a16:creationId xmlns:a16="http://schemas.microsoft.com/office/drawing/2014/main" id="{00000000-0008-0000-0100-00002D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262" name="Picture 1766" descr="ecblank">
          <a:extLst>
            <a:ext uri="{FF2B5EF4-FFF2-40B4-BE49-F238E27FC236}">
              <a16:creationId xmlns:a16="http://schemas.microsoft.com/office/drawing/2014/main" id="{00000000-0008-0000-0100-00002E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152400</xdr:rowOff>
    </xdr:to>
    <xdr:pic>
      <xdr:nvPicPr>
        <xdr:cNvPr id="425263" name="Picture 1767" descr="ecblank">
          <a:extLst>
            <a:ext uri="{FF2B5EF4-FFF2-40B4-BE49-F238E27FC236}">
              <a16:creationId xmlns:a16="http://schemas.microsoft.com/office/drawing/2014/main" id="{00000000-0008-0000-0100-00002F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058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264" name="Picture 1768" descr="ecblank">
          <a:extLst>
            <a:ext uri="{FF2B5EF4-FFF2-40B4-BE49-F238E27FC236}">
              <a16:creationId xmlns:a16="http://schemas.microsoft.com/office/drawing/2014/main" id="{00000000-0008-0000-0100-000030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265" name="Picture 1769" descr="ecblank">
          <a:extLst>
            <a:ext uri="{FF2B5EF4-FFF2-40B4-BE49-F238E27FC236}">
              <a16:creationId xmlns:a16="http://schemas.microsoft.com/office/drawing/2014/main" id="{00000000-0008-0000-0100-000031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266" name="Picture 1770" descr="ecblank">
          <a:extLst>
            <a:ext uri="{FF2B5EF4-FFF2-40B4-BE49-F238E27FC236}">
              <a16:creationId xmlns:a16="http://schemas.microsoft.com/office/drawing/2014/main" id="{00000000-0008-0000-0100-000032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267" name="Picture 1771" descr="ecblank">
          <a:extLst>
            <a:ext uri="{FF2B5EF4-FFF2-40B4-BE49-F238E27FC236}">
              <a16:creationId xmlns:a16="http://schemas.microsoft.com/office/drawing/2014/main" id="{00000000-0008-0000-0100-000033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268" name="Picture 1772" descr="ecblank">
          <a:extLst>
            <a:ext uri="{FF2B5EF4-FFF2-40B4-BE49-F238E27FC236}">
              <a16:creationId xmlns:a16="http://schemas.microsoft.com/office/drawing/2014/main" id="{00000000-0008-0000-0100-000034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269" name="Picture 1773" descr="ecblank">
          <a:extLst>
            <a:ext uri="{FF2B5EF4-FFF2-40B4-BE49-F238E27FC236}">
              <a16:creationId xmlns:a16="http://schemas.microsoft.com/office/drawing/2014/main" id="{00000000-0008-0000-0100-000035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270" name="Picture 1774" descr="ecblank">
          <a:extLst>
            <a:ext uri="{FF2B5EF4-FFF2-40B4-BE49-F238E27FC236}">
              <a16:creationId xmlns:a16="http://schemas.microsoft.com/office/drawing/2014/main" id="{00000000-0008-0000-0100-000036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271" name="Picture 1775" descr="ecblank">
          <a:extLst>
            <a:ext uri="{FF2B5EF4-FFF2-40B4-BE49-F238E27FC236}">
              <a16:creationId xmlns:a16="http://schemas.microsoft.com/office/drawing/2014/main" id="{00000000-0008-0000-0100-000037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272" name="Picture 1776" descr="ecblank">
          <a:extLst>
            <a:ext uri="{FF2B5EF4-FFF2-40B4-BE49-F238E27FC236}">
              <a16:creationId xmlns:a16="http://schemas.microsoft.com/office/drawing/2014/main" id="{00000000-0008-0000-0100-000038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273" name="Picture 1777" descr="ecblank">
          <a:extLst>
            <a:ext uri="{FF2B5EF4-FFF2-40B4-BE49-F238E27FC236}">
              <a16:creationId xmlns:a16="http://schemas.microsoft.com/office/drawing/2014/main" id="{00000000-0008-0000-0100-000039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274" name="Picture 1778" descr="ecblank">
          <a:extLst>
            <a:ext uri="{FF2B5EF4-FFF2-40B4-BE49-F238E27FC236}">
              <a16:creationId xmlns:a16="http://schemas.microsoft.com/office/drawing/2014/main" id="{00000000-0008-0000-0100-00003A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425275" name="Picture 1779" descr="ecblank">
          <a:extLst>
            <a:ext uri="{FF2B5EF4-FFF2-40B4-BE49-F238E27FC236}">
              <a16:creationId xmlns:a16="http://schemas.microsoft.com/office/drawing/2014/main" id="{00000000-0008-0000-0100-00003B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625" y="110680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9525</xdr:colOff>
      <xdr:row>48</xdr:row>
      <xdr:rowOff>152400</xdr:rowOff>
    </xdr:to>
    <xdr:pic>
      <xdr:nvPicPr>
        <xdr:cNvPr id="425276" name="Picture 337" descr="http://www.vcgr.vic.gov.au/icons/ecblank.gif">
          <a:extLst>
            <a:ext uri="{FF2B5EF4-FFF2-40B4-BE49-F238E27FC236}">
              <a16:creationId xmlns:a16="http://schemas.microsoft.com/office/drawing/2014/main" id="{00000000-0008-0000-0100-00003C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7991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9525</xdr:colOff>
      <xdr:row>48</xdr:row>
      <xdr:rowOff>152400</xdr:rowOff>
    </xdr:to>
    <xdr:pic>
      <xdr:nvPicPr>
        <xdr:cNvPr id="425277" name="Picture 338" descr="http://www.vcgr.vic.gov.au/icons/ecblank.gif">
          <a:extLst>
            <a:ext uri="{FF2B5EF4-FFF2-40B4-BE49-F238E27FC236}">
              <a16:creationId xmlns:a16="http://schemas.microsoft.com/office/drawing/2014/main" id="{00000000-0008-0000-0100-00003D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7991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9525</xdr:colOff>
      <xdr:row>48</xdr:row>
      <xdr:rowOff>152400</xdr:rowOff>
    </xdr:to>
    <xdr:pic>
      <xdr:nvPicPr>
        <xdr:cNvPr id="425278" name="Picture 339" descr="http://www.vcgr.vic.gov.au/icons/ecblank.gif">
          <a:extLst>
            <a:ext uri="{FF2B5EF4-FFF2-40B4-BE49-F238E27FC236}">
              <a16:creationId xmlns:a16="http://schemas.microsoft.com/office/drawing/2014/main" id="{00000000-0008-0000-0100-00003E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7991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9525</xdr:colOff>
      <xdr:row>48</xdr:row>
      <xdr:rowOff>152400</xdr:rowOff>
    </xdr:to>
    <xdr:pic>
      <xdr:nvPicPr>
        <xdr:cNvPr id="425279" name="Picture 340" descr="http://www.vcgr.vic.gov.au/icons/ecblank.gif">
          <a:extLst>
            <a:ext uri="{FF2B5EF4-FFF2-40B4-BE49-F238E27FC236}">
              <a16:creationId xmlns:a16="http://schemas.microsoft.com/office/drawing/2014/main" id="{00000000-0008-0000-0100-00003F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7991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9525</xdr:colOff>
      <xdr:row>48</xdr:row>
      <xdr:rowOff>152400</xdr:rowOff>
    </xdr:to>
    <xdr:pic>
      <xdr:nvPicPr>
        <xdr:cNvPr id="425280" name="Picture 341" descr="http://www.vcgr.vic.gov.au/icons/ecblank.gif">
          <a:extLst>
            <a:ext uri="{FF2B5EF4-FFF2-40B4-BE49-F238E27FC236}">
              <a16:creationId xmlns:a16="http://schemas.microsoft.com/office/drawing/2014/main" id="{00000000-0008-0000-0100-000040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7991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9525</xdr:colOff>
      <xdr:row>48</xdr:row>
      <xdr:rowOff>152400</xdr:rowOff>
    </xdr:to>
    <xdr:pic>
      <xdr:nvPicPr>
        <xdr:cNvPr id="425281" name="Picture 342" descr="http://www.vcgr.vic.gov.au/icons/ecblank.gif">
          <a:extLst>
            <a:ext uri="{FF2B5EF4-FFF2-40B4-BE49-F238E27FC236}">
              <a16:creationId xmlns:a16="http://schemas.microsoft.com/office/drawing/2014/main" id="{00000000-0008-0000-0100-000041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7991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9525</xdr:colOff>
      <xdr:row>48</xdr:row>
      <xdr:rowOff>152400</xdr:rowOff>
    </xdr:to>
    <xdr:pic>
      <xdr:nvPicPr>
        <xdr:cNvPr id="425282" name="Picture 343" descr="http://www.vcgr.vic.gov.au/icons/ecblank.gif">
          <a:extLst>
            <a:ext uri="{FF2B5EF4-FFF2-40B4-BE49-F238E27FC236}">
              <a16:creationId xmlns:a16="http://schemas.microsoft.com/office/drawing/2014/main" id="{00000000-0008-0000-0100-000042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7991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9525</xdr:colOff>
      <xdr:row>48</xdr:row>
      <xdr:rowOff>152400</xdr:rowOff>
    </xdr:to>
    <xdr:pic>
      <xdr:nvPicPr>
        <xdr:cNvPr id="425283" name="Picture 344" descr="http://www.vcgr.vic.gov.au/icons/ecblank.gif">
          <a:extLst>
            <a:ext uri="{FF2B5EF4-FFF2-40B4-BE49-F238E27FC236}">
              <a16:creationId xmlns:a16="http://schemas.microsoft.com/office/drawing/2014/main" id="{00000000-0008-0000-0100-000043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7991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9525</xdr:colOff>
      <xdr:row>48</xdr:row>
      <xdr:rowOff>152400</xdr:rowOff>
    </xdr:to>
    <xdr:pic>
      <xdr:nvPicPr>
        <xdr:cNvPr id="425284" name="Picture 345" descr="http://www.vcgr.vic.gov.au/icons/ecblank.gif">
          <a:extLst>
            <a:ext uri="{FF2B5EF4-FFF2-40B4-BE49-F238E27FC236}">
              <a16:creationId xmlns:a16="http://schemas.microsoft.com/office/drawing/2014/main" id="{00000000-0008-0000-0100-000044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7991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9525</xdr:colOff>
      <xdr:row>48</xdr:row>
      <xdr:rowOff>152400</xdr:rowOff>
    </xdr:to>
    <xdr:pic>
      <xdr:nvPicPr>
        <xdr:cNvPr id="425285" name="Picture 346" descr="http://www.vcgr.vic.gov.au/icons/ecblank.gif">
          <a:extLst>
            <a:ext uri="{FF2B5EF4-FFF2-40B4-BE49-F238E27FC236}">
              <a16:creationId xmlns:a16="http://schemas.microsoft.com/office/drawing/2014/main" id="{00000000-0008-0000-0100-000045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7991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9525</xdr:colOff>
      <xdr:row>48</xdr:row>
      <xdr:rowOff>152400</xdr:rowOff>
    </xdr:to>
    <xdr:pic>
      <xdr:nvPicPr>
        <xdr:cNvPr id="425286" name="Picture 347" descr="http://www.vcgr.vic.gov.au/icons/ecblank.gif">
          <a:extLst>
            <a:ext uri="{FF2B5EF4-FFF2-40B4-BE49-F238E27FC236}">
              <a16:creationId xmlns:a16="http://schemas.microsoft.com/office/drawing/2014/main" id="{00000000-0008-0000-0100-000046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7991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9525</xdr:colOff>
      <xdr:row>48</xdr:row>
      <xdr:rowOff>152400</xdr:rowOff>
    </xdr:to>
    <xdr:pic>
      <xdr:nvPicPr>
        <xdr:cNvPr id="425287" name="Picture 348" descr="http://www.vcgr.vic.gov.au/icons/ecblank.gif">
          <a:extLst>
            <a:ext uri="{FF2B5EF4-FFF2-40B4-BE49-F238E27FC236}">
              <a16:creationId xmlns:a16="http://schemas.microsoft.com/office/drawing/2014/main" id="{00000000-0008-0000-0100-000047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7991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58</xdr:row>
      <xdr:rowOff>0</xdr:rowOff>
    </xdr:from>
    <xdr:to>
      <xdr:col>7</xdr:col>
      <xdr:colOff>9525</xdr:colOff>
      <xdr:row>58</xdr:row>
      <xdr:rowOff>152400</xdr:rowOff>
    </xdr:to>
    <xdr:pic>
      <xdr:nvPicPr>
        <xdr:cNvPr id="425288" name="Picture 349" descr="http://www.vcgr.vic.gov.au/icons/ecblank.gif">
          <a:extLst>
            <a:ext uri="{FF2B5EF4-FFF2-40B4-BE49-F238E27FC236}">
              <a16:creationId xmlns:a16="http://schemas.microsoft.com/office/drawing/2014/main" id="{00000000-0008-0000-0100-000048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6107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58</xdr:row>
      <xdr:rowOff>0</xdr:rowOff>
    </xdr:from>
    <xdr:to>
      <xdr:col>7</xdr:col>
      <xdr:colOff>9525</xdr:colOff>
      <xdr:row>58</xdr:row>
      <xdr:rowOff>152400</xdr:rowOff>
    </xdr:to>
    <xdr:pic>
      <xdr:nvPicPr>
        <xdr:cNvPr id="425289" name="Picture 350" descr="http://www.vcgr.vic.gov.au/icons/ecblank.gif">
          <a:extLst>
            <a:ext uri="{FF2B5EF4-FFF2-40B4-BE49-F238E27FC236}">
              <a16:creationId xmlns:a16="http://schemas.microsoft.com/office/drawing/2014/main" id="{00000000-0008-0000-0100-000049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6107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58</xdr:row>
      <xdr:rowOff>0</xdr:rowOff>
    </xdr:from>
    <xdr:to>
      <xdr:col>7</xdr:col>
      <xdr:colOff>9525</xdr:colOff>
      <xdr:row>58</xdr:row>
      <xdr:rowOff>152400</xdr:rowOff>
    </xdr:to>
    <xdr:pic>
      <xdr:nvPicPr>
        <xdr:cNvPr id="425290" name="Picture 351" descr="http://www.vcgr.vic.gov.au/icons/ecblank.gif">
          <a:extLst>
            <a:ext uri="{FF2B5EF4-FFF2-40B4-BE49-F238E27FC236}">
              <a16:creationId xmlns:a16="http://schemas.microsoft.com/office/drawing/2014/main" id="{00000000-0008-0000-0100-00004A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6107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58</xdr:row>
      <xdr:rowOff>0</xdr:rowOff>
    </xdr:from>
    <xdr:to>
      <xdr:col>7</xdr:col>
      <xdr:colOff>9525</xdr:colOff>
      <xdr:row>58</xdr:row>
      <xdr:rowOff>152400</xdr:rowOff>
    </xdr:to>
    <xdr:pic>
      <xdr:nvPicPr>
        <xdr:cNvPr id="425291" name="Picture 352" descr="http://www.vcgr.vic.gov.au/icons/ecblank.gif">
          <a:extLst>
            <a:ext uri="{FF2B5EF4-FFF2-40B4-BE49-F238E27FC236}">
              <a16:creationId xmlns:a16="http://schemas.microsoft.com/office/drawing/2014/main" id="{00000000-0008-0000-0100-00004B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6107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58</xdr:row>
      <xdr:rowOff>0</xdr:rowOff>
    </xdr:from>
    <xdr:to>
      <xdr:col>7</xdr:col>
      <xdr:colOff>9525</xdr:colOff>
      <xdr:row>58</xdr:row>
      <xdr:rowOff>152400</xdr:rowOff>
    </xdr:to>
    <xdr:pic>
      <xdr:nvPicPr>
        <xdr:cNvPr id="425292" name="Picture 353" descr="http://www.vcgr.vic.gov.au/icons/ecblank.gif">
          <a:extLst>
            <a:ext uri="{FF2B5EF4-FFF2-40B4-BE49-F238E27FC236}">
              <a16:creationId xmlns:a16="http://schemas.microsoft.com/office/drawing/2014/main" id="{00000000-0008-0000-0100-00004C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6107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58</xdr:row>
      <xdr:rowOff>0</xdr:rowOff>
    </xdr:from>
    <xdr:to>
      <xdr:col>7</xdr:col>
      <xdr:colOff>9525</xdr:colOff>
      <xdr:row>58</xdr:row>
      <xdr:rowOff>152400</xdr:rowOff>
    </xdr:to>
    <xdr:pic>
      <xdr:nvPicPr>
        <xdr:cNvPr id="425293" name="Picture 354" descr="http://www.vcgr.vic.gov.au/icons/ecblank.gif">
          <a:extLst>
            <a:ext uri="{FF2B5EF4-FFF2-40B4-BE49-F238E27FC236}">
              <a16:creationId xmlns:a16="http://schemas.microsoft.com/office/drawing/2014/main" id="{00000000-0008-0000-0100-00004D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6107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58</xdr:row>
      <xdr:rowOff>0</xdr:rowOff>
    </xdr:from>
    <xdr:to>
      <xdr:col>7</xdr:col>
      <xdr:colOff>9525</xdr:colOff>
      <xdr:row>58</xdr:row>
      <xdr:rowOff>152400</xdr:rowOff>
    </xdr:to>
    <xdr:pic>
      <xdr:nvPicPr>
        <xdr:cNvPr id="425294" name="Picture 355" descr="http://www.vcgr.vic.gov.au/icons/ecblank.gif">
          <a:extLst>
            <a:ext uri="{FF2B5EF4-FFF2-40B4-BE49-F238E27FC236}">
              <a16:creationId xmlns:a16="http://schemas.microsoft.com/office/drawing/2014/main" id="{00000000-0008-0000-0100-00004E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6107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58</xdr:row>
      <xdr:rowOff>0</xdr:rowOff>
    </xdr:from>
    <xdr:to>
      <xdr:col>7</xdr:col>
      <xdr:colOff>9525</xdr:colOff>
      <xdr:row>58</xdr:row>
      <xdr:rowOff>152400</xdr:rowOff>
    </xdr:to>
    <xdr:pic>
      <xdr:nvPicPr>
        <xdr:cNvPr id="425295" name="Picture 356" descr="http://www.vcgr.vic.gov.au/icons/ecblank.gif">
          <a:extLst>
            <a:ext uri="{FF2B5EF4-FFF2-40B4-BE49-F238E27FC236}">
              <a16:creationId xmlns:a16="http://schemas.microsoft.com/office/drawing/2014/main" id="{00000000-0008-0000-0100-00004F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6107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58</xdr:row>
      <xdr:rowOff>0</xdr:rowOff>
    </xdr:from>
    <xdr:to>
      <xdr:col>7</xdr:col>
      <xdr:colOff>9525</xdr:colOff>
      <xdr:row>58</xdr:row>
      <xdr:rowOff>152400</xdr:rowOff>
    </xdr:to>
    <xdr:pic>
      <xdr:nvPicPr>
        <xdr:cNvPr id="425296" name="Picture 357" descr="http://www.vcgr.vic.gov.au/icons/ecblank.gif">
          <a:extLst>
            <a:ext uri="{FF2B5EF4-FFF2-40B4-BE49-F238E27FC236}">
              <a16:creationId xmlns:a16="http://schemas.microsoft.com/office/drawing/2014/main" id="{00000000-0008-0000-0100-000050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6107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58</xdr:row>
      <xdr:rowOff>0</xdr:rowOff>
    </xdr:from>
    <xdr:to>
      <xdr:col>7</xdr:col>
      <xdr:colOff>9525</xdr:colOff>
      <xdr:row>58</xdr:row>
      <xdr:rowOff>152400</xdr:rowOff>
    </xdr:to>
    <xdr:pic>
      <xdr:nvPicPr>
        <xdr:cNvPr id="425297" name="Picture 358" descr="http://www.vcgr.vic.gov.au/icons/ecblank.gif">
          <a:extLst>
            <a:ext uri="{FF2B5EF4-FFF2-40B4-BE49-F238E27FC236}">
              <a16:creationId xmlns:a16="http://schemas.microsoft.com/office/drawing/2014/main" id="{00000000-0008-0000-0100-000051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6107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58</xdr:row>
      <xdr:rowOff>0</xdr:rowOff>
    </xdr:from>
    <xdr:to>
      <xdr:col>7</xdr:col>
      <xdr:colOff>9525</xdr:colOff>
      <xdr:row>58</xdr:row>
      <xdr:rowOff>152400</xdr:rowOff>
    </xdr:to>
    <xdr:pic>
      <xdr:nvPicPr>
        <xdr:cNvPr id="425298" name="Picture 359" descr="http://www.vcgr.vic.gov.au/icons/ecblank.gif">
          <a:extLst>
            <a:ext uri="{FF2B5EF4-FFF2-40B4-BE49-F238E27FC236}">
              <a16:creationId xmlns:a16="http://schemas.microsoft.com/office/drawing/2014/main" id="{00000000-0008-0000-0100-000052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6107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58</xdr:row>
      <xdr:rowOff>0</xdr:rowOff>
    </xdr:from>
    <xdr:to>
      <xdr:col>7</xdr:col>
      <xdr:colOff>9525</xdr:colOff>
      <xdr:row>58</xdr:row>
      <xdr:rowOff>152400</xdr:rowOff>
    </xdr:to>
    <xdr:pic>
      <xdr:nvPicPr>
        <xdr:cNvPr id="425299" name="Picture 360" descr="http://www.vcgr.vic.gov.au/icons/ecblank.gif">
          <a:extLst>
            <a:ext uri="{FF2B5EF4-FFF2-40B4-BE49-F238E27FC236}">
              <a16:creationId xmlns:a16="http://schemas.microsoft.com/office/drawing/2014/main" id="{00000000-0008-0000-0100-000053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6107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152400</xdr:rowOff>
    </xdr:to>
    <xdr:pic>
      <xdr:nvPicPr>
        <xdr:cNvPr id="425300" name="Picture 361" descr="http://www.vcgr.vic.gov.au/icons/ecblank.gif">
          <a:extLst>
            <a:ext uri="{FF2B5EF4-FFF2-40B4-BE49-F238E27FC236}">
              <a16:creationId xmlns:a16="http://schemas.microsoft.com/office/drawing/2014/main" id="{00000000-0008-0000-0100-000054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934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152400</xdr:rowOff>
    </xdr:to>
    <xdr:pic>
      <xdr:nvPicPr>
        <xdr:cNvPr id="425301" name="Picture 362" descr="http://www.vcgr.vic.gov.au/icons/ecblank.gif">
          <a:extLst>
            <a:ext uri="{FF2B5EF4-FFF2-40B4-BE49-F238E27FC236}">
              <a16:creationId xmlns:a16="http://schemas.microsoft.com/office/drawing/2014/main" id="{00000000-0008-0000-0100-000055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934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152400</xdr:rowOff>
    </xdr:to>
    <xdr:pic>
      <xdr:nvPicPr>
        <xdr:cNvPr id="425302" name="Picture 363" descr="http://www.vcgr.vic.gov.au/icons/ecblank.gif">
          <a:extLst>
            <a:ext uri="{FF2B5EF4-FFF2-40B4-BE49-F238E27FC236}">
              <a16:creationId xmlns:a16="http://schemas.microsoft.com/office/drawing/2014/main" id="{00000000-0008-0000-0100-000056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934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152400</xdr:rowOff>
    </xdr:to>
    <xdr:pic>
      <xdr:nvPicPr>
        <xdr:cNvPr id="425303" name="Picture 364" descr="http://www.vcgr.vic.gov.au/icons/ecblank.gif">
          <a:extLst>
            <a:ext uri="{FF2B5EF4-FFF2-40B4-BE49-F238E27FC236}">
              <a16:creationId xmlns:a16="http://schemas.microsoft.com/office/drawing/2014/main" id="{00000000-0008-0000-0100-000057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934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152400</xdr:rowOff>
    </xdr:to>
    <xdr:pic>
      <xdr:nvPicPr>
        <xdr:cNvPr id="425304" name="Picture 365" descr="http://www.vcgr.vic.gov.au/icons/ecblank.gif">
          <a:extLst>
            <a:ext uri="{FF2B5EF4-FFF2-40B4-BE49-F238E27FC236}">
              <a16:creationId xmlns:a16="http://schemas.microsoft.com/office/drawing/2014/main" id="{00000000-0008-0000-0100-000058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934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152400</xdr:rowOff>
    </xdr:to>
    <xdr:pic>
      <xdr:nvPicPr>
        <xdr:cNvPr id="425305" name="Picture 366" descr="http://www.vcgr.vic.gov.au/icons/ecblank.gif">
          <a:extLst>
            <a:ext uri="{FF2B5EF4-FFF2-40B4-BE49-F238E27FC236}">
              <a16:creationId xmlns:a16="http://schemas.microsoft.com/office/drawing/2014/main" id="{00000000-0008-0000-0100-000059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934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152400</xdr:rowOff>
    </xdr:to>
    <xdr:pic>
      <xdr:nvPicPr>
        <xdr:cNvPr id="425306" name="Picture 367" descr="http://www.vcgr.vic.gov.au/icons/ecblank.gif">
          <a:extLst>
            <a:ext uri="{FF2B5EF4-FFF2-40B4-BE49-F238E27FC236}">
              <a16:creationId xmlns:a16="http://schemas.microsoft.com/office/drawing/2014/main" id="{00000000-0008-0000-0100-00005A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934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152400</xdr:rowOff>
    </xdr:to>
    <xdr:pic>
      <xdr:nvPicPr>
        <xdr:cNvPr id="425307" name="Picture 368" descr="http://www.vcgr.vic.gov.au/icons/ecblank.gif">
          <a:extLst>
            <a:ext uri="{FF2B5EF4-FFF2-40B4-BE49-F238E27FC236}">
              <a16:creationId xmlns:a16="http://schemas.microsoft.com/office/drawing/2014/main" id="{00000000-0008-0000-0100-00005B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934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152400</xdr:rowOff>
    </xdr:to>
    <xdr:pic>
      <xdr:nvPicPr>
        <xdr:cNvPr id="425308" name="Picture 369" descr="http://www.vcgr.vic.gov.au/icons/ecblank.gif">
          <a:extLst>
            <a:ext uri="{FF2B5EF4-FFF2-40B4-BE49-F238E27FC236}">
              <a16:creationId xmlns:a16="http://schemas.microsoft.com/office/drawing/2014/main" id="{00000000-0008-0000-0100-00005C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934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152400</xdr:rowOff>
    </xdr:to>
    <xdr:pic>
      <xdr:nvPicPr>
        <xdr:cNvPr id="425309" name="Picture 370" descr="http://www.vcgr.vic.gov.au/icons/ecblank.gif">
          <a:extLst>
            <a:ext uri="{FF2B5EF4-FFF2-40B4-BE49-F238E27FC236}">
              <a16:creationId xmlns:a16="http://schemas.microsoft.com/office/drawing/2014/main" id="{00000000-0008-0000-0100-00005D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934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152400</xdr:rowOff>
    </xdr:to>
    <xdr:pic>
      <xdr:nvPicPr>
        <xdr:cNvPr id="425310" name="Picture 371" descr="http://www.vcgr.vic.gov.au/icons/ecblank.gif">
          <a:extLst>
            <a:ext uri="{FF2B5EF4-FFF2-40B4-BE49-F238E27FC236}">
              <a16:creationId xmlns:a16="http://schemas.microsoft.com/office/drawing/2014/main" id="{00000000-0008-0000-0100-00005E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934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152400</xdr:rowOff>
    </xdr:to>
    <xdr:pic>
      <xdr:nvPicPr>
        <xdr:cNvPr id="425311" name="Picture 372" descr="http://www.vcgr.vic.gov.au/icons/ecblank.gif">
          <a:extLst>
            <a:ext uri="{FF2B5EF4-FFF2-40B4-BE49-F238E27FC236}">
              <a16:creationId xmlns:a16="http://schemas.microsoft.com/office/drawing/2014/main" id="{00000000-0008-0000-0100-00005F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9934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66</xdr:row>
      <xdr:rowOff>0</xdr:rowOff>
    </xdr:from>
    <xdr:to>
      <xdr:col>7</xdr:col>
      <xdr:colOff>9525</xdr:colOff>
      <xdr:row>66</xdr:row>
      <xdr:rowOff>152400</xdr:rowOff>
    </xdr:to>
    <xdr:pic>
      <xdr:nvPicPr>
        <xdr:cNvPr id="425312" name="Picture 373" descr="http://www.vcgr.vic.gov.au/icons/ecblank.gif">
          <a:extLst>
            <a:ext uri="{FF2B5EF4-FFF2-40B4-BE49-F238E27FC236}">
              <a16:creationId xmlns:a16="http://schemas.microsoft.com/office/drawing/2014/main" id="{00000000-0008-0000-0100-000060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09061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66</xdr:row>
      <xdr:rowOff>0</xdr:rowOff>
    </xdr:from>
    <xdr:to>
      <xdr:col>7</xdr:col>
      <xdr:colOff>9525</xdr:colOff>
      <xdr:row>66</xdr:row>
      <xdr:rowOff>152400</xdr:rowOff>
    </xdr:to>
    <xdr:pic>
      <xdr:nvPicPr>
        <xdr:cNvPr id="425313" name="Picture 374" descr="http://www.vcgr.vic.gov.au/icons/ecblank.gif">
          <a:extLst>
            <a:ext uri="{FF2B5EF4-FFF2-40B4-BE49-F238E27FC236}">
              <a16:creationId xmlns:a16="http://schemas.microsoft.com/office/drawing/2014/main" id="{00000000-0008-0000-0100-000061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09061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66</xdr:row>
      <xdr:rowOff>0</xdr:rowOff>
    </xdr:from>
    <xdr:to>
      <xdr:col>7</xdr:col>
      <xdr:colOff>9525</xdr:colOff>
      <xdr:row>66</xdr:row>
      <xdr:rowOff>152400</xdr:rowOff>
    </xdr:to>
    <xdr:pic>
      <xdr:nvPicPr>
        <xdr:cNvPr id="425314" name="Picture 375" descr="http://www.vcgr.vic.gov.au/icons/ecblank.gif">
          <a:extLst>
            <a:ext uri="{FF2B5EF4-FFF2-40B4-BE49-F238E27FC236}">
              <a16:creationId xmlns:a16="http://schemas.microsoft.com/office/drawing/2014/main" id="{00000000-0008-0000-0100-000062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09061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66</xdr:row>
      <xdr:rowOff>0</xdr:rowOff>
    </xdr:from>
    <xdr:to>
      <xdr:col>7</xdr:col>
      <xdr:colOff>9525</xdr:colOff>
      <xdr:row>66</xdr:row>
      <xdr:rowOff>152400</xdr:rowOff>
    </xdr:to>
    <xdr:pic>
      <xdr:nvPicPr>
        <xdr:cNvPr id="425315" name="Picture 376" descr="http://www.vcgr.vic.gov.au/icons/ecblank.gif">
          <a:extLst>
            <a:ext uri="{FF2B5EF4-FFF2-40B4-BE49-F238E27FC236}">
              <a16:creationId xmlns:a16="http://schemas.microsoft.com/office/drawing/2014/main" id="{00000000-0008-0000-0100-000063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09061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66</xdr:row>
      <xdr:rowOff>0</xdr:rowOff>
    </xdr:from>
    <xdr:to>
      <xdr:col>7</xdr:col>
      <xdr:colOff>9525</xdr:colOff>
      <xdr:row>66</xdr:row>
      <xdr:rowOff>152400</xdr:rowOff>
    </xdr:to>
    <xdr:pic>
      <xdr:nvPicPr>
        <xdr:cNvPr id="425316" name="Picture 377" descr="http://www.vcgr.vic.gov.au/icons/ecblank.gif">
          <a:extLst>
            <a:ext uri="{FF2B5EF4-FFF2-40B4-BE49-F238E27FC236}">
              <a16:creationId xmlns:a16="http://schemas.microsoft.com/office/drawing/2014/main" id="{00000000-0008-0000-0100-000064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09061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66</xdr:row>
      <xdr:rowOff>0</xdr:rowOff>
    </xdr:from>
    <xdr:to>
      <xdr:col>7</xdr:col>
      <xdr:colOff>9525</xdr:colOff>
      <xdr:row>66</xdr:row>
      <xdr:rowOff>152400</xdr:rowOff>
    </xdr:to>
    <xdr:pic>
      <xdr:nvPicPr>
        <xdr:cNvPr id="425317" name="Picture 378" descr="http://www.vcgr.vic.gov.au/icons/ecblank.gif">
          <a:extLst>
            <a:ext uri="{FF2B5EF4-FFF2-40B4-BE49-F238E27FC236}">
              <a16:creationId xmlns:a16="http://schemas.microsoft.com/office/drawing/2014/main" id="{00000000-0008-0000-0100-000065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09061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66</xdr:row>
      <xdr:rowOff>0</xdr:rowOff>
    </xdr:from>
    <xdr:to>
      <xdr:col>7</xdr:col>
      <xdr:colOff>9525</xdr:colOff>
      <xdr:row>66</xdr:row>
      <xdr:rowOff>152400</xdr:rowOff>
    </xdr:to>
    <xdr:pic>
      <xdr:nvPicPr>
        <xdr:cNvPr id="425318" name="Picture 379" descr="http://www.vcgr.vic.gov.au/icons/ecblank.gif">
          <a:extLst>
            <a:ext uri="{FF2B5EF4-FFF2-40B4-BE49-F238E27FC236}">
              <a16:creationId xmlns:a16="http://schemas.microsoft.com/office/drawing/2014/main" id="{00000000-0008-0000-0100-000066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09061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66</xdr:row>
      <xdr:rowOff>0</xdr:rowOff>
    </xdr:from>
    <xdr:to>
      <xdr:col>7</xdr:col>
      <xdr:colOff>9525</xdr:colOff>
      <xdr:row>66</xdr:row>
      <xdr:rowOff>152400</xdr:rowOff>
    </xdr:to>
    <xdr:pic>
      <xdr:nvPicPr>
        <xdr:cNvPr id="425319" name="Picture 380" descr="http://www.vcgr.vic.gov.au/icons/ecblank.gif">
          <a:extLst>
            <a:ext uri="{FF2B5EF4-FFF2-40B4-BE49-F238E27FC236}">
              <a16:creationId xmlns:a16="http://schemas.microsoft.com/office/drawing/2014/main" id="{00000000-0008-0000-0100-000067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09061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66</xdr:row>
      <xdr:rowOff>0</xdr:rowOff>
    </xdr:from>
    <xdr:to>
      <xdr:col>7</xdr:col>
      <xdr:colOff>9525</xdr:colOff>
      <xdr:row>66</xdr:row>
      <xdr:rowOff>152400</xdr:rowOff>
    </xdr:to>
    <xdr:pic>
      <xdr:nvPicPr>
        <xdr:cNvPr id="425320" name="Picture 381" descr="http://www.vcgr.vic.gov.au/icons/ecblank.gif">
          <a:extLst>
            <a:ext uri="{FF2B5EF4-FFF2-40B4-BE49-F238E27FC236}">
              <a16:creationId xmlns:a16="http://schemas.microsoft.com/office/drawing/2014/main" id="{00000000-0008-0000-0100-000068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09061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66</xdr:row>
      <xdr:rowOff>0</xdr:rowOff>
    </xdr:from>
    <xdr:to>
      <xdr:col>7</xdr:col>
      <xdr:colOff>9525</xdr:colOff>
      <xdr:row>66</xdr:row>
      <xdr:rowOff>152400</xdr:rowOff>
    </xdr:to>
    <xdr:pic>
      <xdr:nvPicPr>
        <xdr:cNvPr id="425321" name="Picture 382" descr="http://www.vcgr.vic.gov.au/icons/ecblank.gif">
          <a:extLst>
            <a:ext uri="{FF2B5EF4-FFF2-40B4-BE49-F238E27FC236}">
              <a16:creationId xmlns:a16="http://schemas.microsoft.com/office/drawing/2014/main" id="{00000000-0008-0000-0100-000069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09061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66</xdr:row>
      <xdr:rowOff>0</xdr:rowOff>
    </xdr:from>
    <xdr:to>
      <xdr:col>7</xdr:col>
      <xdr:colOff>9525</xdr:colOff>
      <xdr:row>66</xdr:row>
      <xdr:rowOff>152400</xdr:rowOff>
    </xdr:to>
    <xdr:pic>
      <xdr:nvPicPr>
        <xdr:cNvPr id="425322" name="Picture 383" descr="http://www.vcgr.vic.gov.au/icons/ecblank.gif">
          <a:extLst>
            <a:ext uri="{FF2B5EF4-FFF2-40B4-BE49-F238E27FC236}">
              <a16:creationId xmlns:a16="http://schemas.microsoft.com/office/drawing/2014/main" id="{00000000-0008-0000-0100-00006A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09061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66</xdr:row>
      <xdr:rowOff>0</xdr:rowOff>
    </xdr:from>
    <xdr:to>
      <xdr:col>7</xdr:col>
      <xdr:colOff>9525</xdr:colOff>
      <xdr:row>66</xdr:row>
      <xdr:rowOff>152400</xdr:rowOff>
    </xdr:to>
    <xdr:pic>
      <xdr:nvPicPr>
        <xdr:cNvPr id="425323" name="Picture 384" descr="http://www.vcgr.vic.gov.au/icons/ecblank.gif">
          <a:extLst>
            <a:ext uri="{FF2B5EF4-FFF2-40B4-BE49-F238E27FC236}">
              <a16:creationId xmlns:a16="http://schemas.microsoft.com/office/drawing/2014/main" id="{00000000-0008-0000-0100-00006B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09061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9525</xdr:colOff>
      <xdr:row>70</xdr:row>
      <xdr:rowOff>152400</xdr:rowOff>
    </xdr:to>
    <xdr:pic>
      <xdr:nvPicPr>
        <xdr:cNvPr id="425324" name="Picture 385" descr="http://www.vcgr.vic.gov.au/icons/ecblank.gif">
          <a:extLst>
            <a:ext uri="{FF2B5EF4-FFF2-40B4-BE49-F238E27FC236}">
              <a16:creationId xmlns:a16="http://schemas.microsoft.com/office/drawing/2014/main" id="{00000000-0008-0000-0100-00006C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1553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9525</xdr:colOff>
      <xdr:row>70</xdr:row>
      <xdr:rowOff>152400</xdr:rowOff>
    </xdr:to>
    <xdr:pic>
      <xdr:nvPicPr>
        <xdr:cNvPr id="425325" name="Picture 386" descr="http://www.vcgr.vic.gov.au/icons/ecblank.gif">
          <a:extLst>
            <a:ext uri="{FF2B5EF4-FFF2-40B4-BE49-F238E27FC236}">
              <a16:creationId xmlns:a16="http://schemas.microsoft.com/office/drawing/2014/main" id="{00000000-0008-0000-0100-00006D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1553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9525</xdr:colOff>
      <xdr:row>70</xdr:row>
      <xdr:rowOff>152400</xdr:rowOff>
    </xdr:to>
    <xdr:pic>
      <xdr:nvPicPr>
        <xdr:cNvPr id="425326" name="Picture 387" descr="http://www.vcgr.vic.gov.au/icons/ecblank.gif">
          <a:extLst>
            <a:ext uri="{FF2B5EF4-FFF2-40B4-BE49-F238E27FC236}">
              <a16:creationId xmlns:a16="http://schemas.microsoft.com/office/drawing/2014/main" id="{00000000-0008-0000-0100-00006E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1553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9525</xdr:colOff>
      <xdr:row>70</xdr:row>
      <xdr:rowOff>152400</xdr:rowOff>
    </xdr:to>
    <xdr:pic>
      <xdr:nvPicPr>
        <xdr:cNvPr id="425327" name="Picture 388" descr="http://www.vcgr.vic.gov.au/icons/ecblank.gif">
          <a:extLst>
            <a:ext uri="{FF2B5EF4-FFF2-40B4-BE49-F238E27FC236}">
              <a16:creationId xmlns:a16="http://schemas.microsoft.com/office/drawing/2014/main" id="{00000000-0008-0000-0100-00006F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1553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9525</xdr:colOff>
      <xdr:row>70</xdr:row>
      <xdr:rowOff>152400</xdr:rowOff>
    </xdr:to>
    <xdr:pic>
      <xdr:nvPicPr>
        <xdr:cNvPr id="425328" name="Picture 389" descr="http://www.vcgr.vic.gov.au/icons/ecblank.gif">
          <a:extLst>
            <a:ext uri="{FF2B5EF4-FFF2-40B4-BE49-F238E27FC236}">
              <a16:creationId xmlns:a16="http://schemas.microsoft.com/office/drawing/2014/main" id="{00000000-0008-0000-0100-000070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1553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9525</xdr:colOff>
      <xdr:row>70</xdr:row>
      <xdr:rowOff>152400</xdr:rowOff>
    </xdr:to>
    <xdr:pic>
      <xdr:nvPicPr>
        <xdr:cNvPr id="425329" name="Picture 390" descr="http://www.vcgr.vic.gov.au/icons/ecblank.gif">
          <a:extLst>
            <a:ext uri="{FF2B5EF4-FFF2-40B4-BE49-F238E27FC236}">
              <a16:creationId xmlns:a16="http://schemas.microsoft.com/office/drawing/2014/main" id="{00000000-0008-0000-0100-000071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1553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9525</xdr:colOff>
      <xdr:row>70</xdr:row>
      <xdr:rowOff>152400</xdr:rowOff>
    </xdr:to>
    <xdr:pic>
      <xdr:nvPicPr>
        <xdr:cNvPr id="425330" name="Picture 391" descr="http://www.vcgr.vic.gov.au/icons/ecblank.gif">
          <a:extLst>
            <a:ext uri="{FF2B5EF4-FFF2-40B4-BE49-F238E27FC236}">
              <a16:creationId xmlns:a16="http://schemas.microsoft.com/office/drawing/2014/main" id="{00000000-0008-0000-0100-000072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1553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9525</xdr:colOff>
      <xdr:row>70</xdr:row>
      <xdr:rowOff>152400</xdr:rowOff>
    </xdr:to>
    <xdr:pic>
      <xdr:nvPicPr>
        <xdr:cNvPr id="425331" name="Picture 392" descr="http://www.vcgr.vic.gov.au/icons/ecblank.gif">
          <a:extLst>
            <a:ext uri="{FF2B5EF4-FFF2-40B4-BE49-F238E27FC236}">
              <a16:creationId xmlns:a16="http://schemas.microsoft.com/office/drawing/2014/main" id="{00000000-0008-0000-0100-000073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1553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9525</xdr:colOff>
      <xdr:row>70</xdr:row>
      <xdr:rowOff>152400</xdr:rowOff>
    </xdr:to>
    <xdr:pic>
      <xdr:nvPicPr>
        <xdr:cNvPr id="425332" name="Picture 393" descr="http://www.vcgr.vic.gov.au/icons/ecblank.gif">
          <a:extLst>
            <a:ext uri="{FF2B5EF4-FFF2-40B4-BE49-F238E27FC236}">
              <a16:creationId xmlns:a16="http://schemas.microsoft.com/office/drawing/2014/main" id="{00000000-0008-0000-0100-000074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1553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9525</xdr:colOff>
      <xdr:row>70</xdr:row>
      <xdr:rowOff>152400</xdr:rowOff>
    </xdr:to>
    <xdr:pic>
      <xdr:nvPicPr>
        <xdr:cNvPr id="425333" name="Picture 394" descr="http://www.vcgr.vic.gov.au/icons/ecblank.gif">
          <a:extLst>
            <a:ext uri="{FF2B5EF4-FFF2-40B4-BE49-F238E27FC236}">
              <a16:creationId xmlns:a16="http://schemas.microsoft.com/office/drawing/2014/main" id="{00000000-0008-0000-0100-000075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1553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9525</xdr:colOff>
      <xdr:row>70</xdr:row>
      <xdr:rowOff>152400</xdr:rowOff>
    </xdr:to>
    <xdr:pic>
      <xdr:nvPicPr>
        <xdr:cNvPr id="425334" name="Picture 395" descr="http://www.vcgr.vic.gov.au/icons/ecblank.gif">
          <a:extLst>
            <a:ext uri="{FF2B5EF4-FFF2-40B4-BE49-F238E27FC236}">
              <a16:creationId xmlns:a16="http://schemas.microsoft.com/office/drawing/2014/main" id="{00000000-0008-0000-0100-000076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1553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9525</xdr:colOff>
      <xdr:row>70</xdr:row>
      <xdr:rowOff>152400</xdr:rowOff>
    </xdr:to>
    <xdr:pic>
      <xdr:nvPicPr>
        <xdr:cNvPr id="425335" name="Picture 396" descr="http://www.vcgr.vic.gov.au/icons/ecblank.gif">
          <a:extLst>
            <a:ext uri="{FF2B5EF4-FFF2-40B4-BE49-F238E27FC236}">
              <a16:creationId xmlns:a16="http://schemas.microsoft.com/office/drawing/2014/main" id="{00000000-0008-0000-0100-000077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1553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74</xdr:row>
      <xdr:rowOff>0</xdr:rowOff>
    </xdr:from>
    <xdr:to>
      <xdr:col>7</xdr:col>
      <xdr:colOff>9525</xdr:colOff>
      <xdr:row>74</xdr:row>
      <xdr:rowOff>152400</xdr:rowOff>
    </xdr:to>
    <xdr:pic>
      <xdr:nvPicPr>
        <xdr:cNvPr id="425336" name="Picture 397" descr="http://www.vcgr.vic.gov.au/icons/ecblank.gif">
          <a:extLst>
            <a:ext uri="{FF2B5EF4-FFF2-40B4-BE49-F238E27FC236}">
              <a16:creationId xmlns:a16="http://schemas.microsoft.com/office/drawing/2014/main" id="{00000000-0008-0000-0100-000078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201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74</xdr:row>
      <xdr:rowOff>0</xdr:rowOff>
    </xdr:from>
    <xdr:to>
      <xdr:col>7</xdr:col>
      <xdr:colOff>9525</xdr:colOff>
      <xdr:row>74</xdr:row>
      <xdr:rowOff>152400</xdr:rowOff>
    </xdr:to>
    <xdr:pic>
      <xdr:nvPicPr>
        <xdr:cNvPr id="425337" name="Picture 398" descr="http://www.vcgr.vic.gov.au/icons/ecblank.gif">
          <a:extLst>
            <a:ext uri="{FF2B5EF4-FFF2-40B4-BE49-F238E27FC236}">
              <a16:creationId xmlns:a16="http://schemas.microsoft.com/office/drawing/2014/main" id="{00000000-0008-0000-0100-000079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201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74</xdr:row>
      <xdr:rowOff>0</xdr:rowOff>
    </xdr:from>
    <xdr:to>
      <xdr:col>7</xdr:col>
      <xdr:colOff>9525</xdr:colOff>
      <xdr:row>74</xdr:row>
      <xdr:rowOff>152400</xdr:rowOff>
    </xdr:to>
    <xdr:pic>
      <xdr:nvPicPr>
        <xdr:cNvPr id="425338" name="Picture 399" descr="http://www.vcgr.vic.gov.au/icons/ecblank.gif">
          <a:extLst>
            <a:ext uri="{FF2B5EF4-FFF2-40B4-BE49-F238E27FC236}">
              <a16:creationId xmlns:a16="http://schemas.microsoft.com/office/drawing/2014/main" id="{00000000-0008-0000-0100-00007A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201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74</xdr:row>
      <xdr:rowOff>0</xdr:rowOff>
    </xdr:from>
    <xdr:to>
      <xdr:col>7</xdr:col>
      <xdr:colOff>9525</xdr:colOff>
      <xdr:row>74</xdr:row>
      <xdr:rowOff>152400</xdr:rowOff>
    </xdr:to>
    <xdr:pic>
      <xdr:nvPicPr>
        <xdr:cNvPr id="425339" name="Picture 400" descr="http://www.vcgr.vic.gov.au/icons/ecblank.gif">
          <a:extLst>
            <a:ext uri="{FF2B5EF4-FFF2-40B4-BE49-F238E27FC236}">
              <a16:creationId xmlns:a16="http://schemas.microsoft.com/office/drawing/2014/main" id="{00000000-0008-0000-0100-00007B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201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74</xdr:row>
      <xdr:rowOff>0</xdr:rowOff>
    </xdr:from>
    <xdr:to>
      <xdr:col>7</xdr:col>
      <xdr:colOff>9525</xdr:colOff>
      <xdr:row>74</xdr:row>
      <xdr:rowOff>152400</xdr:rowOff>
    </xdr:to>
    <xdr:pic>
      <xdr:nvPicPr>
        <xdr:cNvPr id="425340" name="Picture 401" descr="http://www.vcgr.vic.gov.au/icons/ecblank.gif">
          <a:extLst>
            <a:ext uri="{FF2B5EF4-FFF2-40B4-BE49-F238E27FC236}">
              <a16:creationId xmlns:a16="http://schemas.microsoft.com/office/drawing/2014/main" id="{00000000-0008-0000-0100-00007C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201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74</xdr:row>
      <xdr:rowOff>0</xdr:rowOff>
    </xdr:from>
    <xdr:to>
      <xdr:col>7</xdr:col>
      <xdr:colOff>9525</xdr:colOff>
      <xdr:row>74</xdr:row>
      <xdr:rowOff>152400</xdr:rowOff>
    </xdr:to>
    <xdr:pic>
      <xdr:nvPicPr>
        <xdr:cNvPr id="425341" name="Picture 402" descr="http://www.vcgr.vic.gov.au/icons/ecblank.gif">
          <a:extLst>
            <a:ext uri="{FF2B5EF4-FFF2-40B4-BE49-F238E27FC236}">
              <a16:creationId xmlns:a16="http://schemas.microsoft.com/office/drawing/2014/main" id="{00000000-0008-0000-0100-00007D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201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74</xdr:row>
      <xdr:rowOff>0</xdr:rowOff>
    </xdr:from>
    <xdr:to>
      <xdr:col>7</xdr:col>
      <xdr:colOff>9525</xdr:colOff>
      <xdr:row>74</xdr:row>
      <xdr:rowOff>152400</xdr:rowOff>
    </xdr:to>
    <xdr:pic>
      <xdr:nvPicPr>
        <xdr:cNvPr id="425342" name="Picture 403" descr="http://www.vcgr.vic.gov.au/icons/ecblank.gif">
          <a:extLst>
            <a:ext uri="{FF2B5EF4-FFF2-40B4-BE49-F238E27FC236}">
              <a16:creationId xmlns:a16="http://schemas.microsoft.com/office/drawing/2014/main" id="{00000000-0008-0000-0100-00007E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201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74</xdr:row>
      <xdr:rowOff>0</xdr:rowOff>
    </xdr:from>
    <xdr:to>
      <xdr:col>7</xdr:col>
      <xdr:colOff>9525</xdr:colOff>
      <xdr:row>74</xdr:row>
      <xdr:rowOff>152400</xdr:rowOff>
    </xdr:to>
    <xdr:pic>
      <xdr:nvPicPr>
        <xdr:cNvPr id="425343" name="Picture 404" descr="http://www.vcgr.vic.gov.au/icons/ecblank.gif">
          <a:extLst>
            <a:ext uri="{FF2B5EF4-FFF2-40B4-BE49-F238E27FC236}">
              <a16:creationId xmlns:a16="http://schemas.microsoft.com/office/drawing/2014/main" id="{00000000-0008-0000-0100-00007F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201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74</xdr:row>
      <xdr:rowOff>0</xdr:rowOff>
    </xdr:from>
    <xdr:to>
      <xdr:col>7</xdr:col>
      <xdr:colOff>9525</xdr:colOff>
      <xdr:row>74</xdr:row>
      <xdr:rowOff>152400</xdr:rowOff>
    </xdr:to>
    <xdr:pic>
      <xdr:nvPicPr>
        <xdr:cNvPr id="425344" name="Picture 405" descr="http://www.vcgr.vic.gov.au/icons/ecblank.gif">
          <a:extLst>
            <a:ext uri="{FF2B5EF4-FFF2-40B4-BE49-F238E27FC236}">
              <a16:creationId xmlns:a16="http://schemas.microsoft.com/office/drawing/2014/main" id="{00000000-0008-0000-0100-000080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201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74</xdr:row>
      <xdr:rowOff>0</xdr:rowOff>
    </xdr:from>
    <xdr:to>
      <xdr:col>7</xdr:col>
      <xdr:colOff>9525</xdr:colOff>
      <xdr:row>74</xdr:row>
      <xdr:rowOff>152400</xdr:rowOff>
    </xdr:to>
    <xdr:pic>
      <xdr:nvPicPr>
        <xdr:cNvPr id="425345" name="Picture 406" descr="http://www.vcgr.vic.gov.au/icons/ecblank.gif">
          <a:extLst>
            <a:ext uri="{FF2B5EF4-FFF2-40B4-BE49-F238E27FC236}">
              <a16:creationId xmlns:a16="http://schemas.microsoft.com/office/drawing/2014/main" id="{00000000-0008-0000-0100-000081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201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74</xdr:row>
      <xdr:rowOff>0</xdr:rowOff>
    </xdr:from>
    <xdr:to>
      <xdr:col>7</xdr:col>
      <xdr:colOff>9525</xdr:colOff>
      <xdr:row>74</xdr:row>
      <xdr:rowOff>152400</xdr:rowOff>
    </xdr:to>
    <xdr:pic>
      <xdr:nvPicPr>
        <xdr:cNvPr id="425346" name="Picture 407" descr="http://www.vcgr.vic.gov.au/icons/ecblank.gif">
          <a:extLst>
            <a:ext uri="{FF2B5EF4-FFF2-40B4-BE49-F238E27FC236}">
              <a16:creationId xmlns:a16="http://schemas.microsoft.com/office/drawing/2014/main" id="{00000000-0008-0000-0100-000082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201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74</xdr:row>
      <xdr:rowOff>0</xdr:rowOff>
    </xdr:from>
    <xdr:to>
      <xdr:col>7</xdr:col>
      <xdr:colOff>9525</xdr:colOff>
      <xdr:row>74</xdr:row>
      <xdr:rowOff>152400</xdr:rowOff>
    </xdr:to>
    <xdr:pic>
      <xdr:nvPicPr>
        <xdr:cNvPr id="425347" name="Picture 408" descr="http://www.vcgr.vic.gov.au/icons/ecblank.gif">
          <a:extLst>
            <a:ext uri="{FF2B5EF4-FFF2-40B4-BE49-F238E27FC236}">
              <a16:creationId xmlns:a16="http://schemas.microsoft.com/office/drawing/2014/main" id="{00000000-0008-0000-0100-000083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201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9525</xdr:colOff>
      <xdr:row>76</xdr:row>
      <xdr:rowOff>152400</xdr:rowOff>
    </xdr:to>
    <xdr:pic>
      <xdr:nvPicPr>
        <xdr:cNvPr id="425348" name="Picture 409" descr="http://www.vcgr.vic.gov.au/icons/ecblank.gif">
          <a:extLst>
            <a:ext uri="{FF2B5EF4-FFF2-40B4-BE49-F238E27FC236}">
              <a16:creationId xmlns:a16="http://schemas.microsoft.com/office/drawing/2014/main" id="{00000000-0008-0000-0100-000084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525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9525</xdr:colOff>
      <xdr:row>76</xdr:row>
      <xdr:rowOff>152400</xdr:rowOff>
    </xdr:to>
    <xdr:pic>
      <xdr:nvPicPr>
        <xdr:cNvPr id="425349" name="Picture 410" descr="http://www.vcgr.vic.gov.au/icons/ecblank.gif">
          <a:extLst>
            <a:ext uri="{FF2B5EF4-FFF2-40B4-BE49-F238E27FC236}">
              <a16:creationId xmlns:a16="http://schemas.microsoft.com/office/drawing/2014/main" id="{00000000-0008-0000-0100-000085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525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9525</xdr:colOff>
      <xdr:row>76</xdr:row>
      <xdr:rowOff>152400</xdr:rowOff>
    </xdr:to>
    <xdr:pic>
      <xdr:nvPicPr>
        <xdr:cNvPr id="425350" name="Picture 411" descr="http://www.vcgr.vic.gov.au/icons/ecblank.gif">
          <a:extLst>
            <a:ext uri="{FF2B5EF4-FFF2-40B4-BE49-F238E27FC236}">
              <a16:creationId xmlns:a16="http://schemas.microsoft.com/office/drawing/2014/main" id="{00000000-0008-0000-0100-000086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525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9525</xdr:colOff>
      <xdr:row>76</xdr:row>
      <xdr:rowOff>152400</xdr:rowOff>
    </xdr:to>
    <xdr:pic>
      <xdr:nvPicPr>
        <xdr:cNvPr id="425351" name="Picture 412" descr="http://www.vcgr.vic.gov.au/icons/ecblank.gif">
          <a:extLst>
            <a:ext uri="{FF2B5EF4-FFF2-40B4-BE49-F238E27FC236}">
              <a16:creationId xmlns:a16="http://schemas.microsoft.com/office/drawing/2014/main" id="{00000000-0008-0000-0100-000087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525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9525</xdr:colOff>
      <xdr:row>76</xdr:row>
      <xdr:rowOff>152400</xdr:rowOff>
    </xdr:to>
    <xdr:pic>
      <xdr:nvPicPr>
        <xdr:cNvPr id="425352" name="Picture 413" descr="http://www.vcgr.vic.gov.au/icons/ecblank.gif">
          <a:extLst>
            <a:ext uri="{FF2B5EF4-FFF2-40B4-BE49-F238E27FC236}">
              <a16:creationId xmlns:a16="http://schemas.microsoft.com/office/drawing/2014/main" id="{00000000-0008-0000-0100-000088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525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9525</xdr:colOff>
      <xdr:row>76</xdr:row>
      <xdr:rowOff>152400</xdr:rowOff>
    </xdr:to>
    <xdr:pic>
      <xdr:nvPicPr>
        <xdr:cNvPr id="425353" name="Picture 414" descr="http://www.vcgr.vic.gov.au/icons/ecblank.gif">
          <a:extLst>
            <a:ext uri="{FF2B5EF4-FFF2-40B4-BE49-F238E27FC236}">
              <a16:creationId xmlns:a16="http://schemas.microsoft.com/office/drawing/2014/main" id="{00000000-0008-0000-0100-000089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525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9525</xdr:colOff>
      <xdr:row>76</xdr:row>
      <xdr:rowOff>152400</xdr:rowOff>
    </xdr:to>
    <xdr:pic>
      <xdr:nvPicPr>
        <xdr:cNvPr id="425354" name="Picture 415" descr="http://www.vcgr.vic.gov.au/icons/ecblank.gif">
          <a:extLst>
            <a:ext uri="{FF2B5EF4-FFF2-40B4-BE49-F238E27FC236}">
              <a16:creationId xmlns:a16="http://schemas.microsoft.com/office/drawing/2014/main" id="{00000000-0008-0000-0100-00008A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525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9525</xdr:colOff>
      <xdr:row>76</xdr:row>
      <xdr:rowOff>152400</xdr:rowOff>
    </xdr:to>
    <xdr:pic>
      <xdr:nvPicPr>
        <xdr:cNvPr id="425355" name="Picture 416" descr="http://www.vcgr.vic.gov.au/icons/ecblank.gif">
          <a:extLst>
            <a:ext uri="{FF2B5EF4-FFF2-40B4-BE49-F238E27FC236}">
              <a16:creationId xmlns:a16="http://schemas.microsoft.com/office/drawing/2014/main" id="{00000000-0008-0000-0100-00008B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525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9525</xdr:colOff>
      <xdr:row>76</xdr:row>
      <xdr:rowOff>152400</xdr:rowOff>
    </xdr:to>
    <xdr:pic>
      <xdr:nvPicPr>
        <xdr:cNvPr id="425356" name="Picture 417" descr="http://www.vcgr.vic.gov.au/icons/ecblank.gif">
          <a:extLst>
            <a:ext uri="{FF2B5EF4-FFF2-40B4-BE49-F238E27FC236}">
              <a16:creationId xmlns:a16="http://schemas.microsoft.com/office/drawing/2014/main" id="{00000000-0008-0000-0100-00008C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525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9525</xdr:colOff>
      <xdr:row>76</xdr:row>
      <xdr:rowOff>152400</xdr:rowOff>
    </xdr:to>
    <xdr:pic>
      <xdr:nvPicPr>
        <xdr:cNvPr id="425357" name="Picture 418" descr="http://www.vcgr.vic.gov.au/icons/ecblank.gif">
          <a:extLst>
            <a:ext uri="{FF2B5EF4-FFF2-40B4-BE49-F238E27FC236}">
              <a16:creationId xmlns:a16="http://schemas.microsoft.com/office/drawing/2014/main" id="{00000000-0008-0000-0100-00008D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525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9525</xdr:colOff>
      <xdr:row>76</xdr:row>
      <xdr:rowOff>152400</xdr:rowOff>
    </xdr:to>
    <xdr:pic>
      <xdr:nvPicPr>
        <xdr:cNvPr id="425358" name="Picture 419" descr="http://www.vcgr.vic.gov.au/icons/ecblank.gif">
          <a:extLst>
            <a:ext uri="{FF2B5EF4-FFF2-40B4-BE49-F238E27FC236}">
              <a16:creationId xmlns:a16="http://schemas.microsoft.com/office/drawing/2014/main" id="{00000000-0008-0000-0100-00008E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525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9525</xdr:colOff>
      <xdr:row>76</xdr:row>
      <xdr:rowOff>152400</xdr:rowOff>
    </xdr:to>
    <xdr:pic>
      <xdr:nvPicPr>
        <xdr:cNvPr id="425359" name="Picture 420" descr="http://www.vcgr.vic.gov.au/icons/ecblank.gif">
          <a:extLst>
            <a:ext uri="{FF2B5EF4-FFF2-40B4-BE49-F238E27FC236}">
              <a16:creationId xmlns:a16="http://schemas.microsoft.com/office/drawing/2014/main" id="{00000000-0008-0000-0100-00008F7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43650" y="12525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6</xdr:row>
      <xdr:rowOff>57148</xdr:rowOff>
    </xdr:from>
    <xdr:to>
      <xdr:col>9</xdr:col>
      <xdr:colOff>642938</xdr:colOff>
      <xdr:row>78</xdr:row>
      <xdr:rowOff>57150</xdr:rowOff>
    </xdr:to>
    <xdr:graphicFrame macro="">
      <xdr:nvGraphicFramePr>
        <xdr:cNvPr id="236666" name="Chart 1">
          <a:extLst>
            <a:ext uri="{FF2B5EF4-FFF2-40B4-BE49-F238E27FC236}">
              <a16:creationId xmlns:a16="http://schemas.microsoft.com/office/drawing/2014/main" id="{00000000-0008-0000-0200-00007A9C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0</xdr:colOff>
      <xdr:row>0</xdr:row>
      <xdr:rowOff>0</xdr:rowOff>
    </xdr:from>
    <xdr:to>
      <xdr:col>10</xdr:col>
      <xdr:colOff>0</xdr:colOff>
      <xdr:row>1</xdr:row>
      <xdr:rowOff>95250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705600" cy="361950"/>
        </a:xfrm>
        <a:prstGeom prst="rect">
          <a:avLst/>
        </a:prstGeom>
        <a:gradFill rotWithShape="1">
          <a:gsLst>
            <a:gs pos="0">
              <a:srgbClr val="808080"/>
            </a:gs>
            <a:gs pos="100000">
              <a:srgbClr val="FFFFFF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AU" sz="1800" b="0" i="0" u="none" strike="noStrike" baseline="0">
              <a:solidFill>
                <a:srgbClr val="003366"/>
              </a:solidFill>
              <a:latin typeface="Palatino Linotype" pitchFamily="18" charset="0"/>
            </a:rPr>
            <a:t>MUNICIPAL COMPARISON </a:t>
          </a:r>
        </a:p>
      </xdr:txBody>
    </xdr:sp>
    <xdr:clientData/>
  </xdr:twoCellAnchor>
  <xdr:twoCellAnchor editAs="oneCell">
    <xdr:from>
      <xdr:col>0</xdr:col>
      <xdr:colOff>0</xdr:colOff>
      <xdr:row>0</xdr:row>
      <xdr:rowOff>9525</xdr:rowOff>
    </xdr:from>
    <xdr:to>
      <xdr:col>3</xdr:col>
      <xdr:colOff>233361</xdr:colOff>
      <xdr:row>6</xdr:row>
      <xdr:rowOff>4762</xdr:rowOff>
    </xdr:to>
    <xdr:pic>
      <xdr:nvPicPr>
        <xdr:cNvPr id="4" name="Picture 3" descr="Gambling machine 3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9525"/>
          <a:ext cx="1190624" cy="79057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4</xdr:row>
          <xdr:rowOff>66675</xdr:rowOff>
        </xdr:from>
        <xdr:to>
          <xdr:col>4</xdr:col>
          <xdr:colOff>476250</xdr:colOff>
          <xdr:row>6</xdr:row>
          <xdr:rowOff>9525</xdr:rowOff>
        </xdr:to>
        <xdr:sp macro="" textlink="">
          <xdr:nvSpPr>
            <xdr:cNvPr id="236545" name="Drop Down 1" hidden="1">
              <a:extLst>
                <a:ext uri="{63B3BB69-23CF-44E3-9099-C40C66FF867C}">
                  <a14:compatExt spid="_x0000_s236545"/>
                </a:ext>
                <a:ext uri="{FF2B5EF4-FFF2-40B4-BE49-F238E27FC236}">
                  <a16:creationId xmlns:a16="http://schemas.microsoft.com/office/drawing/2014/main" id="{00000000-0008-0000-0200-0000019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249" name="Picture 1" descr="ecblank">
          <a:extLst>
            <a:ext uri="{FF2B5EF4-FFF2-40B4-BE49-F238E27FC236}">
              <a16:creationId xmlns:a16="http://schemas.microsoft.com/office/drawing/2014/main" id="{00000000-0008-0000-0300-000029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250" name="Picture 2" descr="ecblank">
          <a:extLst>
            <a:ext uri="{FF2B5EF4-FFF2-40B4-BE49-F238E27FC236}">
              <a16:creationId xmlns:a16="http://schemas.microsoft.com/office/drawing/2014/main" id="{00000000-0008-0000-0300-00002A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251" name="Picture 3" descr="ecblank">
          <a:extLst>
            <a:ext uri="{FF2B5EF4-FFF2-40B4-BE49-F238E27FC236}">
              <a16:creationId xmlns:a16="http://schemas.microsoft.com/office/drawing/2014/main" id="{00000000-0008-0000-0300-00002B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252" name="Picture 4" descr="ecblank">
          <a:extLst>
            <a:ext uri="{FF2B5EF4-FFF2-40B4-BE49-F238E27FC236}">
              <a16:creationId xmlns:a16="http://schemas.microsoft.com/office/drawing/2014/main" id="{00000000-0008-0000-0300-00002C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253" name="Picture 5" descr="ecblank">
          <a:extLst>
            <a:ext uri="{FF2B5EF4-FFF2-40B4-BE49-F238E27FC236}">
              <a16:creationId xmlns:a16="http://schemas.microsoft.com/office/drawing/2014/main" id="{00000000-0008-0000-0300-00002D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254" name="Picture 6" descr="ecblank">
          <a:extLst>
            <a:ext uri="{FF2B5EF4-FFF2-40B4-BE49-F238E27FC236}">
              <a16:creationId xmlns:a16="http://schemas.microsoft.com/office/drawing/2014/main" id="{00000000-0008-0000-0300-00002E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255" name="Picture 7" descr="ecblank">
          <a:extLst>
            <a:ext uri="{FF2B5EF4-FFF2-40B4-BE49-F238E27FC236}">
              <a16:creationId xmlns:a16="http://schemas.microsoft.com/office/drawing/2014/main" id="{00000000-0008-0000-0300-00002F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256" name="Picture 8" descr="ecblank">
          <a:extLst>
            <a:ext uri="{FF2B5EF4-FFF2-40B4-BE49-F238E27FC236}">
              <a16:creationId xmlns:a16="http://schemas.microsoft.com/office/drawing/2014/main" id="{00000000-0008-0000-0300-000030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257" name="Picture 9" descr="ecblank">
          <a:extLst>
            <a:ext uri="{FF2B5EF4-FFF2-40B4-BE49-F238E27FC236}">
              <a16:creationId xmlns:a16="http://schemas.microsoft.com/office/drawing/2014/main" id="{00000000-0008-0000-0300-000031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258" name="Picture 10" descr="ecblank">
          <a:extLst>
            <a:ext uri="{FF2B5EF4-FFF2-40B4-BE49-F238E27FC236}">
              <a16:creationId xmlns:a16="http://schemas.microsoft.com/office/drawing/2014/main" id="{00000000-0008-0000-0300-000032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259" name="Picture 11" descr="ecblank">
          <a:extLst>
            <a:ext uri="{FF2B5EF4-FFF2-40B4-BE49-F238E27FC236}">
              <a16:creationId xmlns:a16="http://schemas.microsoft.com/office/drawing/2014/main" id="{00000000-0008-0000-0300-000033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260" name="Picture 12" descr="ecblank">
          <a:extLst>
            <a:ext uri="{FF2B5EF4-FFF2-40B4-BE49-F238E27FC236}">
              <a16:creationId xmlns:a16="http://schemas.microsoft.com/office/drawing/2014/main" id="{00000000-0008-0000-0300-000034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261" name="Picture 13" descr="ecblank">
          <a:extLst>
            <a:ext uri="{FF2B5EF4-FFF2-40B4-BE49-F238E27FC236}">
              <a16:creationId xmlns:a16="http://schemas.microsoft.com/office/drawing/2014/main" id="{00000000-0008-0000-0300-000035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262" name="Picture 14" descr="ecblank">
          <a:extLst>
            <a:ext uri="{FF2B5EF4-FFF2-40B4-BE49-F238E27FC236}">
              <a16:creationId xmlns:a16="http://schemas.microsoft.com/office/drawing/2014/main" id="{00000000-0008-0000-0300-000036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263" name="Picture 15" descr="ecblank">
          <a:extLst>
            <a:ext uri="{FF2B5EF4-FFF2-40B4-BE49-F238E27FC236}">
              <a16:creationId xmlns:a16="http://schemas.microsoft.com/office/drawing/2014/main" id="{00000000-0008-0000-0300-000037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264" name="Picture 16" descr="ecblank">
          <a:extLst>
            <a:ext uri="{FF2B5EF4-FFF2-40B4-BE49-F238E27FC236}">
              <a16:creationId xmlns:a16="http://schemas.microsoft.com/office/drawing/2014/main" id="{00000000-0008-0000-0300-000038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265" name="Picture 17" descr="ecblank">
          <a:extLst>
            <a:ext uri="{FF2B5EF4-FFF2-40B4-BE49-F238E27FC236}">
              <a16:creationId xmlns:a16="http://schemas.microsoft.com/office/drawing/2014/main" id="{00000000-0008-0000-0300-000039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266" name="Picture 18" descr="ecblank">
          <a:extLst>
            <a:ext uri="{FF2B5EF4-FFF2-40B4-BE49-F238E27FC236}">
              <a16:creationId xmlns:a16="http://schemas.microsoft.com/office/drawing/2014/main" id="{00000000-0008-0000-0300-00003A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267" name="Picture 19" descr="ecblank">
          <a:extLst>
            <a:ext uri="{FF2B5EF4-FFF2-40B4-BE49-F238E27FC236}">
              <a16:creationId xmlns:a16="http://schemas.microsoft.com/office/drawing/2014/main" id="{00000000-0008-0000-0300-00003B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268" name="Picture 20" descr="ecblank">
          <a:extLst>
            <a:ext uri="{FF2B5EF4-FFF2-40B4-BE49-F238E27FC236}">
              <a16:creationId xmlns:a16="http://schemas.microsoft.com/office/drawing/2014/main" id="{00000000-0008-0000-0300-00003C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269" name="Picture 21" descr="ecblank">
          <a:extLst>
            <a:ext uri="{FF2B5EF4-FFF2-40B4-BE49-F238E27FC236}">
              <a16:creationId xmlns:a16="http://schemas.microsoft.com/office/drawing/2014/main" id="{00000000-0008-0000-0300-00003D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270" name="Picture 22" descr="ecblank">
          <a:extLst>
            <a:ext uri="{FF2B5EF4-FFF2-40B4-BE49-F238E27FC236}">
              <a16:creationId xmlns:a16="http://schemas.microsoft.com/office/drawing/2014/main" id="{00000000-0008-0000-0300-00003E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271" name="Picture 23" descr="ecblank">
          <a:extLst>
            <a:ext uri="{FF2B5EF4-FFF2-40B4-BE49-F238E27FC236}">
              <a16:creationId xmlns:a16="http://schemas.microsoft.com/office/drawing/2014/main" id="{00000000-0008-0000-0300-00003F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272" name="Picture 24" descr="ecblank">
          <a:extLst>
            <a:ext uri="{FF2B5EF4-FFF2-40B4-BE49-F238E27FC236}">
              <a16:creationId xmlns:a16="http://schemas.microsoft.com/office/drawing/2014/main" id="{00000000-0008-0000-0300-000040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273" name="Picture 25" descr="ecblank">
          <a:extLst>
            <a:ext uri="{FF2B5EF4-FFF2-40B4-BE49-F238E27FC236}">
              <a16:creationId xmlns:a16="http://schemas.microsoft.com/office/drawing/2014/main" id="{00000000-0008-0000-0300-000041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274" name="Picture 26" descr="ecblank">
          <a:extLst>
            <a:ext uri="{FF2B5EF4-FFF2-40B4-BE49-F238E27FC236}">
              <a16:creationId xmlns:a16="http://schemas.microsoft.com/office/drawing/2014/main" id="{00000000-0008-0000-0300-000042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275" name="Picture 27" descr="ecblank">
          <a:extLst>
            <a:ext uri="{FF2B5EF4-FFF2-40B4-BE49-F238E27FC236}">
              <a16:creationId xmlns:a16="http://schemas.microsoft.com/office/drawing/2014/main" id="{00000000-0008-0000-0300-000043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276" name="Picture 28" descr="ecblank">
          <a:extLst>
            <a:ext uri="{FF2B5EF4-FFF2-40B4-BE49-F238E27FC236}">
              <a16:creationId xmlns:a16="http://schemas.microsoft.com/office/drawing/2014/main" id="{00000000-0008-0000-0300-000044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277" name="Picture 29" descr="ecblank">
          <a:extLst>
            <a:ext uri="{FF2B5EF4-FFF2-40B4-BE49-F238E27FC236}">
              <a16:creationId xmlns:a16="http://schemas.microsoft.com/office/drawing/2014/main" id="{00000000-0008-0000-0300-000045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278" name="Picture 30" descr="ecblank">
          <a:extLst>
            <a:ext uri="{FF2B5EF4-FFF2-40B4-BE49-F238E27FC236}">
              <a16:creationId xmlns:a16="http://schemas.microsoft.com/office/drawing/2014/main" id="{00000000-0008-0000-0300-000046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279" name="Picture 31" descr="ecblank">
          <a:extLst>
            <a:ext uri="{FF2B5EF4-FFF2-40B4-BE49-F238E27FC236}">
              <a16:creationId xmlns:a16="http://schemas.microsoft.com/office/drawing/2014/main" id="{00000000-0008-0000-0300-000047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280" name="Picture 32" descr="ecblank">
          <a:extLst>
            <a:ext uri="{FF2B5EF4-FFF2-40B4-BE49-F238E27FC236}">
              <a16:creationId xmlns:a16="http://schemas.microsoft.com/office/drawing/2014/main" id="{00000000-0008-0000-0300-000048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281" name="Picture 33" descr="ecblank">
          <a:extLst>
            <a:ext uri="{FF2B5EF4-FFF2-40B4-BE49-F238E27FC236}">
              <a16:creationId xmlns:a16="http://schemas.microsoft.com/office/drawing/2014/main" id="{00000000-0008-0000-0300-000049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282" name="Picture 34" descr="ecblank">
          <a:extLst>
            <a:ext uri="{FF2B5EF4-FFF2-40B4-BE49-F238E27FC236}">
              <a16:creationId xmlns:a16="http://schemas.microsoft.com/office/drawing/2014/main" id="{00000000-0008-0000-0300-00004A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283" name="Picture 35" descr="ecblank">
          <a:extLst>
            <a:ext uri="{FF2B5EF4-FFF2-40B4-BE49-F238E27FC236}">
              <a16:creationId xmlns:a16="http://schemas.microsoft.com/office/drawing/2014/main" id="{00000000-0008-0000-0300-00004B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284" name="Picture 36" descr="ecblank">
          <a:extLst>
            <a:ext uri="{FF2B5EF4-FFF2-40B4-BE49-F238E27FC236}">
              <a16:creationId xmlns:a16="http://schemas.microsoft.com/office/drawing/2014/main" id="{00000000-0008-0000-0300-00004C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285" name="Picture 37" descr="ecblank">
          <a:extLst>
            <a:ext uri="{FF2B5EF4-FFF2-40B4-BE49-F238E27FC236}">
              <a16:creationId xmlns:a16="http://schemas.microsoft.com/office/drawing/2014/main" id="{00000000-0008-0000-0300-00004D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286" name="Picture 38" descr="ecblank">
          <a:extLst>
            <a:ext uri="{FF2B5EF4-FFF2-40B4-BE49-F238E27FC236}">
              <a16:creationId xmlns:a16="http://schemas.microsoft.com/office/drawing/2014/main" id="{00000000-0008-0000-0300-00004E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287" name="Picture 39" descr="ecblank">
          <a:extLst>
            <a:ext uri="{FF2B5EF4-FFF2-40B4-BE49-F238E27FC236}">
              <a16:creationId xmlns:a16="http://schemas.microsoft.com/office/drawing/2014/main" id="{00000000-0008-0000-0300-00004F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288" name="Picture 40" descr="ecblank">
          <a:extLst>
            <a:ext uri="{FF2B5EF4-FFF2-40B4-BE49-F238E27FC236}">
              <a16:creationId xmlns:a16="http://schemas.microsoft.com/office/drawing/2014/main" id="{00000000-0008-0000-0300-000050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289" name="Picture 41" descr="ecblank">
          <a:extLst>
            <a:ext uri="{FF2B5EF4-FFF2-40B4-BE49-F238E27FC236}">
              <a16:creationId xmlns:a16="http://schemas.microsoft.com/office/drawing/2014/main" id="{00000000-0008-0000-0300-000051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290" name="Picture 42" descr="ecblank">
          <a:extLst>
            <a:ext uri="{FF2B5EF4-FFF2-40B4-BE49-F238E27FC236}">
              <a16:creationId xmlns:a16="http://schemas.microsoft.com/office/drawing/2014/main" id="{00000000-0008-0000-0300-000052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291" name="Picture 43" descr="ecblank">
          <a:extLst>
            <a:ext uri="{FF2B5EF4-FFF2-40B4-BE49-F238E27FC236}">
              <a16:creationId xmlns:a16="http://schemas.microsoft.com/office/drawing/2014/main" id="{00000000-0008-0000-0300-000053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292" name="Picture 44" descr="ecblank">
          <a:extLst>
            <a:ext uri="{FF2B5EF4-FFF2-40B4-BE49-F238E27FC236}">
              <a16:creationId xmlns:a16="http://schemas.microsoft.com/office/drawing/2014/main" id="{00000000-0008-0000-0300-000054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293" name="Picture 45" descr="ecblank">
          <a:extLst>
            <a:ext uri="{FF2B5EF4-FFF2-40B4-BE49-F238E27FC236}">
              <a16:creationId xmlns:a16="http://schemas.microsoft.com/office/drawing/2014/main" id="{00000000-0008-0000-0300-000055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294" name="Picture 46" descr="ecblank">
          <a:extLst>
            <a:ext uri="{FF2B5EF4-FFF2-40B4-BE49-F238E27FC236}">
              <a16:creationId xmlns:a16="http://schemas.microsoft.com/office/drawing/2014/main" id="{00000000-0008-0000-0300-000056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295" name="Picture 47" descr="ecblank">
          <a:extLst>
            <a:ext uri="{FF2B5EF4-FFF2-40B4-BE49-F238E27FC236}">
              <a16:creationId xmlns:a16="http://schemas.microsoft.com/office/drawing/2014/main" id="{00000000-0008-0000-0300-000057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296" name="Picture 48" descr="ecblank">
          <a:extLst>
            <a:ext uri="{FF2B5EF4-FFF2-40B4-BE49-F238E27FC236}">
              <a16:creationId xmlns:a16="http://schemas.microsoft.com/office/drawing/2014/main" id="{00000000-0008-0000-0300-000058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297" name="Picture 49" descr="ecblank">
          <a:extLst>
            <a:ext uri="{FF2B5EF4-FFF2-40B4-BE49-F238E27FC236}">
              <a16:creationId xmlns:a16="http://schemas.microsoft.com/office/drawing/2014/main" id="{00000000-0008-0000-0300-000059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298" name="Picture 50" descr="ecblank">
          <a:extLst>
            <a:ext uri="{FF2B5EF4-FFF2-40B4-BE49-F238E27FC236}">
              <a16:creationId xmlns:a16="http://schemas.microsoft.com/office/drawing/2014/main" id="{00000000-0008-0000-0300-00005A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299" name="Picture 51" descr="ecblank">
          <a:extLst>
            <a:ext uri="{FF2B5EF4-FFF2-40B4-BE49-F238E27FC236}">
              <a16:creationId xmlns:a16="http://schemas.microsoft.com/office/drawing/2014/main" id="{00000000-0008-0000-0300-00005B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00" name="Picture 52" descr="ecblank">
          <a:extLst>
            <a:ext uri="{FF2B5EF4-FFF2-40B4-BE49-F238E27FC236}">
              <a16:creationId xmlns:a16="http://schemas.microsoft.com/office/drawing/2014/main" id="{00000000-0008-0000-0300-00005C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01" name="Picture 53" descr="ecblank">
          <a:extLst>
            <a:ext uri="{FF2B5EF4-FFF2-40B4-BE49-F238E27FC236}">
              <a16:creationId xmlns:a16="http://schemas.microsoft.com/office/drawing/2014/main" id="{00000000-0008-0000-0300-00005D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02" name="Picture 54" descr="ecblank">
          <a:extLst>
            <a:ext uri="{FF2B5EF4-FFF2-40B4-BE49-F238E27FC236}">
              <a16:creationId xmlns:a16="http://schemas.microsoft.com/office/drawing/2014/main" id="{00000000-0008-0000-0300-00005E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03" name="Picture 55" descr="ecblank">
          <a:extLst>
            <a:ext uri="{FF2B5EF4-FFF2-40B4-BE49-F238E27FC236}">
              <a16:creationId xmlns:a16="http://schemas.microsoft.com/office/drawing/2014/main" id="{00000000-0008-0000-0300-00005F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04" name="Picture 56" descr="ecblank">
          <a:extLst>
            <a:ext uri="{FF2B5EF4-FFF2-40B4-BE49-F238E27FC236}">
              <a16:creationId xmlns:a16="http://schemas.microsoft.com/office/drawing/2014/main" id="{00000000-0008-0000-0300-000060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05" name="Picture 57" descr="ecblank">
          <a:extLst>
            <a:ext uri="{FF2B5EF4-FFF2-40B4-BE49-F238E27FC236}">
              <a16:creationId xmlns:a16="http://schemas.microsoft.com/office/drawing/2014/main" id="{00000000-0008-0000-0300-000061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06" name="Picture 58" descr="ecblank">
          <a:extLst>
            <a:ext uri="{FF2B5EF4-FFF2-40B4-BE49-F238E27FC236}">
              <a16:creationId xmlns:a16="http://schemas.microsoft.com/office/drawing/2014/main" id="{00000000-0008-0000-0300-000062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07" name="Picture 59" descr="ecblank">
          <a:extLst>
            <a:ext uri="{FF2B5EF4-FFF2-40B4-BE49-F238E27FC236}">
              <a16:creationId xmlns:a16="http://schemas.microsoft.com/office/drawing/2014/main" id="{00000000-0008-0000-0300-000063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08" name="Picture 60" descr="ecblank">
          <a:extLst>
            <a:ext uri="{FF2B5EF4-FFF2-40B4-BE49-F238E27FC236}">
              <a16:creationId xmlns:a16="http://schemas.microsoft.com/office/drawing/2014/main" id="{00000000-0008-0000-0300-000064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09" name="Picture 61" descr="ecblank">
          <a:extLst>
            <a:ext uri="{FF2B5EF4-FFF2-40B4-BE49-F238E27FC236}">
              <a16:creationId xmlns:a16="http://schemas.microsoft.com/office/drawing/2014/main" id="{00000000-0008-0000-0300-000065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10" name="Picture 62" descr="ecblank">
          <a:extLst>
            <a:ext uri="{FF2B5EF4-FFF2-40B4-BE49-F238E27FC236}">
              <a16:creationId xmlns:a16="http://schemas.microsoft.com/office/drawing/2014/main" id="{00000000-0008-0000-0300-000066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11" name="Picture 63" descr="ecblank">
          <a:extLst>
            <a:ext uri="{FF2B5EF4-FFF2-40B4-BE49-F238E27FC236}">
              <a16:creationId xmlns:a16="http://schemas.microsoft.com/office/drawing/2014/main" id="{00000000-0008-0000-0300-000067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12" name="Picture 64" descr="ecblank">
          <a:extLst>
            <a:ext uri="{FF2B5EF4-FFF2-40B4-BE49-F238E27FC236}">
              <a16:creationId xmlns:a16="http://schemas.microsoft.com/office/drawing/2014/main" id="{00000000-0008-0000-0300-000068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13" name="Picture 65" descr="ecblank">
          <a:extLst>
            <a:ext uri="{FF2B5EF4-FFF2-40B4-BE49-F238E27FC236}">
              <a16:creationId xmlns:a16="http://schemas.microsoft.com/office/drawing/2014/main" id="{00000000-0008-0000-0300-000069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14" name="Picture 66" descr="ecblank">
          <a:extLst>
            <a:ext uri="{FF2B5EF4-FFF2-40B4-BE49-F238E27FC236}">
              <a16:creationId xmlns:a16="http://schemas.microsoft.com/office/drawing/2014/main" id="{00000000-0008-0000-0300-00006A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15" name="Picture 67" descr="ecblank">
          <a:extLst>
            <a:ext uri="{FF2B5EF4-FFF2-40B4-BE49-F238E27FC236}">
              <a16:creationId xmlns:a16="http://schemas.microsoft.com/office/drawing/2014/main" id="{00000000-0008-0000-0300-00006B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16" name="Picture 68" descr="ecblank">
          <a:extLst>
            <a:ext uri="{FF2B5EF4-FFF2-40B4-BE49-F238E27FC236}">
              <a16:creationId xmlns:a16="http://schemas.microsoft.com/office/drawing/2014/main" id="{00000000-0008-0000-0300-00006C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17" name="Picture 69" descr="ecblank">
          <a:extLst>
            <a:ext uri="{FF2B5EF4-FFF2-40B4-BE49-F238E27FC236}">
              <a16:creationId xmlns:a16="http://schemas.microsoft.com/office/drawing/2014/main" id="{00000000-0008-0000-0300-00006D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18" name="Picture 70" descr="ecblank">
          <a:extLst>
            <a:ext uri="{FF2B5EF4-FFF2-40B4-BE49-F238E27FC236}">
              <a16:creationId xmlns:a16="http://schemas.microsoft.com/office/drawing/2014/main" id="{00000000-0008-0000-0300-00006E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19" name="Picture 71" descr="ecblank">
          <a:extLst>
            <a:ext uri="{FF2B5EF4-FFF2-40B4-BE49-F238E27FC236}">
              <a16:creationId xmlns:a16="http://schemas.microsoft.com/office/drawing/2014/main" id="{00000000-0008-0000-0300-00006F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20" name="Picture 72" descr="ecblank">
          <a:extLst>
            <a:ext uri="{FF2B5EF4-FFF2-40B4-BE49-F238E27FC236}">
              <a16:creationId xmlns:a16="http://schemas.microsoft.com/office/drawing/2014/main" id="{00000000-0008-0000-0300-000070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321" name="Picture 73" descr="ecblank">
          <a:extLst>
            <a:ext uri="{FF2B5EF4-FFF2-40B4-BE49-F238E27FC236}">
              <a16:creationId xmlns:a16="http://schemas.microsoft.com/office/drawing/2014/main" id="{00000000-0008-0000-0300-000071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322" name="Picture 74" descr="ecblank">
          <a:extLst>
            <a:ext uri="{FF2B5EF4-FFF2-40B4-BE49-F238E27FC236}">
              <a16:creationId xmlns:a16="http://schemas.microsoft.com/office/drawing/2014/main" id="{00000000-0008-0000-0300-000072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323" name="Picture 75" descr="ecblank">
          <a:extLst>
            <a:ext uri="{FF2B5EF4-FFF2-40B4-BE49-F238E27FC236}">
              <a16:creationId xmlns:a16="http://schemas.microsoft.com/office/drawing/2014/main" id="{00000000-0008-0000-0300-000073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324" name="Picture 76" descr="ecblank">
          <a:extLst>
            <a:ext uri="{FF2B5EF4-FFF2-40B4-BE49-F238E27FC236}">
              <a16:creationId xmlns:a16="http://schemas.microsoft.com/office/drawing/2014/main" id="{00000000-0008-0000-0300-000074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325" name="Picture 77" descr="ecblank">
          <a:extLst>
            <a:ext uri="{FF2B5EF4-FFF2-40B4-BE49-F238E27FC236}">
              <a16:creationId xmlns:a16="http://schemas.microsoft.com/office/drawing/2014/main" id="{00000000-0008-0000-0300-000075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326" name="Picture 78" descr="ecblank">
          <a:extLst>
            <a:ext uri="{FF2B5EF4-FFF2-40B4-BE49-F238E27FC236}">
              <a16:creationId xmlns:a16="http://schemas.microsoft.com/office/drawing/2014/main" id="{00000000-0008-0000-0300-000076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327" name="Picture 79" descr="ecblank">
          <a:extLst>
            <a:ext uri="{FF2B5EF4-FFF2-40B4-BE49-F238E27FC236}">
              <a16:creationId xmlns:a16="http://schemas.microsoft.com/office/drawing/2014/main" id="{00000000-0008-0000-0300-000077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328" name="Picture 80" descr="ecblank">
          <a:extLst>
            <a:ext uri="{FF2B5EF4-FFF2-40B4-BE49-F238E27FC236}">
              <a16:creationId xmlns:a16="http://schemas.microsoft.com/office/drawing/2014/main" id="{00000000-0008-0000-0300-000078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329" name="Picture 81" descr="ecblank">
          <a:extLst>
            <a:ext uri="{FF2B5EF4-FFF2-40B4-BE49-F238E27FC236}">
              <a16:creationId xmlns:a16="http://schemas.microsoft.com/office/drawing/2014/main" id="{00000000-0008-0000-0300-000079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330" name="Picture 82" descr="ecblank">
          <a:extLst>
            <a:ext uri="{FF2B5EF4-FFF2-40B4-BE49-F238E27FC236}">
              <a16:creationId xmlns:a16="http://schemas.microsoft.com/office/drawing/2014/main" id="{00000000-0008-0000-0300-00007A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331" name="Picture 83" descr="ecblank">
          <a:extLst>
            <a:ext uri="{FF2B5EF4-FFF2-40B4-BE49-F238E27FC236}">
              <a16:creationId xmlns:a16="http://schemas.microsoft.com/office/drawing/2014/main" id="{00000000-0008-0000-0300-00007B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332" name="Picture 84" descr="ecblank">
          <a:extLst>
            <a:ext uri="{FF2B5EF4-FFF2-40B4-BE49-F238E27FC236}">
              <a16:creationId xmlns:a16="http://schemas.microsoft.com/office/drawing/2014/main" id="{00000000-0008-0000-0300-00007C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333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300-00007D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334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300-00007E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335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300-00007F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336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300-000080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337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300-000081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338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300-000082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339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300-000083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340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300-000084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341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300-000085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342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300-000086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343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300-000087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9525</xdr:colOff>
      <xdr:row>14</xdr:row>
      <xdr:rowOff>152400</xdr:rowOff>
    </xdr:to>
    <xdr:pic>
      <xdr:nvPicPr>
        <xdr:cNvPr id="414344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300-000088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2781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345" name="Picture 13" descr="http://www.vcgr.vic.gov.au/icons/ecblank.gif">
          <a:extLst>
            <a:ext uri="{FF2B5EF4-FFF2-40B4-BE49-F238E27FC236}">
              <a16:creationId xmlns:a16="http://schemas.microsoft.com/office/drawing/2014/main" id="{00000000-0008-0000-0300-000089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346" name="Picture 14" descr="http://www.vcgr.vic.gov.au/icons/ecblank.gif">
          <a:extLst>
            <a:ext uri="{FF2B5EF4-FFF2-40B4-BE49-F238E27FC236}">
              <a16:creationId xmlns:a16="http://schemas.microsoft.com/office/drawing/2014/main" id="{00000000-0008-0000-0300-00008A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347" name="Picture 15" descr="http://www.vcgr.vic.gov.au/icons/ecblank.gif">
          <a:extLst>
            <a:ext uri="{FF2B5EF4-FFF2-40B4-BE49-F238E27FC236}">
              <a16:creationId xmlns:a16="http://schemas.microsoft.com/office/drawing/2014/main" id="{00000000-0008-0000-0300-00008B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348" name="Picture 16" descr="http://www.vcgr.vic.gov.au/icons/ecblank.gif">
          <a:extLst>
            <a:ext uri="{FF2B5EF4-FFF2-40B4-BE49-F238E27FC236}">
              <a16:creationId xmlns:a16="http://schemas.microsoft.com/office/drawing/2014/main" id="{00000000-0008-0000-0300-00008C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349" name="Picture 17" descr="http://www.vcgr.vic.gov.au/icons/ecblank.gif">
          <a:extLst>
            <a:ext uri="{FF2B5EF4-FFF2-40B4-BE49-F238E27FC236}">
              <a16:creationId xmlns:a16="http://schemas.microsoft.com/office/drawing/2014/main" id="{00000000-0008-0000-0300-00008D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350" name="Picture 18" descr="http://www.vcgr.vic.gov.au/icons/ecblank.gif">
          <a:extLst>
            <a:ext uri="{FF2B5EF4-FFF2-40B4-BE49-F238E27FC236}">
              <a16:creationId xmlns:a16="http://schemas.microsoft.com/office/drawing/2014/main" id="{00000000-0008-0000-0300-00008E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351" name="Picture 19" descr="http://www.vcgr.vic.gov.au/icons/ecblank.gif">
          <a:extLst>
            <a:ext uri="{FF2B5EF4-FFF2-40B4-BE49-F238E27FC236}">
              <a16:creationId xmlns:a16="http://schemas.microsoft.com/office/drawing/2014/main" id="{00000000-0008-0000-0300-00008F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352" name="Picture 20" descr="http://www.vcgr.vic.gov.au/icons/ecblank.gif">
          <a:extLst>
            <a:ext uri="{FF2B5EF4-FFF2-40B4-BE49-F238E27FC236}">
              <a16:creationId xmlns:a16="http://schemas.microsoft.com/office/drawing/2014/main" id="{00000000-0008-0000-0300-000090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353" name="Picture 21" descr="http://www.vcgr.vic.gov.au/icons/ecblank.gif">
          <a:extLst>
            <a:ext uri="{FF2B5EF4-FFF2-40B4-BE49-F238E27FC236}">
              <a16:creationId xmlns:a16="http://schemas.microsoft.com/office/drawing/2014/main" id="{00000000-0008-0000-0300-000091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354" name="Picture 22" descr="http://www.vcgr.vic.gov.au/icons/ecblank.gif">
          <a:extLst>
            <a:ext uri="{FF2B5EF4-FFF2-40B4-BE49-F238E27FC236}">
              <a16:creationId xmlns:a16="http://schemas.microsoft.com/office/drawing/2014/main" id="{00000000-0008-0000-0300-000092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355" name="Picture 23" descr="http://www.vcgr.vic.gov.au/icons/ecblank.gif">
          <a:extLst>
            <a:ext uri="{FF2B5EF4-FFF2-40B4-BE49-F238E27FC236}">
              <a16:creationId xmlns:a16="http://schemas.microsoft.com/office/drawing/2014/main" id="{00000000-0008-0000-0300-000093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9525</xdr:colOff>
      <xdr:row>32</xdr:row>
      <xdr:rowOff>152400</xdr:rowOff>
    </xdr:to>
    <xdr:pic>
      <xdr:nvPicPr>
        <xdr:cNvPr id="414356" name="Picture 24" descr="http://www.vcgr.vic.gov.au/icons/ecblank.gif">
          <a:extLst>
            <a:ext uri="{FF2B5EF4-FFF2-40B4-BE49-F238E27FC236}">
              <a16:creationId xmlns:a16="http://schemas.microsoft.com/office/drawing/2014/main" id="{00000000-0008-0000-0300-000094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56959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357" name="Picture 25" descr="http://www.vcgr.vic.gov.au/icons/ecblank.gif">
          <a:extLst>
            <a:ext uri="{FF2B5EF4-FFF2-40B4-BE49-F238E27FC236}">
              <a16:creationId xmlns:a16="http://schemas.microsoft.com/office/drawing/2014/main" id="{00000000-0008-0000-0300-000095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358" name="Picture 26" descr="http://www.vcgr.vic.gov.au/icons/ecblank.gif">
          <a:extLst>
            <a:ext uri="{FF2B5EF4-FFF2-40B4-BE49-F238E27FC236}">
              <a16:creationId xmlns:a16="http://schemas.microsoft.com/office/drawing/2014/main" id="{00000000-0008-0000-0300-000096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359" name="Picture 27" descr="http://www.vcgr.vic.gov.au/icons/ecblank.gif">
          <a:extLst>
            <a:ext uri="{FF2B5EF4-FFF2-40B4-BE49-F238E27FC236}">
              <a16:creationId xmlns:a16="http://schemas.microsoft.com/office/drawing/2014/main" id="{00000000-0008-0000-0300-000097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360" name="Picture 28" descr="http://www.vcgr.vic.gov.au/icons/ecblank.gif">
          <a:extLst>
            <a:ext uri="{FF2B5EF4-FFF2-40B4-BE49-F238E27FC236}">
              <a16:creationId xmlns:a16="http://schemas.microsoft.com/office/drawing/2014/main" id="{00000000-0008-0000-0300-000098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361" name="Picture 29" descr="http://www.vcgr.vic.gov.au/icons/ecblank.gif">
          <a:extLst>
            <a:ext uri="{FF2B5EF4-FFF2-40B4-BE49-F238E27FC236}">
              <a16:creationId xmlns:a16="http://schemas.microsoft.com/office/drawing/2014/main" id="{00000000-0008-0000-0300-000099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362" name="Picture 30" descr="http://www.vcgr.vic.gov.au/icons/ecblank.gif">
          <a:extLst>
            <a:ext uri="{FF2B5EF4-FFF2-40B4-BE49-F238E27FC236}">
              <a16:creationId xmlns:a16="http://schemas.microsoft.com/office/drawing/2014/main" id="{00000000-0008-0000-0300-00009A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363" name="Picture 31" descr="http://www.vcgr.vic.gov.au/icons/ecblank.gif">
          <a:extLst>
            <a:ext uri="{FF2B5EF4-FFF2-40B4-BE49-F238E27FC236}">
              <a16:creationId xmlns:a16="http://schemas.microsoft.com/office/drawing/2014/main" id="{00000000-0008-0000-0300-00009B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364" name="Picture 32" descr="http://www.vcgr.vic.gov.au/icons/ecblank.gif">
          <a:extLst>
            <a:ext uri="{FF2B5EF4-FFF2-40B4-BE49-F238E27FC236}">
              <a16:creationId xmlns:a16="http://schemas.microsoft.com/office/drawing/2014/main" id="{00000000-0008-0000-0300-00009C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365" name="Picture 33" descr="http://www.vcgr.vic.gov.au/icons/ecblank.gif">
          <a:extLst>
            <a:ext uri="{FF2B5EF4-FFF2-40B4-BE49-F238E27FC236}">
              <a16:creationId xmlns:a16="http://schemas.microsoft.com/office/drawing/2014/main" id="{00000000-0008-0000-0300-00009D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366" name="Picture 34" descr="http://www.vcgr.vic.gov.au/icons/ecblank.gif">
          <a:extLst>
            <a:ext uri="{FF2B5EF4-FFF2-40B4-BE49-F238E27FC236}">
              <a16:creationId xmlns:a16="http://schemas.microsoft.com/office/drawing/2014/main" id="{00000000-0008-0000-0300-00009E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367" name="Picture 35" descr="http://www.vcgr.vic.gov.au/icons/ecblank.gif">
          <a:extLst>
            <a:ext uri="{FF2B5EF4-FFF2-40B4-BE49-F238E27FC236}">
              <a16:creationId xmlns:a16="http://schemas.microsoft.com/office/drawing/2014/main" id="{00000000-0008-0000-0300-00009F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9525</xdr:colOff>
      <xdr:row>37</xdr:row>
      <xdr:rowOff>152400</xdr:rowOff>
    </xdr:to>
    <xdr:pic>
      <xdr:nvPicPr>
        <xdr:cNvPr id="414368" name="Picture 36" descr="http://www.vcgr.vic.gov.au/icons/ecblank.gif">
          <a:extLst>
            <a:ext uri="{FF2B5EF4-FFF2-40B4-BE49-F238E27FC236}">
              <a16:creationId xmlns:a16="http://schemas.microsoft.com/office/drawing/2014/main" id="{00000000-0008-0000-0300-0000A0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65055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369" name="Picture 37" descr="http://www.vcgr.vic.gov.au/icons/ecblank.gif">
          <a:extLst>
            <a:ext uri="{FF2B5EF4-FFF2-40B4-BE49-F238E27FC236}">
              <a16:creationId xmlns:a16="http://schemas.microsoft.com/office/drawing/2014/main" id="{00000000-0008-0000-0300-0000A1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370" name="Picture 38" descr="http://www.vcgr.vic.gov.au/icons/ecblank.gif">
          <a:extLst>
            <a:ext uri="{FF2B5EF4-FFF2-40B4-BE49-F238E27FC236}">
              <a16:creationId xmlns:a16="http://schemas.microsoft.com/office/drawing/2014/main" id="{00000000-0008-0000-0300-0000A2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371" name="Picture 39" descr="http://www.vcgr.vic.gov.au/icons/ecblank.gif">
          <a:extLst>
            <a:ext uri="{FF2B5EF4-FFF2-40B4-BE49-F238E27FC236}">
              <a16:creationId xmlns:a16="http://schemas.microsoft.com/office/drawing/2014/main" id="{00000000-0008-0000-0300-0000A3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372" name="Picture 40" descr="http://www.vcgr.vic.gov.au/icons/ecblank.gif">
          <a:extLst>
            <a:ext uri="{FF2B5EF4-FFF2-40B4-BE49-F238E27FC236}">
              <a16:creationId xmlns:a16="http://schemas.microsoft.com/office/drawing/2014/main" id="{00000000-0008-0000-0300-0000A4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373" name="Picture 41" descr="http://www.vcgr.vic.gov.au/icons/ecblank.gif">
          <a:extLst>
            <a:ext uri="{FF2B5EF4-FFF2-40B4-BE49-F238E27FC236}">
              <a16:creationId xmlns:a16="http://schemas.microsoft.com/office/drawing/2014/main" id="{00000000-0008-0000-0300-0000A5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374" name="Picture 42" descr="http://www.vcgr.vic.gov.au/icons/ecblank.gif">
          <a:extLst>
            <a:ext uri="{FF2B5EF4-FFF2-40B4-BE49-F238E27FC236}">
              <a16:creationId xmlns:a16="http://schemas.microsoft.com/office/drawing/2014/main" id="{00000000-0008-0000-0300-0000A6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375" name="Picture 43" descr="http://www.vcgr.vic.gov.au/icons/ecblank.gif">
          <a:extLst>
            <a:ext uri="{FF2B5EF4-FFF2-40B4-BE49-F238E27FC236}">
              <a16:creationId xmlns:a16="http://schemas.microsoft.com/office/drawing/2014/main" id="{00000000-0008-0000-0300-0000A7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376" name="Picture 44" descr="http://www.vcgr.vic.gov.au/icons/ecblank.gif">
          <a:extLst>
            <a:ext uri="{FF2B5EF4-FFF2-40B4-BE49-F238E27FC236}">
              <a16:creationId xmlns:a16="http://schemas.microsoft.com/office/drawing/2014/main" id="{00000000-0008-0000-0300-0000A8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377" name="Picture 45" descr="http://www.vcgr.vic.gov.au/icons/ecblank.gif">
          <a:extLst>
            <a:ext uri="{FF2B5EF4-FFF2-40B4-BE49-F238E27FC236}">
              <a16:creationId xmlns:a16="http://schemas.microsoft.com/office/drawing/2014/main" id="{00000000-0008-0000-0300-0000A9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378" name="Picture 46" descr="http://www.vcgr.vic.gov.au/icons/ecblank.gif">
          <a:extLst>
            <a:ext uri="{FF2B5EF4-FFF2-40B4-BE49-F238E27FC236}">
              <a16:creationId xmlns:a16="http://schemas.microsoft.com/office/drawing/2014/main" id="{00000000-0008-0000-0300-0000AA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379" name="Picture 47" descr="http://www.vcgr.vic.gov.au/icons/ecblank.gif">
          <a:extLst>
            <a:ext uri="{FF2B5EF4-FFF2-40B4-BE49-F238E27FC236}">
              <a16:creationId xmlns:a16="http://schemas.microsoft.com/office/drawing/2014/main" id="{00000000-0008-0000-0300-0000AB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9525</xdr:colOff>
      <xdr:row>51</xdr:row>
      <xdr:rowOff>152400</xdr:rowOff>
    </xdr:to>
    <xdr:pic>
      <xdr:nvPicPr>
        <xdr:cNvPr id="414380" name="Picture 48" descr="http://www.vcgr.vic.gov.au/icons/ecblank.gif">
          <a:extLst>
            <a:ext uri="{FF2B5EF4-FFF2-40B4-BE49-F238E27FC236}">
              <a16:creationId xmlns:a16="http://schemas.microsoft.com/office/drawing/2014/main" id="{00000000-0008-0000-0300-0000AC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87725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81" name="Picture 49" descr="http://www.vcgr.vic.gov.au/icons/ecblank.gif">
          <a:extLst>
            <a:ext uri="{FF2B5EF4-FFF2-40B4-BE49-F238E27FC236}">
              <a16:creationId xmlns:a16="http://schemas.microsoft.com/office/drawing/2014/main" id="{00000000-0008-0000-0300-0000AD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82" name="Picture 50" descr="http://www.vcgr.vic.gov.au/icons/ecblank.gif">
          <a:extLst>
            <a:ext uri="{FF2B5EF4-FFF2-40B4-BE49-F238E27FC236}">
              <a16:creationId xmlns:a16="http://schemas.microsoft.com/office/drawing/2014/main" id="{00000000-0008-0000-0300-0000AE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83" name="Picture 51" descr="http://www.vcgr.vic.gov.au/icons/ecblank.gif">
          <a:extLst>
            <a:ext uri="{FF2B5EF4-FFF2-40B4-BE49-F238E27FC236}">
              <a16:creationId xmlns:a16="http://schemas.microsoft.com/office/drawing/2014/main" id="{00000000-0008-0000-0300-0000AF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84" name="Picture 52" descr="http://www.vcgr.vic.gov.au/icons/ecblank.gif">
          <a:extLst>
            <a:ext uri="{FF2B5EF4-FFF2-40B4-BE49-F238E27FC236}">
              <a16:creationId xmlns:a16="http://schemas.microsoft.com/office/drawing/2014/main" id="{00000000-0008-0000-0300-0000B0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85" name="Picture 53" descr="http://www.vcgr.vic.gov.au/icons/ecblank.gif">
          <a:extLst>
            <a:ext uri="{FF2B5EF4-FFF2-40B4-BE49-F238E27FC236}">
              <a16:creationId xmlns:a16="http://schemas.microsoft.com/office/drawing/2014/main" id="{00000000-0008-0000-0300-0000B1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86" name="Picture 54" descr="http://www.vcgr.vic.gov.au/icons/ecblank.gif">
          <a:extLst>
            <a:ext uri="{FF2B5EF4-FFF2-40B4-BE49-F238E27FC236}">
              <a16:creationId xmlns:a16="http://schemas.microsoft.com/office/drawing/2014/main" id="{00000000-0008-0000-0300-0000B2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87" name="Picture 55" descr="http://www.vcgr.vic.gov.au/icons/ecblank.gif">
          <a:extLst>
            <a:ext uri="{FF2B5EF4-FFF2-40B4-BE49-F238E27FC236}">
              <a16:creationId xmlns:a16="http://schemas.microsoft.com/office/drawing/2014/main" id="{00000000-0008-0000-0300-0000B3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88" name="Picture 56" descr="http://www.vcgr.vic.gov.au/icons/ecblank.gif">
          <a:extLst>
            <a:ext uri="{FF2B5EF4-FFF2-40B4-BE49-F238E27FC236}">
              <a16:creationId xmlns:a16="http://schemas.microsoft.com/office/drawing/2014/main" id="{00000000-0008-0000-0300-0000B4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89" name="Picture 57" descr="http://www.vcgr.vic.gov.au/icons/ecblank.gif">
          <a:extLst>
            <a:ext uri="{FF2B5EF4-FFF2-40B4-BE49-F238E27FC236}">
              <a16:creationId xmlns:a16="http://schemas.microsoft.com/office/drawing/2014/main" id="{00000000-0008-0000-0300-0000B5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90" name="Picture 58" descr="http://www.vcgr.vic.gov.au/icons/ecblank.gif">
          <a:extLst>
            <a:ext uri="{FF2B5EF4-FFF2-40B4-BE49-F238E27FC236}">
              <a16:creationId xmlns:a16="http://schemas.microsoft.com/office/drawing/2014/main" id="{00000000-0008-0000-0300-0000B6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91" name="Picture 59" descr="http://www.vcgr.vic.gov.au/icons/ecblank.gif">
          <a:extLst>
            <a:ext uri="{FF2B5EF4-FFF2-40B4-BE49-F238E27FC236}">
              <a16:creationId xmlns:a16="http://schemas.microsoft.com/office/drawing/2014/main" id="{00000000-0008-0000-0300-0000B7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9525</xdr:colOff>
      <xdr:row>58</xdr:row>
      <xdr:rowOff>152400</xdr:rowOff>
    </xdr:to>
    <xdr:pic>
      <xdr:nvPicPr>
        <xdr:cNvPr id="414392" name="Picture 60" descr="http://www.vcgr.vic.gov.au/icons/ecblank.gif">
          <a:extLst>
            <a:ext uri="{FF2B5EF4-FFF2-40B4-BE49-F238E27FC236}">
              <a16:creationId xmlns:a16="http://schemas.microsoft.com/office/drawing/2014/main" id="{00000000-0008-0000-0300-0000B8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99060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93" name="Picture 61" descr="http://www.vcgr.vic.gov.au/icons/ecblank.gif">
          <a:extLst>
            <a:ext uri="{FF2B5EF4-FFF2-40B4-BE49-F238E27FC236}">
              <a16:creationId xmlns:a16="http://schemas.microsoft.com/office/drawing/2014/main" id="{00000000-0008-0000-0300-0000B9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94" name="Picture 62" descr="http://www.vcgr.vic.gov.au/icons/ecblank.gif">
          <a:extLst>
            <a:ext uri="{FF2B5EF4-FFF2-40B4-BE49-F238E27FC236}">
              <a16:creationId xmlns:a16="http://schemas.microsoft.com/office/drawing/2014/main" id="{00000000-0008-0000-0300-0000BA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95" name="Picture 63" descr="http://www.vcgr.vic.gov.au/icons/ecblank.gif">
          <a:extLst>
            <a:ext uri="{FF2B5EF4-FFF2-40B4-BE49-F238E27FC236}">
              <a16:creationId xmlns:a16="http://schemas.microsoft.com/office/drawing/2014/main" id="{00000000-0008-0000-0300-0000BB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96" name="Picture 64" descr="http://www.vcgr.vic.gov.au/icons/ecblank.gif">
          <a:extLst>
            <a:ext uri="{FF2B5EF4-FFF2-40B4-BE49-F238E27FC236}">
              <a16:creationId xmlns:a16="http://schemas.microsoft.com/office/drawing/2014/main" id="{00000000-0008-0000-0300-0000BC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97" name="Picture 65" descr="http://www.vcgr.vic.gov.au/icons/ecblank.gif">
          <a:extLst>
            <a:ext uri="{FF2B5EF4-FFF2-40B4-BE49-F238E27FC236}">
              <a16:creationId xmlns:a16="http://schemas.microsoft.com/office/drawing/2014/main" id="{00000000-0008-0000-0300-0000BD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98" name="Picture 66" descr="http://www.vcgr.vic.gov.au/icons/ecblank.gif">
          <a:extLst>
            <a:ext uri="{FF2B5EF4-FFF2-40B4-BE49-F238E27FC236}">
              <a16:creationId xmlns:a16="http://schemas.microsoft.com/office/drawing/2014/main" id="{00000000-0008-0000-0300-0000BE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399" name="Picture 67" descr="http://www.vcgr.vic.gov.au/icons/ecblank.gif">
          <a:extLst>
            <a:ext uri="{FF2B5EF4-FFF2-40B4-BE49-F238E27FC236}">
              <a16:creationId xmlns:a16="http://schemas.microsoft.com/office/drawing/2014/main" id="{00000000-0008-0000-0300-0000BF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400" name="Picture 68" descr="http://www.vcgr.vic.gov.au/icons/ecblank.gif">
          <a:extLst>
            <a:ext uri="{FF2B5EF4-FFF2-40B4-BE49-F238E27FC236}">
              <a16:creationId xmlns:a16="http://schemas.microsoft.com/office/drawing/2014/main" id="{00000000-0008-0000-0300-0000C0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401" name="Picture 69" descr="http://www.vcgr.vic.gov.au/icons/ecblank.gif">
          <a:extLst>
            <a:ext uri="{FF2B5EF4-FFF2-40B4-BE49-F238E27FC236}">
              <a16:creationId xmlns:a16="http://schemas.microsoft.com/office/drawing/2014/main" id="{00000000-0008-0000-0300-0000C1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402" name="Picture 70" descr="http://www.vcgr.vic.gov.au/icons/ecblank.gif">
          <a:extLst>
            <a:ext uri="{FF2B5EF4-FFF2-40B4-BE49-F238E27FC236}">
              <a16:creationId xmlns:a16="http://schemas.microsoft.com/office/drawing/2014/main" id="{00000000-0008-0000-0300-0000C2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403" name="Picture 71" descr="http://www.vcgr.vic.gov.au/icons/ecblank.gif">
          <a:extLst>
            <a:ext uri="{FF2B5EF4-FFF2-40B4-BE49-F238E27FC236}">
              <a16:creationId xmlns:a16="http://schemas.microsoft.com/office/drawing/2014/main" id="{00000000-0008-0000-0300-0000C3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63</xdr:row>
      <xdr:rowOff>0</xdr:rowOff>
    </xdr:from>
    <xdr:to>
      <xdr:col>14</xdr:col>
      <xdr:colOff>9525</xdr:colOff>
      <xdr:row>63</xdr:row>
      <xdr:rowOff>152400</xdr:rowOff>
    </xdr:to>
    <xdr:pic>
      <xdr:nvPicPr>
        <xdr:cNvPr id="414404" name="Picture 72" descr="http://www.vcgr.vic.gov.au/icons/ecblank.gif">
          <a:extLst>
            <a:ext uri="{FF2B5EF4-FFF2-40B4-BE49-F238E27FC236}">
              <a16:creationId xmlns:a16="http://schemas.microsoft.com/office/drawing/2014/main" id="{00000000-0008-0000-0300-0000C4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071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405" name="Picture 73" descr="http://www.vcgr.vic.gov.au/icons/ecblank.gif">
          <a:extLst>
            <a:ext uri="{FF2B5EF4-FFF2-40B4-BE49-F238E27FC236}">
              <a16:creationId xmlns:a16="http://schemas.microsoft.com/office/drawing/2014/main" id="{00000000-0008-0000-0300-0000C5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406" name="Picture 74" descr="http://www.vcgr.vic.gov.au/icons/ecblank.gif">
          <a:extLst>
            <a:ext uri="{FF2B5EF4-FFF2-40B4-BE49-F238E27FC236}">
              <a16:creationId xmlns:a16="http://schemas.microsoft.com/office/drawing/2014/main" id="{00000000-0008-0000-0300-0000C6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407" name="Picture 75" descr="http://www.vcgr.vic.gov.au/icons/ecblank.gif">
          <a:extLst>
            <a:ext uri="{FF2B5EF4-FFF2-40B4-BE49-F238E27FC236}">
              <a16:creationId xmlns:a16="http://schemas.microsoft.com/office/drawing/2014/main" id="{00000000-0008-0000-0300-0000C7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408" name="Picture 76" descr="http://www.vcgr.vic.gov.au/icons/ecblank.gif">
          <a:extLst>
            <a:ext uri="{FF2B5EF4-FFF2-40B4-BE49-F238E27FC236}">
              <a16:creationId xmlns:a16="http://schemas.microsoft.com/office/drawing/2014/main" id="{00000000-0008-0000-0300-0000C8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409" name="Picture 77" descr="http://www.vcgr.vic.gov.au/icons/ecblank.gif">
          <a:extLst>
            <a:ext uri="{FF2B5EF4-FFF2-40B4-BE49-F238E27FC236}">
              <a16:creationId xmlns:a16="http://schemas.microsoft.com/office/drawing/2014/main" id="{00000000-0008-0000-0300-0000C9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410" name="Picture 78" descr="http://www.vcgr.vic.gov.au/icons/ecblank.gif">
          <a:extLst>
            <a:ext uri="{FF2B5EF4-FFF2-40B4-BE49-F238E27FC236}">
              <a16:creationId xmlns:a16="http://schemas.microsoft.com/office/drawing/2014/main" id="{00000000-0008-0000-0300-0000CA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411" name="Picture 79" descr="http://www.vcgr.vic.gov.au/icons/ecblank.gif">
          <a:extLst>
            <a:ext uri="{FF2B5EF4-FFF2-40B4-BE49-F238E27FC236}">
              <a16:creationId xmlns:a16="http://schemas.microsoft.com/office/drawing/2014/main" id="{00000000-0008-0000-0300-0000CB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412" name="Picture 80" descr="http://www.vcgr.vic.gov.au/icons/ecblank.gif">
          <a:extLst>
            <a:ext uri="{FF2B5EF4-FFF2-40B4-BE49-F238E27FC236}">
              <a16:creationId xmlns:a16="http://schemas.microsoft.com/office/drawing/2014/main" id="{00000000-0008-0000-0300-0000CC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413" name="Picture 81" descr="http://www.vcgr.vic.gov.au/icons/ecblank.gif">
          <a:extLst>
            <a:ext uri="{FF2B5EF4-FFF2-40B4-BE49-F238E27FC236}">
              <a16:creationId xmlns:a16="http://schemas.microsoft.com/office/drawing/2014/main" id="{00000000-0008-0000-0300-0000CD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414" name="Picture 82" descr="http://www.vcgr.vic.gov.au/icons/ecblank.gif">
          <a:extLst>
            <a:ext uri="{FF2B5EF4-FFF2-40B4-BE49-F238E27FC236}">
              <a16:creationId xmlns:a16="http://schemas.microsoft.com/office/drawing/2014/main" id="{00000000-0008-0000-0300-0000CE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415" name="Picture 83" descr="http://www.vcgr.vic.gov.au/icons/ecblank.gif">
          <a:extLst>
            <a:ext uri="{FF2B5EF4-FFF2-40B4-BE49-F238E27FC236}">
              <a16:creationId xmlns:a16="http://schemas.microsoft.com/office/drawing/2014/main" id="{00000000-0008-0000-0300-0000CF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9525</xdr:colOff>
      <xdr:row>66</xdr:row>
      <xdr:rowOff>152400</xdr:rowOff>
    </xdr:to>
    <xdr:pic>
      <xdr:nvPicPr>
        <xdr:cNvPr id="414416" name="Picture 84" descr="http://www.vcgr.vic.gov.au/icons/ecblank.gif">
          <a:extLst>
            <a:ext uri="{FF2B5EF4-FFF2-40B4-BE49-F238E27FC236}">
              <a16:creationId xmlns:a16="http://schemas.microsoft.com/office/drawing/2014/main" id="{00000000-0008-0000-0300-0000D052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7075" y="11201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0" name="Picture 1" descr="ecblank">
          <a:extLst>
            <a:ext uri="{FF2B5EF4-FFF2-40B4-BE49-F238E27FC236}">
              <a16:creationId xmlns:a16="http://schemas.microsoft.com/office/drawing/2014/main" id="{00000000-0008-0000-03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1" name="Picture 2" descr="ecblank">
          <a:extLst>
            <a:ext uri="{FF2B5EF4-FFF2-40B4-BE49-F238E27FC236}">
              <a16:creationId xmlns:a16="http://schemas.microsoft.com/office/drawing/2014/main" id="{00000000-0008-0000-03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2" name="Picture 3" descr="ecblank">
          <a:extLst>
            <a:ext uri="{FF2B5EF4-FFF2-40B4-BE49-F238E27FC236}">
              <a16:creationId xmlns:a16="http://schemas.microsoft.com/office/drawing/2014/main" id="{00000000-0008-0000-03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3" name="Picture 4" descr="ecblank">
          <a:extLst>
            <a:ext uri="{FF2B5EF4-FFF2-40B4-BE49-F238E27FC236}">
              <a16:creationId xmlns:a16="http://schemas.microsoft.com/office/drawing/2014/main" id="{00000000-0008-0000-03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4" name="Picture 5" descr="ecblank">
          <a:extLst>
            <a:ext uri="{FF2B5EF4-FFF2-40B4-BE49-F238E27FC236}">
              <a16:creationId xmlns:a16="http://schemas.microsoft.com/office/drawing/2014/main" id="{00000000-0008-0000-03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5" name="Picture 6" descr="ecblank">
          <a:extLst>
            <a:ext uri="{FF2B5EF4-FFF2-40B4-BE49-F238E27FC236}">
              <a16:creationId xmlns:a16="http://schemas.microsoft.com/office/drawing/2014/main" id="{00000000-0008-0000-03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6" name="Picture 7" descr="ecblank">
          <a:extLst>
            <a:ext uri="{FF2B5EF4-FFF2-40B4-BE49-F238E27FC236}">
              <a16:creationId xmlns:a16="http://schemas.microsoft.com/office/drawing/2014/main" id="{00000000-0008-0000-03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7" name="Picture 8" descr="ecblank">
          <a:extLst>
            <a:ext uri="{FF2B5EF4-FFF2-40B4-BE49-F238E27FC236}">
              <a16:creationId xmlns:a16="http://schemas.microsoft.com/office/drawing/2014/main" id="{00000000-0008-0000-03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8" name="Picture 9" descr="ecblank">
          <a:extLst>
            <a:ext uri="{FF2B5EF4-FFF2-40B4-BE49-F238E27FC236}">
              <a16:creationId xmlns:a16="http://schemas.microsoft.com/office/drawing/2014/main" id="{00000000-0008-0000-03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9" name="Picture 10" descr="ecblank">
          <a:extLst>
            <a:ext uri="{FF2B5EF4-FFF2-40B4-BE49-F238E27FC236}">
              <a16:creationId xmlns:a16="http://schemas.microsoft.com/office/drawing/2014/main" id="{00000000-0008-0000-03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80" name="Picture 11" descr="ecblank">
          <a:extLst>
            <a:ext uri="{FF2B5EF4-FFF2-40B4-BE49-F238E27FC236}">
              <a16:creationId xmlns:a16="http://schemas.microsoft.com/office/drawing/2014/main" id="{00000000-0008-0000-03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81" name="Picture 12" descr="ecblank">
          <a:extLst>
            <a:ext uri="{FF2B5EF4-FFF2-40B4-BE49-F238E27FC236}">
              <a16:creationId xmlns:a16="http://schemas.microsoft.com/office/drawing/2014/main" id="{00000000-0008-0000-03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2" name="Picture 13" descr="ecblank">
          <a:extLst>
            <a:ext uri="{FF2B5EF4-FFF2-40B4-BE49-F238E27FC236}">
              <a16:creationId xmlns:a16="http://schemas.microsoft.com/office/drawing/2014/main" id="{00000000-0008-0000-03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3" name="Picture 14" descr="ecblank">
          <a:extLst>
            <a:ext uri="{FF2B5EF4-FFF2-40B4-BE49-F238E27FC236}">
              <a16:creationId xmlns:a16="http://schemas.microsoft.com/office/drawing/2014/main" id="{00000000-0008-0000-03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4" name="Picture 15" descr="ecblank">
          <a:extLst>
            <a:ext uri="{FF2B5EF4-FFF2-40B4-BE49-F238E27FC236}">
              <a16:creationId xmlns:a16="http://schemas.microsoft.com/office/drawing/2014/main" id="{00000000-0008-0000-03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5" name="Picture 16" descr="ecblank">
          <a:extLst>
            <a:ext uri="{FF2B5EF4-FFF2-40B4-BE49-F238E27FC236}">
              <a16:creationId xmlns:a16="http://schemas.microsoft.com/office/drawing/2014/main" id="{00000000-0008-0000-03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6" name="Picture 17" descr="ecblank">
          <a:extLst>
            <a:ext uri="{FF2B5EF4-FFF2-40B4-BE49-F238E27FC236}">
              <a16:creationId xmlns:a16="http://schemas.microsoft.com/office/drawing/2014/main" id="{00000000-0008-0000-03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7" name="Picture 18" descr="ecblank">
          <a:extLst>
            <a:ext uri="{FF2B5EF4-FFF2-40B4-BE49-F238E27FC236}">
              <a16:creationId xmlns:a16="http://schemas.microsoft.com/office/drawing/2014/main" id="{00000000-0008-0000-03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8" name="Picture 19" descr="ecblank">
          <a:extLst>
            <a:ext uri="{FF2B5EF4-FFF2-40B4-BE49-F238E27FC236}">
              <a16:creationId xmlns:a16="http://schemas.microsoft.com/office/drawing/2014/main" id="{00000000-0008-0000-03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9" name="Picture 20" descr="ecblank">
          <a:extLst>
            <a:ext uri="{FF2B5EF4-FFF2-40B4-BE49-F238E27FC236}">
              <a16:creationId xmlns:a16="http://schemas.microsoft.com/office/drawing/2014/main" id="{00000000-0008-0000-03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0" name="Picture 21" descr="ecblank">
          <a:extLst>
            <a:ext uri="{FF2B5EF4-FFF2-40B4-BE49-F238E27FC236}">
              <a16:creationId xmlns:a16="http://schemas.microsoft.com/office/drawing/2014/main" id="{00000000-0008-0000-03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1" name="Picture 22" descr="ecblank">
          <a:extLst>
            <a:ext uri="{FF2B5EF4-FFF2-40B4-BE49-F238E27FC236}">
              <a16:creationId xmlns:a16="http://schemas.microsoft.com/office/drawing/2014/main" id="{00000000-0008-0000-03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2" name="Picture 23" descr="ecblank">
          <a:extLst>
            <a:ext uri="{FF2B5EF4-FFF2-40B4-BE49-F238E27FC236}">
              <a16:creationId xmlns:a16="http://schemas.microsoft.com/office/drawing/2014/main" id="{00000000-0008-0000-03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3" name="Picture 24" descr="ecblank">
          <a:extLst>
            <a:ext uri="{FF2B5EF4-FFF2-40B4-BE49-F238E27FC236}">
              <a16:creationId xmlns:a16="http://schemas.microsoft.com/office/drawing/2014/main" id="{00000000-0008-0000-03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4" name="Picture 25" descr="ecblank">
          <a:extLst>
            <a:ext uri="{FF2B5EF4-FFF2-40B4-BE49-F238E27FC236}">
              <a16:creationId xmlns:a16="http://schemas.microsoft.com/office/drawing/2014/main" id="{00000000-0008-0000-03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5" name="Picture 26" descr="ecblank">
          <a:extLst>
            <a:ext uri="{FF2B5EF4-FFF2-40B4-BE49-F238E27FC236}">
              <a16:creationId xmlns:a16="http://schemas.microsoft.com/office/drawing/2014/main" id="{00000000-0008-0000-03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6" name="Picture 27" descr="ecblank">
          <a:extLst>
            <a:ext uri="{FF2B5EF4-FFF2-40B4-BE49-F238E27FC236}">
              <a16:creationId xmlns:a16="http://schemas.microsoft.com/office/drawing/2014/main" id="{00000000-0008-0000-03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7" name="Picture 28" descr="ecblank">
          <a:extLst>
            <a:ext uri="{FF2B5EF4-FFF2-40B4-BE49-F238E27FC236}">
              <a16:creationId xmlns:a16="http://schemas.microsoft.com/office/drawing/2014/main" id="{00000000-0008-0000-03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8" name="Picture 29" descr="ecblank">
          <a:extLst>
            <a:ext uri="{FF2B5EF4-FFF2-40B4-BE49-F238E27FC236}">
              <a16:creationId xmlns:a16="http://schemas.microsoft.com/office/drawing/2014/main" id="{00000000-0008-0000-03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9" name="Picture 30" descr="ecblank">
          <a:extLst>
            <a:ext uri="{FF2B5EF4-FFF2-40B4-BE49-F238E27FC236}">
              <a16:creationId xmlns:a16="http://schemas.microsoft.com/office/drawing/2014/main" id="{00000000-0008-0000-03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0" name="Picture 31" descr="ecblank">
          <a:extLst>
            <a:ext uri="{FF2B5EF4-FFF2-40B4-BE49-F238E27FC236}">
              <a16:creationId xmlns:a16="http://schemas.microsoft.com/office/drawing/2014/main" id="{00000000-0008-0000-03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1" name="Picture 32" descr="ecblank">
          <a:extLst>
            <a:ext uri="{FF2B5EF4-FFF2-40B4-BE49-F238E27FC236}">
              <a16:creationId xmlns:a16="http://schemas.microsoft.com/office/drawing/2014/main" id="{00000000-0008-0000-03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2" name="Picture 33" descr="ecblank">
          <a:extLst>
            <a:ext uri="{FF2B5EF4-FFF2-40B4-BE49-F238E27FC236}">
              <a16:creationId xmlns:a16="http://schemas.microsoft.com/office/drawing/2014/main" id="{00000000-0008-0000-03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3" name="Picture 34" descr="ecblank">
          <a:extLst>
            <a:ext uri="{FF2B5EF4-FFF2-40B4-BE49-F238E27FC236}">
              <a16:creationId xmlns:a16="http://schemas.microsoft.com/office/drawing/2014/main" id="{00000000-0008-0000-03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4" name="Picture 35" descr="ecblank">
          <a:extLst>
            <a:ext uri="{FF2B5EF4-FFF2-40B4-BE49-F238E27FC236}">
              <a16:creationId xmlns:a16="http://schemas.microsoft.com/office/drawing/2014/main" id="{00000000-0008-0000-03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5" name="Picture 36" descr="ecblank">
          <a:extLst>
            <a:ext uri="{FF2B5EF4-FFF2-40B4-BE49-F238E27FC236}">
              <a16:creationId xmlns:a16="http://schemas.microsoft.com/office/drawing/2014/main" id="{00000000-0008-0000-03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6" name="Picture 37" descr="ecblank">
          <a:extLst>
            <a:ext uri="{FF2B5EF4-FFF2-40B4-BE49-F238E27FC236}">
              <a16:creationId xmlns:a16="http://schemas.microsoft.com/office/drawing/2014/main" id="{00000000-0008-0000-03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7" name="Picture 38" descr="ecblank">
          <a:extLst>
            <a:ext uri="{FF2B5EF4-FFF2-40B4-BE49-F238E27FC236}">
              <a16:creationId xmlns:a16="http://schemas.microsoft.com/office/drawing/2014/main" id="{00000000-0008-0000-03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8" name="Picture 39" descr="ecblank">
          <a:extLst>
            <a:ext uri="{FF2B5EF4-FFF2-40B4-BE49-F238E27FC236}">
              <a16:creationId xmlns:a16="http://schemas.microsoft.com/office/drawing/2014/main" id="{00000000-0008-0000-03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9" name="Picture 40" descr="ecblank">
          <a:extLst>
            <a:ext uri="{FF2B5EF4-FFF2-40B4-BE49-F238E27FC236}">
              <a16:creationId xmlns:a16="http://schemas.microsoft.com/office/drawing/2014/main" id="{00000000-0008-0000-03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0" name="Picture 41" descr="ecblank">
          <a:extLst>
            <a:ext uri="{FF2B5EF4-FFF2-40B4-BE49-F238E27FC236}">
              <a16:creationId xmlns:a16="http://schemas.microsoft.com/office/drawing/2014/main" id="{00000000-0008-0000-03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1" name="Picture 42" descr="ecblank">
          <a:extLst>
            <a:ext uri="{FF2B5EF4-FFF2-40B4-BE49-F238E27FC236}">
              <a16:creationId xmlns:a16="http://schemas.microsoft.com/office/drawing/2014/main" id="{00000000-0008-0000-03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2" name="Picture 43" descr="ecblank">
          <a:extLst>
            <a:ext uri="{FF2B5EF4-FFF2-40B4-BE49-F238E27FC236}">
              <a16:creationId xmlns:a16="http://schemas.microsoft.com/office/drawing/2014/main" id="{00000000-0008-0000-03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3" name="Picture 44" descr="ecblank">
          <a:extLst>
            <a:ext uri="{FF2B5EF4-FFF2-40B4-BE49-F238E27FC236}">
              <a16:creationId xmlns:a16="http://schemas.microsoft.com/office/drawing/2014/main" id="{00000000-0008-0000-03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4" name="Picture 45" descr="ecblank">
          <a:extLst>
            <a:ext uri="{FF2B5EF4-FFF2-40B4-BE49-F238E27FC236}">
              <a16:creationId xmlns:a16="http://schemas.microsoft.com/office/drawing/2014/main" id="{00000000-0008-0000-03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5" name="Picture 46" descr="ecblank">
          <a:extLst>
            <a:ext uri="{FF2B5EF4-FFF2-40B4-BE49-F238E27FC236}">
              <a16:creationId xmlns:a16="http://schemas.microsoft.com/office/drawing/2014/main" id="{00000000-0008-0000-03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6" name="Picture 47" descr="ecblank">
          <a:extLst>
            <a:ext uri="{FF2B5EF4-FFF2-40B4-BE49-F238E27FC236}">
              <a16:creationId xmlns:a16="http://schemas.microsoft.com/office/drawing/2014/main" id="{00000000-0008-0000-03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7" name="Picture 48" descr="ecblank">
          <a:extLst>
            <a:ext uri="{FF2B5EF4-FFF2-40B4-BE49-F238E27FC236}">
              <a16:creationId xmlns:a16="http://schemas.microsoft.com/office/drawing/2014/main" id="{00000000-0008-0000-03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18" name="Picture 49" descr="ecblank">
          <a:extLst>
            <a:ext uri="{FF2B5EF4-FFF2-40B4-BE49-F238E27FC236}">
              <a16:creationId xmlns:a16="http://schemas.microsoft.com/office/drawing/2014/main" id="{00000000-0008-0000-03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19" name="Picture 50" descr="ecblank">
          <a:extLst>
            <a:ext uri="{FF2B5EF4-FFF2-40B4-BE49-F238E27FC236}">
              <a16:creationId xmlns:a16="http://schemas.microsoft.com/office/drawing/2014/main" id="{00000000-0008-0000-03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0" name="Picture 51" descr="ecblank">
          <a:extLst>
            <a:ext uri="{FF2B5EF4-FFF2-40B4-BE49-F238E27FC236}">
              <a16:creationId xmlns:a16="http://schemas.microsoft.com/office/drawing/2014/main" id="{00000000-0008-0000-03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1" name="Picture 52" descr="ecblank">
          <a:extLst>
            <a:ext uri="{FF2B5EF4-FFF2-40B4-BE49-F238E27FC236}">
              <a16:creationId xmlns:a16="http://schemas.microsoft.com/office/drawing/2014/main" id="{00000000-0008-0000-03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2" name="Picture 53" descr="ecblank">
          <a:extLst>
            <a:ext uri="{FF2B5EF4-FFF2-40B4-BE49-F238E27FC236}">
              <a16:creationId xmlns:a16="http://schemas.microsoft.com/office/drawing/2014/main" id="{00000000-0008-0000-03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3" name="Picture 54" descr="ecblank">
          <a:extLst>
            <a:ext uri="{FF2B5EF4-FFF2-40B4-BE49-F238E27FC236}">
              <a16:creationId xmlns:a16="http://schemas.microsoft.com/office/drawing/2014/main" id="{00000000-0008-0000-03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4" name="Picture 55" descr="ecblank">
          <a:extLst>
            <a:ext uri="{FF2B5EF4-FFF2-40B4-BE49-F238E27FC236}">
              <a16:creationId xmlns:a16="http://schemas.microsoft.com/office/drawing/2014/main" id="{00000000-0008-0000-03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5" name="Picture 56" descr="ecblank">
          <a:extLst>
            <a:ext uri="{FF2B5EF4-FFF2-40B4-BE49-F238E27FC236}">
              <a16:creationId xmlns:a16="http://schemas.microsoft.com/office/drawing/2014/main" id="{00000000-0008-0000-03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6" name="Picture 57" descr="ecblank">
          <a:extLst>
            <a:ext uri="{FF2B5EF4-FFF2-40B4-BE49-F238E27FC236}">
              <a16:creationId xmlns:a16="http://schemas.microsoft.com/office/drawing/2014/main" id="{00000000-0008-0000-03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7" name="Picture 58" descr="ecblank">
          <a:extLst>
            <a:ext uri="{FF2B5EF4-FFF2-40B4-BE49-F238E27FC236}">
              <a16:creationId xmlns:a16="http://schemas.microsoft.com/office/drawing/2014/main" id="{00000000-0008-0000-03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8" name="Picture 59" descr="ecblank">
          <a:extLst>
            <a:ext uri="{FF2B5EF4-FFF2-40B4-BE49-F238E27FC236}">
              <a16:creationId xmlns:a16="http://schemas.microsoft.com/office/drawing/2014/main" id="{00000000-0008-0000-03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9" name="Picture 60" descr="ecblank">
          <a:extLst>
            <a:ext uri="{FF2B5EF4-FFF2-40B4-BE49-F238E27FC236}">
              <a16:creationId xmlns:a16="http://schemas.microsoft.com/office/drawing/2014/main" id="{00000000-0008-0000-03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0" name="Picture 61" descr="ecblank">
          <a:extLst>
            <a:ext uri="{FF2B5EF4-FFF2-40B4-BE49-F238E27FC236}">
              <a16:creationId xmlns:a16="http://schemas.microsoft.com/office/drawing/2014/main" id="{00000000-0008-0000-03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1" name="Picture 62" descr="ecblank">
          <a:extLst>
            <a:ext uri="{FF2B5EF4-FFF2-40B4-BE49-F238E27FC236}">
              <a16:creationId xmlns:a16="http://schemas.microsoft.com/office/drawing/2014/main" id="{00000000-0008-0000-03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2" name="Picture 63" descr="ecblank">
          <a:extLst>
            <a:ext uri="{FF2B5EF4-FFF2-40B4-BE49-F238E27FC236}">
              <a16:creationId xmlns:a16="http://schemas.microsoft.com/office/drawing/2014/main" id="{00000000-0008-0000-03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3" name="Picture 64" descr="ecblank">
          <a:extLst>
            <a:ext uri="{FF2B5EF4-FFF2-40B4-BE49-F238E27FC236}">
              <a16:creationId xmlns:a16="http://schemas.microsoft.com/office/drawing/2014/main" id="{00000000-0008-0000-03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4" name="Picture 65" descr="ecblank">
          <a:extLst>
            <a:ext uri="{FF2B5EF4-FFF2-40B4-BE49-F238E27FC236}">
              <a16:creationId xmlns:a16="http://schemas.microsoft.com/office/drawing/2014/main" id="{00000000-0008-0000-03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5" name="Picture 66" descr="ecblank">
          <a:extLst>
            <a:ext uri="{FF2B5EF4-FFF2-40B4-BE49-F238E27FC236}">
              <a16:creationId xmlns:a16="http://schemas.microsoft.com/office/drawing/2014/main" id="{00000000-0008-0000-03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6" name="Picture 67" descr="ecblank">
          <a:extLst>
            <a:ext uri="{FF2B5EF4-FFF2-40B4-BE49-F238E27FC236}">
              <a16:creationId xmlns:a16="http://schemas.microsoft.com/office/drawing/2014/main" id="{00000000-0008-0000-03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7" name="Picture 68" descr="ecblank">
          <a:extLst>
            <a:ext uri="{FF2B5EF4-FFF2-40B4-BE49-F238E27FC236}">
              <a16:creationId xmlns:a16="http://schemas.microsoft.com/office/drawing/2014/main" id="{00000000-0008-0000-03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8" name="Picture 69" descr="ecblank">
          <a:extLst>
            <a:ext uri="{FF2B5EF4-FFF2-40B4-BE49-F238E27FC236}">
              <a16:creationId xmlns:a16="http://schemas.microsoft.com/office/drawing/2014/main" id="{00000000-0008-0000-03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9" name="Picture 70" descr="ecblank">
          <a:extLst>
            <a:ext uri="{FF2B5EF4-FFF2-40B4-BE49-F238E27FC236}">
              <a16:creationId xmlns:a16="http://schemas.microsoft.com/office/drawing/2014/main" id="{00000000-0008-0000-03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0" name="Picture 71" descr="ecblank">
          <a:extLst>
            <a:ext uri="{FF2B5EF4-FFF2-40B4-BE49-F238E27FC236}">
              <a16:creationId xmlns:a16="http://schemas.microsoft.com/office/drawing/2014/main" id="{00000000-0008-0000-03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1" name="Picture 72" descr="ecblank">
          <a:extLst>
            <a:ext uri="{FF2B5EF4-FFF2-40B4-BE49-F238E27FC236}">
              <a16:creationId xmlns:a16="http://schemas.microsoft.com/office/drawing/2014/main" id="{00000000-0008-0000-03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2" name="Picture 73" descr="ecblank">
          <a:extLst>
            <a:ext uri="{FF2B5EF4-FFF2-40B4-BE49-F238E27FC236}">
              <a16:creationId xmlns:a16="http://schemas.microsoft.com/office/drawing/2014/main" id="{00000000-0008-0000-03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3" name="Picture 74" descr="ecblank">
          <a:extLst>
            <a:ext uri="{FF2B5EF4-FFF2-40B4-BE49-F238E27FC236}">
              <a16:creationId xmlns:a16="http://schemas.microsoft.com/office/drawing/2014/main" id="{00000000-0008-0000-03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4" name="Picture 75" descr="ecblank">
          <a:extLst>
            <a:ext uri="{FF2B5EF4-FFF2-40B4-BE49-F238E27FC236}">
              <a16:creationId xmlns:a16="http://schemas.microsoft.com/office/drawing/2014/main" id="{00000000-0008-0000-03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5" name="Picture 76" descr="ecblank">
          <a:extLst>
            <a:ext uri="{FF2B5EF4-FFF2-40B4-BE49-F238E27FC236}">
              <a16:creationId xmlns:a16="http://schemas.microsoft.com/office/drawing/2014/main" id="{00000000-0008-0000-03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6" name="Picture 77" descr="ecblank">
          <a:extLst>
            <a:ext uri="{FF2B5EF4-FFF2-40B4-BE49-F238E27FC236}">
              <a16:creationId xmlns:a16="http://schemas.microsoft.com/office/drawing/2014/main" id="{00000000-0008-0000-03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7" name="Picture 78" descr="ecblank">
          <a:extLst>
            <a:ext uri="{FF2B5EF4-FFF2-40B4-BE49-F238E27FC236}">
              <a16:creationId xmlns:a16="http://schemas.microsoft.com/office/drawing/2014/main" id="{00000000-0008-0000-03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8" name="Picture 79" descr="ecblank">
          <a:extLst>
            <a:ext uri="{FF2B5EF4-FFF2-40B4-BE49-F238E27FC236}">
              <a16:creationId xmlns:a16="http://schemas.microsoft.com/office/drawing/2014/main" id="{00000000-0008-0000-03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9" name="Picture 80" descr="ecblank">
          <a:extLst>
            <a:ext uri="{FF2B5EF4-FFF2-40B4-BE49-F238E27FC236}">
              <a16:creationId xmlns:a16="http://schemas.microsoft.com/office/drawing/2014/main" id="{00000000-0008-0000-03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0" name="Picture 81" descr="ecblank">
          <a:extLst>
            <a:ext uri="{FF2B5EF4-FFF2-40B4-BE49-F238E27FC236}">
              <a16:creationId xmlns:a16="http://schemas.microsoft.com/office/drawing/2014/main" id="{00000000-0008-0000-03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1" name="Picture 82" descr="ecblank">
          <a:extLst>
            <a:ext uri="{FF2B5EF4-FFF2-40B4-BE49-F238E27FC236}">
              <a16:creationId xmlns:a16="http://schemas.microsoft.com/office/drawing/2014/main" id="{00000000-0008-0000-03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2" name="Picture 83" descr="ecblank">
          <a:extLst>
            <a:ext uri="{FF2B5EF4-FFF2-40B4-BE49-F238E27FC236}">
              <a16:creationId xmlns:a16="http://schemas.microsoft.com/office/drawing/2014/main" id="{00000000-0008-0000-03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3" name="Picture 84" descr="ecblank">
          <a:extLst>
            <a:ext uri="{FF2B5EF4-FFF2-40B4-BE49-F238E27FC236}">
              <a16:creationId xmlns:a16="http://schemas.microsoft.com/office/drawing/2014/main" id="{00000000-0008-0000-03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4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3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5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3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6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3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7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3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8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3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9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3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0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3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1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3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2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3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3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3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4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3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5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3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28194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6" name="Picture 13" descr="http://www.vcgr.vic.gov.au/icons/ecblank.gif">
          <a:extLst>
            <a:ext uri="{FF2B5EF4-FFF2-40B4-BE49-F238E27FC236}">
              <a16:creationId xmlns:a16="http://schemas.microsoft.com/office/drawing/2014/main" id="{00000000-0008-0000-03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7" name="Picture 14" descr="http://www.vcgr.vic.gov.au/icons/ecblank.gif">
          <a:extLst>
            <a:ext uri="{FF2B5EF4-FFF2-40B4-BE49-F238E27FC236}">
              <a16:creationId xmlns:a16="http://schemas.microsoft.com/office/drawing/2014/main" id="{00000000-0008-0000-03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8" name="Picture 15" descr="http://www.vcgr.vic.gov.au/icons/ecblank.gif">
          <a:extLst>
            <a:ext uri="{FF2B5EF4-FFF2-40B4-BE49-F238E27FC236}">
              <a16:creationId xmlns:a16="http://schemas.microsoft.com/office/drawing/2014/main" id="{00000000-0008-0000-03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9" name="Picture 16" descr="http://www.vcgr.vic.gov.au/icons/ecblank.gif">
          <a:extLst>
            <a:ext uri="{FF2B5EF4-FFF2-40B4-BE49-F238E27FC236}">
              <a16:creationId xmlns:a16="http://schemas.microsoft.com/office/drawing/2014/main" id="{00000000-0008-0000-03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0" name="Picture 17" descr="http://www.vcgr.vic.gov.au/icons/ecblank.gif">
          <a:extLst>
            <a:ext uri="{FF2B5EF4-FFF2-40B4-BE49-F238E27FC236}">
              <a16:creationId xmlns:a16="http://schemas.microsoft.com/office/drawing/2014/main" id="{00000000-0008-0000-03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1" name="Picture 18" descr="http://www.vcgr.vic.gov.au/icons/ecblank.gif">
          <a:extLst>
            <a:ext uri="{FF2B5EF4-FFF2-40B4-BE49-F238E27FC236}">
              <a16:creationId xmlns:a16="http://schemas.microsoft.com/office/drawing/2014/main" id="{00000000-0008-0000-03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2" name="Picture 19" descr="http://www.vcgr.vic.gov.au/icons/ecblank.gif">
          <a:extLst>
            <a:ext uri="{FF2B5EF4-FFF2-40B4-BE49-F238E27FC236}">
              <a16:creationId xmlns:a16="http://schemas.microsoft.com/office/drawing/2014/main" id="{00000000-0008-0000-03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3" name="Picture 20" descr="http://www.vcgr.vic.gov.au/icons/ecblank.gif">
          <a:extLst>
            <a:ext uri="{FF2B5EF4-FFF2-40B4-BE49-F238E27FC236}">
              <a16:creationId xmlns:a16="http://schemas.microsoft.com/office/drawing/2014/main" id="{00000000-0008-0000-03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4" name="Picture 21" descr="http://www.vcgr.vic.gov.au/icons/ecblank.gif">
          <a:extLst>
            <a:ext uri="{FF2B5EF4-FFF2-40B4-BE49-F238E27FC236}">
              <a16:creationId xmlns:a16="http://schemas.microsoft.com/office/drawing/2014/main" id="{00000000-0008-0000-03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5" name="Picture 22" descr="http://www.vcgr.vic.gov.au/icons/ecblank.gif">
          <a:extLst>
            <a:ext uri="{FF2B5EF4-FFF2-40B4-BE49-F238E27FC236}">
              <a16:creationId xmlns:a16="http://schemas.microsoft.com/office/drawing/2014/main" id="{00000000-0008-0000-03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6" name="Picture 23" descr="http://www.vcgr.vic.gov.au/icons/ecblank.gif">
          <a:extLst>
            <a:ext uri="{FF2B5EF4-FFF2-40B4-BE49-F238E27FC236}">
              <a16:creationId xmlns:a16="http://schemas.microsoft.com/office/drawing/2014/main" id="{00000000-0008-0000-03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7" name="Picture 24" descr="http://www.vcgr.vic.gov.au/icons/ecblank.gif">
          <a:extLst>
            <a:ext uri="{FF2B5EF4-FFF2-40B4-BE49-F238E27FC236}">
              <a16:creationId xmlns:a16="http://schemas.microsoft.com/office/drawing/2014/main" id="{00000000-0008-0000-03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78" name="Picture 25" descr="http://www.vcgr.vic.gov.au/icons/ecblank.gif">
          <a:extLst>
            <a:ext uri="{FF2B5EF4-FFF2-40B4-BE49-F238E27FC236}">
              <a16:creationId xmlns:a16="http://schemas.microsoft.com/office/drawing/2014/main" id="{00000000-0008-0000-03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79" name="Picture 26" descr="http://www.vcgr.vic.gov.au/icons/ecblank.gif">
          <a:extLst>
            <a:ext uri="{FF2B5EF4-FFF2-40B4-BE49-F238E27FC236}">
              <a16:creationId xmlns:a16="http://schemas.microsoft.com/office/drawing/2014/main" id="{00000000-0008-0000-03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0" name="Picture 27" descr="http://www.vcgr.vic.gov.au/icons/ecblank.gif">
          <a:extLst>
            <a:ext uri="{FF2B5EF4-FFF2-40B4-BE49-F238E27FC236}">
              <a16:creationId xmlns:a16="http://schemas.microsoft.com/office/drawing/2014/main" id="{00000000-0008-0000-03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1" name="Picture 28" descr="http://www.vcgr.vic.gov.au/icons/ecblank.gif">
          <a:extLst>
            <a:ext uri="{FF2B5EF4-FFF2-40B4-BE49-F238E27FC236}">
              <a16:creationId xmlns:a16="http://schemas.microsoft.com/office/drawing/2014/main" id="{00000000-0008-0000-03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2" name="Picture 29" descr="http://www.vcgr.vic.gov.au/icons/ecblank.gif">
          <a:extLst>
            <a:ext uri="{FF2B5EF4-FFF2-40B4-BE49-F238E27FC236}">
              <a16:creationId xmlns:a16="http://schemas.microsoft.com/office/drawing/2014/main" id="{00000000-0008-0000-03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3" name="Picture 30" descr="http://www.vcgr.vic.gov.au/icons/ecblank.gif">
          <a:extLst>
            <a:ext uri="{FF2B5EF4-FFF2-40B4-BE49-F238E27FC236}">
              <a16:creationId xmlns:a16="http://schemas.microsoft.com/office/drawing/2014/main" id="{00000000-0008-0000-0300-00001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4" name="Picture 31" descr="http://www.vcgr.vic.gov.au/icons/ecblank.gif">
          <a:extLst>
            <a:ext uri="{FF2B5EF4-FFF2-40B4-BE49-F238E27FC236}">
              <a16:creationId xmlns:a16="http://schemas.microsoft.com/office/drawing/2014/main" id="{00000000-0008-0000-0300-00001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5" name="Picture 32" descr="http://www.vcgr.vic.gov.au/icons/ecblank.gif">
          <a:extLst>
            <a:ext uri="{FF2B5EF4-FFF2-40B4-BE49-F238E27FC236}">
              <a16:creationId xmlns:a16="http://schemas.microsoft.com/office/drawing/2014/main" id="{00000000-0008-0000-03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6" name="Picture 33" descr="http://www.vcgr.vic.gov.au/icons/ecblank.gif">
          <a:extLst>
            <a:ext uri="{FF2B5EF4-FFF2-40B4-BE49-F238E27FC236}">
              <a16:creationId xmlns:a16="http://schemas.microsoft.com/office/drawing/2014/main" id="{00000000-0008-0000-0300-00001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7" name="Picture 34" descr="http://www.vcgr.vic.gov.au/icons/ecblank.gif">
          <a:extLst>
            <a:ext uri="{FF2B5EF4-FFF2-40B4-BE49-F238E27FC236}">
              <a16:creationId xmlns:a16="http://schemas.microsoft.com/office/drawing/2014/main" id="{00000000-0008-0000-0300-00001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8" name="Picture 35" descr="http://www.vcgr.vic.gov.au/icons/ecblank.gif">
          <a:extLst>
            <a:ext uri="{FF2B5EF4-FFF2-40B4-BE49-F238E27FC236}">
              <a16:creationId xmlns:a16="http://schemas.microsoft.com/office/drawing/2014/main" id="{00000000-0008-0000-0300-00002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9" name="Picture 36" descr="http://www.vcgr.vic.gov.au/icons/ecblank.gif">
          <a:extLst>
            <a:ext uri="{FF2B5EF4-FFF2-40B4-BE49-F238E27FC236}">
              <a16:creationId xmlns:a16="http://schemas.microsoft.com/office/drawing/2014/main" id="{00000000-0008-0000-0300-00002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66167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0" name="Picture 37" descr="http://www.vcgr.vic.gov.au/icons/ecblank.gif">
          <a:extLst>
            <a:ext uri="{FF2B5EF4-FFF2-40B4-BE49-F238E27FC236}">
              <a16:creationId xmlns:a16="http://schemas.microsoft.com/office/drawing/2014/main" id="{00000000-0008-0000-03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1" name="Picture 38" descr="http://www.vcgr.vic.gov.au/icons/ecblank.gif">
          <a:extLst>
            <a:ext uri="{FF2B5EF4-FFF2-40B4-BE49-F238E27FC236}">
              <a16:creationId xmlns:a16="http://schemas.microsoft.com/office/drawing/2014/main" id="{00000000-0008-0000-03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2" name="Picture 39" descr="http://www.vcgr.vic.gov.au/icons/ecblank.gif">
          <a:extLst>
            <a:ext uri="{FF2B5EF4-FFF2-40B4-BE49-F238E27FC236}">
              <a16:creationId xmlns:a16="http://schemas.microsoft.com/office/drawing/2014/main" id="{00000000-0008-0000-0300-00002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3" name="Picture 40" descr="http://www.vcgr.vic.gov.au/icons/ecblank.gif">
          <a:extLst>
            <a:ext uri="{FF2B5EF4-FFF2-40B4-BE49-F238E27FC236}">
              <a16:creationId xmlns:a16="http://schemas.microsoft.com/office/drawing/2014/main" id="{00000000-0008-0000-0300-00002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4" name="Picture 41" descr="http://www.vcgr.vic.gov.au/icons/ecblank.gif">
          <a:extLst>
            <a:ext uri="{FF2B5EF4-FFF2-40B4-BE49-F238E27FC236}">
              <a16:creationId xmlns:a16="http://schemas.microsoft.com/office/drawing/2014/main" id="{00000000-0008-0000-0300-00002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5" name="Picture 42" descr="http://www.vcgr.vic.gov.au/icons/ecblank.gif">
          <a:extLst>
            <a:ext uri="{FF2B5EF4-FFF2-40B4-BE49-F238E27FC236}">
              <a16:creationId xmlns:a16="http://schemas.microsoft.com/office/drawing/2014/main" id="{00000000-0008-0000-03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6" name="Picture 43" descr="http://www.vcgr.vic.gov.au/icons/ecblank.gif">
          <a:extLst>
            <a:ext uri="{FF2B5EF4-FFF2-40B4-BE49-F238E27FC236}">
              <a16:creationId xmlns:a16="http://schemas.microsoft.com/office/drawing/2014/main" id="{00000000-0008-0000-0300-00002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7" name="Picture 44" descr="http://www.vcgr.vic.gov.au/icons/ecblank.gif">
          <a:extLst>
            <a:ext uri="{FF2B5EF4-FFF2-40B4-BE49-F238E27FC236}">
              <a16:creationId xmlns:a16="http://schemas.microsoft.com/office/drawing/2014/main" id="{00000000-0008-0000-0300-00002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8" name="Picture 45" descr="http://www.vcgr.vic.gov.au/icons/ecblank.gif">
          <a:extLst>
            <a:ext uri="{FF2B5EF4-FFF2-40B4-BE49-F238E27FC236}">
              <a16:creationId xmlns:a16="http://schemas.microsoft.com/office/drawing/2014/main" id="{00000000-0008-0000-0300-00002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9" name="Picture 46" descr="http://www.vcgr.vic.gov.au/icons/ecblank.gif">
          <a:extLst>
            <a:ext uri="{FF2B5EF4-FFF2-40B4-BE49-F238E27FC236}">
              <a16:creationId xmlns:a16="http://schemas.microsoft.com/office/drawing/2014/main" id="{00000000-0008-0000-0300-00002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300" name="Picture 47" descr="http://www.vcgr.vic.gov.au/icons/ecblank.gif">
          <a:extLst>
            <a:ext uri="{FF2B5EF4-FFF2-40B4-BE49-F238E27FC236}">
              <a16:creationId xmlns:a16="http://schemas.microsoft.com/office/drawing/2014/main" id="{00000000-0008-0000-0300-00002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301" name="Picture 48" descr="http://www.vcgr.vic.gov.au/icons/ecblank.gif">
          <a:extLst>
            <a:ext uri="{FF2B5EF4-FFF2-40B4-BE49-F238E27FC236}">
              <a16:creationId xmlns:a16="http://schemas.microsoft.com/office/drawing/2014/main" id="{00000000-0008-0000-0300-00002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89281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2" name="Picture 49" descr="http://www.vcgr.vic.gov.au/icons/ecblank.gif">
          <a:extLst>
            <a:ext uri="{FF2B5EF4-FFF2-40B4-BE49-F238E27FC236}">
              <a16:creationId xmlns:a16="http://schemas.microsoft.com/office/drawing/2014/main" id="{00000000-0008-0000-0300-00002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3" name="Picture 50" descr="http://www.vcgr.vic.gov.au/icons/ecblank.gif">
          <a:extLst>
            <a:ext uri="{FF2B5EF4-FFF2-40B4-BE49-F238E27FC236}">
              <a16:creationId xmlns:a16="http://schemas.microsoft.com/office/drawing/2014/main" id="{00000000-0008-0000-0300-00002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4" name="Picture 51" descr="http://www.vcgr.vic.gov.au/icons/ecblank.gif">
          <a:extLst>
            <a:ext uri="{FF2B5EF4-FFF2-40B4-BE49-F238E27FC236}">
              <a16:creationId xmlns:a16="http://schemas.microsoft.com/office/drawing/2014/main" id="{00000000-0008-0000-0300-00003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5" name="Picture 52" descr="http://www.vcgr.vic.gov.au/icons/ecblank.gif">
          <a:extLst>
            <a:ext uri="{FF2B5EF4-FFF2-40B4-BE49-F238E27FC236}">
              <a16:creationId xmlns:a16="http://schemas.microsoft.com/office/drawing/2014/main" id="{00000000-0008-0000-0300-00003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6" name="Picture 53" descr="http://www.vcgr.vic.gov.au/icons/ecblank.gif">
          <a:extLst>
            <a:ext uri="{FF2B5EF4-FFF2-40B4-BE49-F238E27FC236}">
              <a16:creationId xmlns:a16="http://schemas.microsoft.com/office/drawing/2014/main" id="{00000000-0008-0000-03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7" name="Picture 54" descr="http://www.vcgr.vic.gov.au/icons/ecblank.gif">
          <a:extLst>
            <a:ext uri="{FF2B5EF4-FFF2-40B4-BE49-F238E27FC236}">
              <a16:creationId xmlns:a16="http://schemas.microsoft.com/office/drawing/2014/main" id="{00000000-0008-0000-0300-00003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8" name="Picture 55" descr="http://www.vcgr.vic.gov.au/icons/ecblank.gif">
          <a:extLst>
            <a:ext uri="{FF2B5EF4-FFF2-40B4-BE49-F238E27FC236}">
              <a16:creationId xmlns:a16="http://schemas.microsoft.com/office/drawing/2014/main" id="{00000000-0008-0000-0300-00003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9" name="Picture 56" descr="http://www.vcgr.vic.gov.au/icons/ecblank.gif">
          <a:extLst>
            <a:ext uri="{FF2B5EF4-FFF2-40B4-BE49-F238E27FC236}">
              <a16:creationId xmlns:a16="http://schemas.microsoft.com/office/drawing/2014/main" id="{00000000-0008-0000-0300-00003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0" name="Picture 57" descr="http://www.vcgr.vic.gov.au/icons/ecblank.gif">
          <a:extLst>
            <a:ext uri="{FF2B5EF4-FFF2-40B4-BE49-F238E27FC236}">
              <a16:creationId xmlns:a16="http://schemas.microsoft.com/office/drawing/2014/main" id="{00000000-0008-0000-0300-00003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1" name="Picture 58" descr="http://www.vcgr.vic.gov.au/icons/ecblank.gif">
          <a:extLst>
            <a:ext uri="{FF2B5EF4-FFF2-40B4-BE49-F238E27FC236}">
              <a16:creationId xmlns:a16="http://schemas.microsoft.com/office/drawing/2014/main" id="{00000000-0008-0000-0300-00003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2" name="Picture 59" descr="http://www.vcgr.vic.gov.au/icons/ecblank.gif">
          <a:extLst>
            <a:ext uri="{FF2B5EF4-FFF2-40B4-BE49-F238E27FC236}">
              <a16:creationId xmlns:a16="http://schemas.microsoft.com/office/drawing/2014/main" id="{00000000-0008-0000-0300-00003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3" name="Picture 60" descr="http://www.vcgr.vic.gov.au/icons/ecblank.gif">
          <a:extLst>
            <a:ext uri="{FF2B5EF4-FFF2-40B4-BE49-F238E27FC236}">
              <a16:creationId xmlns:a16="http://schemas.microsoft.com/office/drawing/2014/main" id="{00000000-0008-0000-0300-00003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0838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4" name="Picture 61" descr="http://www.vcgr.vic.gov.au/icons/ecblank.gif">
          <a:extLst>
            <a:ext uri="{FF2B5EF4-FFF2-40B4-BE49-F238E27FC236}">
              <a16:creationId xmlns:a16="http://schemas.microsoft.com/office/drawing/2014/main" id="{00000000-0008-0000-0300-00003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5" name="Picture 62" descr="http://www.vcgr.vic.gov.au/icons/ecblank.gif">
          <a:extLst>
            <a:ext uri="{FF2B5EF4-FFF2-40B4-BE49-F238E27FC236}">
              <a16:creationId xmlns:a16="http://schemas.microsoft.com/office/drawing/2014/main" id="{00000000-0008-0000-0300-00003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6" name="Picture 63" descr="http://www.vcgr.vic.gov.au/icons/ecblank.gif">
          <a:extLst>
            <a:ext uri="{FF2B5EF4-FFF2-40B4-BE49-F238E27FC236}">
              <a16:creationId xmlns:a16="http://schemas.microsoft.com/office/drawing/2014/main" id="{00000000-0008-0000-0300-00003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7" name="Picture 64" descr="http://www.vcgr.vic.gov.au/icons/ecblank.gif">
          <a:extLst>
            <a:ext uri="{FF2B5EF4-FFF2-40B4-BE49-F238E27FC236}">
              <a16:creationId xmlns:a16="http://schemas.microsoft.com/office/drawing/2014/main" id="{00000000-0008-0000-0300-00003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8" name="Picture 65" descr="http://www.vcgr.vic.gov.au/icons/ecblank.gif">
          <a:extLst>
            <a:ext uri="{FF2B5EF4-FFF2-40B4-BE49-F238E27FC236}">
              <a16:creationId xmlns:a16="http://schemas.microsoft.com/office/drawing/2014/main" id="{00000000-0008-0000-0300-00003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9" name="Picture 66" descr="http://www.vcgr.vic.gov.au/icons/ecblank.gif">
          <a:extLst>
            <a:ext uri="{FF2B5EF4-FFF2-40B4-BE49-F238E27FC236}">
              <a16:creationId xmlns:a16="http://schemas.microsoft.com/office/drawing/2014/main" id="{00000000-0008-0000-0300-00003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0" name="Picture 67" descr="http://www.vcgr.vic.gov.au/icons/ecblank.gif">
          <a:extLst>
            <a:ext uri="{FF2B5EF4-FFF2-40B4-BE49-F238E27FC236}">
              <a16:creationId xmlns:a16="http://schemas.microsoft.com/office/drawing/2014/main" id="{00000000-0008-0000-0300-00004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1" name="Picture 68" descr="http://www.vcgr.vic.gov.au/icons/ecblank.gif">
          <a:extLst>
            <a:ext uri="{FF2B5EF4-FFF2-40B4-BE49-F238E27FC236}">
              <a16:creationId xmlns:a16="http://schemas.microsoft.com/office/drawing/2014/main" id="{00000000-0008-0000-0300-00004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2" name="Picture 69" descr="http://www.vcgr.vic.gov.au/icons/ecblank.gif">
          <a:extLst>
            <a:ext uri="{FF2B5EF4-FFF2-40B4-BE49-F238E27FC236}">
              <a16:creationId xmlns:a16="http://schemas.microsoft.com/office/drawing/2014/main" id="{00000000-0008-0000-0300-00004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3" name="Picture 70" descr="http://www.vcgr.vic.gov.au/icons/ecblank.gif">
          <a:extLst>
            <a:ext uri="{FF2B5EF4-FFF2-40B4-BE49-F238E27FC236}">
              <a16:creationId xmlns:a16="http://schemas.microsoft.com/office/drawing/2014/main" id="{00000000-0008-0000-0300-00004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4" name="Picture 71" descr="http://www.vcgr.vic.gov.au/icons/ecblank.gif">
          <a:extLst>
            <a:ext uri="{FF2B5EF4-FFF2-40B4-BE49-F238E27FC236}">
              <a16:creationId xmlns:a16="http://schemas.microsoft.com/office/drawing/2014/main" id="{00000000-0008-0000-0300-00004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5" name="Picture 72" descr="http://www.vcgr.vic.gov.au/icons/ecblank.gif">
          <a:extLst>
            <a:ext uri="{FF2B5EF4-FFF2-40B4-BE49-F238E27FC236}">
              <a16:creationId xmlns:a16="http://schemas.microsoft.com/office/drawing/2014/main" id="{00000000-0008-0000-0300-00004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0909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6" name="Picture 73" descr="http://www.vcgr.vic.gov.au/icons/ecblank.gif">
          <a:extLst>
            <a:ext uri="{FF2B5EF4-FFF2-40B4-BE49-F238E27FC236}">
              <a16:creationId xmlns:a16="http://schemas.microsoft.com/office/drawing/2014/main" id="{00000000-0008-0000-0300-00004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7" name="Picture 74" descr="http://www.vcgr.vic.gov.au/icons/ecblank.gif">
          <a:extLst>
            <a:ext uri="{FF2B5EF4-FFF2-40B4-BE49-F238E27FC236}">
              <a16:creationId xmlns:a16="http://schemas.microsoft.com/office/drawing/2014/main" id="{00000000-0008-0000-0300-00004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8" name="Picture 75" descr="http://www.vcgr.vic.gov.au/icons/ecblank.gif">
          <a:extLst>
            <a:ext uri="{FF2B5EF4-FFF2-40B4-BE49-F238E27FC236}">
              <a16:creationId xmlns:a16="http://schemas.microsoft.com/office/drawing/2014/main" id="{00000000-0008-0000-0300-00004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9" name="Picture 76" descr="http://www.vcgr.vic.gov.au/icons/ecblank.gif">
          <a:extLst>
            <a:ext uri="{FF2B5EF4-FFF2-40B4-BE49-F238E27FC236}">
              <a16:creationId xmlns:a16="http://schemas.microsoft.com/office/drawing/2014/main" id="{00000000-0008-0000-0300-00004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0" name="Picture 77" descr="http://www.vcgr.vic.gov.au/icons/ecblank.gif">
          <a:extLst>
            <a:ext uri="{FF2B5EF4-FFF2-40B4-BE49-F238E27FC236}">
              <a16:creationId xmlns:a16="http://schemas.microsoft.com/office/drawing/2014/main" id="{00000000-0008-0000-0300-00004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1" name="Picture 78" descr="http://www.vcgr.vic.gov.au/icons/ecblank.gif">
          <a:extLst>
            <a:ext uri="{FF2B5EF4-FFF2-40B4-BE49-F238E27FC236}">
              <a16:creationId xmlns:a16="http://schemas.microsoft.com/office/drawing/2014/main" id="{00000000-0008-0000-0300-00004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2" name="Picture 79" descr="http://www.vcgr.vic.gov.au/icons/ecblank.gif">
          <a:extLst>
            <a:ext uri="{FF2B5EF4-FFF2-40B4-BE49-F238E27FC236}">
              <a16:creationId xmlns:a16="http://schemas.microsoft.com/office/drawing/2014/main" id="{00000000-0008-0000-0300-00004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3" name="Picture 80" descr="http://www.vcgr.vic.gov.au/icons/ecblank.gif">
          <a:extLst>
            <a:ext uri="{FF2B5EF4-FFF2-40B4-BE49-F238E27FC236}">
              <a16:creationId xmlns:a16="http://schemas.microsoft.com/office/drawing/2014/main" id="{00000000-0008-0000-0300-00004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4" name="Picture 81" descr="http://www.vcgr.vic.gov.au/icons/ecblank.gif">
          <a:extLst>
            <a:ext uri="{FF2B5EF4-FFF2-40B4-BE49-F238E27FC236}">
              <a16:creationId xmlns:a16="http://schemas.microsoft.com/office/drawing/2014/main" id="{00000000-0008-0000-0300-00004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5" name="Picture 82" descr="http://www.vcgr.vic.gov.au/icons/ecblank.gif">
          <a:extLst>
            <a:ext uri="{FF2B5EF4-FFF2-40B4-BE49-F238E27FC236}">
              <a16:creationId xmlns:a16="http://schemas.microsoft.com/office/drawing/2014/main" id="{00000000-0008-0000-0300-00004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6" name="Picture 83" descr="http://www.vcgr.vic.gov.au/icons/ecblank.gif">
          <a:extLst>
            <a:ext uri="{FF2B5EF4-FFF2-40B4-BE49-F238E27FC236}">
              <a16:creationId xmlns:a16="http://schemas.microsoft.com/office/drawing/2014/main" id="{00000000-0008-0000-0300-00005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7" name="Picture 84" descr="http://www.vcgr.vic.gov.au/icons/ecblank.gif">
          <a:extLst>
            <a:ext uri="{FF2B5EF4-FFF2-40B4-BE49-F238E27FC236}">
              <a16:creationId xmlns:a16="http://schemas.microsoft.com/office/drawing/2014/main" id="{00000000-0008-0000-0300-00005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58500" y="11404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38" name="Picture 1" descr="ecblank">
          <a:extLst>
            <a:ext uri="{FF2B5EF4-FFF2-40B4-BE49-F238E27FC236}">
              <a16:creationId xmlns:a16="http://schemas.microsoft.com/office/drawing/2014/main" id="{00000000-0008-0000-0300-00005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39" name="Picture 2" descr="ecblank">
          <a:extLst>
            <a:ext uri="{FF2B5EF4-FFF2-40B4-BE49-F238E27FC236}">
              <a16:creationId xmlns:a16="http://schemas.microsoft.com/office/drawing/2014/main" id="{00000000-0008-0000-0300-00005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40" name="Picture 3" descr="ecblank">
          <a:extLst>
            <a:ext uri="{FF2B5EF4-FFF2-40B4-BE49-F238E27FC236}">
              <a16:creationId xmlns:a16="http://schemas.microsoft.com/office/drawing/2014/main" id="{00000000-0008-0000-0300-00005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41" name="Picture 4" descr="ecblank">
          <a:extLst>
            <a:ext uri="{FF2B5EF4-FFF2-40B4-BE49-F238E27FC236}">
              <a16:creationId xmlns:a16="http://schemas.microsoft.com/office/drawing/2014/main" id="{00000000-0008-0000-0300-00005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42" name="Picture 5" descr="ecblank">
          <a:extLst>
            <a:ext uri="{FF2B5EF4-FFF2-40B4-BE49-F238E27FC236}">
              <a16:creationId xmlns:a16="http://schemas.microsoft.com/office/drawing/2014/main" id="{00000000-0008-0000-0300-00005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43" name="Picture 6" descr="ecblank">
          <a:extLst>
            <a:ext uri="{FF2B5EF4-FFF2-40B4-BE49-F238E27FC236}">
              <a16:creationId xmlns:a16="http://schemas.microsoft.com/office/drawing/2014/main" id="{00000000-0008-0000-0300-00005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44" name="Picture 7" descr="ecblank">
          <a:extLst>
            <a:ext uri="{FF2B5EF4-FFF2-40B4-BE49-F238E27FC236}">
              <a16:creationId xmlns:a16="http://schemas.microsoft.com/office/drawing/2014/main" id="{00000000-0008-0000-0300-00005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45" name="Picture 8" descr="ecblank">
          <a:extLst>
            <a:ext uri="{FF2B5EF4-FFF2-40B4-BE49-F238E27FC236}">
              <a16:creationId xmlns:a16="http://schemas.microsoft.com/office/drawing/2014/main" id="{00000000-0008-0000-0300-00005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46" name="Picture 9" descr="ecblank">
          <a:extLst>
            <a:ext uri="{FF2B5EF4-FFF2-40B4-BE49-F238E27FC236}">
              <a16:creationId xmlns:a16="http://schemas.microsoft.com/office/drawing/2014/main" id="{00000000-0008-0000-0300-00005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47" name="Picture 10" descr="ecblank">
          <a:extLst>
            <a:ext uri="{FF2B5EF4-FFF2-40B4-BE49-F238E27FC236}">
              <a16:creationId xmlns:a16="http://schemas.microsoft.com/office/drawing/2014/main" id="{00000000-0008-0000-0300-00005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48" name="Picture 11" descr="ecblank">
          <a:extLst>
            <a:ext uri="{FF2B5EF4-FFF2-40B4-BE49-F238E27FC236}">
              <a16:creationId xmlns:a16="http://schemas.microsoft.com/office/drawing/2014/main" id="{00000000-0008-0000-0300-00005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49" name="Picture 12" descr="ecblank">
          <a:extLst>
            <a:ext uri="{FF2B5EF4-FFF2-40B4-BE49-F238E27FC236}">
              <a16:creationId xmlns:a16="http://schemas.microsoft.com/office/drawing/2014/main" id="{00000000-0008-0000-0300-00005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50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300-00005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51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300-00005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52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300-00006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53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300-00006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54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300-00006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55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300-00006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56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300-00006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57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300-00006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58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300-00006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59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300-00006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60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300-00006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61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300-00006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62" name="Picture 1" descr="ecblank">
          <a:extLst>
            <a:ext uri="{FF2B5EF4-FFF2-40B4-BE49-F238E27FC236}">
              <a16:creationId xmlns:a16="http://schemas.microsoft.com/office/drawing/2014/main" id="{00000000-0008-0000-0300-00006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63" name="Picture 2" descr="ecblank">
          <a:extLst>
            <a:ext uri="{FF2B5EF4-FFF2-40B4-BE49-F238E27FC236}">
              <a16:creationId xmlns:a16="http://schemas.microsoft.com/office/drawing/2014/main" id="{00000000-0008-0000-0300-00006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64" name="Picture 3" descr="ecblank">
          <a:extLst>
            <a:ext uri="{FF2B5EF4-FFF2-40B4-BE49-F238E27FC236}">
              <a16:creationId xmlns:a16="http://schemas.microsoft.com/office/drawing/2014/main" id="{00000000-0008-0000-0300-00006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65" name="Picture 4" descr="ecblank">
          <a:extLst>
            <a:ext uri="{FF2B5EF4-FFF2-40B4-BE49-F238E27FC236}">
              <a16:creationId xmlns:a16="http://schemas.microsoft.com/office/drawing/2014/main" id="{00000000-0008-0000-0300-00006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66" name="Picture 5" descr="ecblank">
          <a:extLst>
            <a:ext uri="{FF2B5EF4-FFF2-40B4-BE49-F238E27FC236}">
              <a16:creationId xmlns:a16="http://schemas.microsoft.com/office/drawing/2014/main" id="{00000000-0008-0000-0300-00006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67" name="Picture 6" descr="ecblank">
          <a:extLst>
            <a:ext uri="{FF2B5EF4-FFF2-40B4-BE49-F238E27FC236}">
              <a16:creationId xmlns:a16="http://schemas.microsoft.com/office/drawing/2014/main" id="{00000000-0008-0000-0300-00006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68" name="Picture 7" descr="ecblank">
          <a:extLst>
            <a:ext uri="{FF2B5EF4-FFF2-40B4-BE49-F238E27FC236}">
              <a16:creationId xmlns:a16="http://schemas.microsoft.com/office/drawing/2014/main" id="{00000000-0008-0000-0300-00007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69" name="Picture 8" descr="ecblank">
          <a:extLst>
            <a:ext uri="{FF2B5EF4-FFF2-40B4-BE49-F238E27FC236}">
              <a16:creationId xmlns:a16="http://schemas.microsoft.com/office/drawing/2014/main" id="{00000000-0008-0000-0300-00007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70" name="Picture 9" descr="ecblank">
          <a:extLst>
            <a:ext uri="{FF2B5EF4-FFF2-40B4-BE49-F238E27FC236}">
              <a16:creationId xmlns:a16="http://schemas.microsoft.com/office/drawing/2014/main" id="{00000000-0008-0000-0300-00007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71" name="Picture 10" descr="ecblank">
          <a:extLst>
            <a:ext uri="{FF2B5EF4-FFF2-40B4-BE49-F238E27FC236}">
              <a16:creationId xmlns:a16="http://schemas.microsoft.com/office/drawing/2014/main" id="{00000000-0008-0000-0300-00007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72" name="Picture 11" descr="ecblank">
          <a:extLst>
            <a:ext uri="{FF2B5EF4-FFF2-40B4-BE49-F238E27FC236}">
              <a16:creationId xmlns:a16="http://schemas.microsoft.com/office/drawing/2014/main" id="{00000000-0008-0000-0300-00007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73" name="Picture 12" descr="ecblank">
          <a:extLst>
            <a:ext uri="{FF2B5EF4-FFF2-40B4-BE49-F238E27FC236}">
              <a16:creationId xmlns:a16="http://schemas.microsoft.com/office/drawing/2014/main" id="{00000000-0008-0000-0300-00007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74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300-00007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75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300-00007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76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300-00007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77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300-00007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78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300-00007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79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300-00007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80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300-00007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81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300-00007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82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300-00007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83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300-00007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84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300-00008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385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300-00008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6020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128587</xdr:colOff>
      <xdr:row>0</xdr:row>
      <xdr:rowOff>19050</xdr:rowOff>
    </xdr:from>
    <xdr:to>
      <xdr:col>1</xdr:col>
      <xdr:colOff>1457325</xdr:colOff>
      <xdr:row>4</xdr:row>
      <xdr:rowOff>4764</xdr:rowOff>
    </xdr:to>
    <xdr:pic>
      <xdr:nvPicPr>
        <xdr:cNvPr id="2" name="Picture 1" descr="whirlpool of money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8587" y="19050"/>
          <a:ext cx="1457326" cy="90963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FF00"/>
    <pageSetUpPr autoPageBreaks="0"/>
  </sheetPr>
  <dimension ref="A1:Q79"/>
  <sheetViews>
    <sheetView showGridLines="0" showRowColHeaders="0" tabSelected="1" zoomScale="115" zoomScaleNormal="115" workbookViewId="0">
      <pane xSplit="11" ySplit="17" topLeftCell="L18" activePane="bottomRight" state="frozen"/>
      <selection pane="topRight" activeCell="L1" sqref="L1"/>
      <selection pane="bottomLeft" activeCell="A18" sqref="A18"/>
      <selection pane="bottomRight" activeCell="N2" sqref="N2"/>
    </sheetView>
  </sheetViews>
  <sheetFormatPr defaultColWidth="9.1328125" defaultRowHeight="13.15"/>
  <cols>
    <col min="1" max="1" width="40" style="5" customWidth="1"/>
    <col min="2" max="3" width="7.86328125" style="5" customWidth="1"/>
    <col min="4" max="4" width="9.265625" style="5" customWidth="1"/>
    <col min="5" max="5" width="1.59765625" style="26" customWidth="1"/>
    <col min="6" max="7" width="7.86328125" style="26" customWidth="1"/>
    <col min="8" max="8" width="9.265625" style="26" customWidth="1"/>
    <col min="9" max="9" width="1.86328125" style="26" customWidth="1"/>
    <col min="10" max="10" width="13.73046875" style="26" customWidth="1"/>
    <col min="11" max="11" width="13" style="26" customWidth="1"/>
    <col min="12" max="17" width="8.73046875" style="26" customWidth="1"/>
    <col min="18" max="27" width="8.73046875" style="5" customWidth="1"/>
    <col min="28" max="16384" width="9.1328125" style="5"/>
  </cols>
  <sheetData>
    <row r="1" spans="1:14" ht="25.5" customHeight="1">
      <c r="B1" s="6">
        <v>45</v>
      </c>
      <c r="F1" s="107">
        <v>80</v>
      </c>
      <c r="K1"/>
      <c r="L1"/>
      <c r="M1"/>
    </row>
    <row r="2" spans="1:14" ht="18" customHeight="1">
      <c r="A2" s="108" t="s">
        <v>746</v>
      </c>
      <c r="E2" s="108" t="s">
        <v>747</v>
      </c>
      <c r="F2" s="104"/>
      <c r="K2"/>
      <c r="L2"/>
      <c r="M2"/>
      <c r="N2" s="35"/>
    </row>
    <row r="3" spans="1:14" ht="13.5" customHeight="1">
      <c r="B3" s="220"/>
      <c r="C3" s="220"/>
      <c r="D3" s="220"/>
      <c r="G3" s="34"/>
      <c r="I3" s="34"/>
      <c r="J3" s="219" t="str">
        <f>CONCATENATE(A5,": number higher or lower than ",F5)</f>
        <v>Melton : number higher or lower than Victoria</v>
      </c>
      <c r="K3" s="230" t="str">
        <f>CONCATENATE(A5,": per cent more or less than ",F5)</f>
        <v>Melton : per cent more or less than Victoria</v>
      </c>
      <c r="M3" s="35"/>
      <c r="N3" s="35"/>
    </row>
    <row r="4" spans="1:14" ht="4.5" customHeight="1">
      <c r="B4" s="221"/>
      <c r="C4" s="221"/>
      <c r="D4" s="221"/>
      <c r="J4" s="219"/>
      <c r="K4" s="230"/>
    </row>
    <row r="5" spans="1:14" ht="9" customHeight="1">
      <c r="A5" s="227" t="str">
        <f>INDEX(Data!B5:B85,Indicators!B1)</f>
        <v xml:space="preserve">Melton </v>
      </c>
      <c r="B5" s="227"/>
      <c r="C5" s="227"/>
      <c r="D5" s="227"/>
      <c r="F5" s="225" t="str">
        <f>INDEX(Data!B5:B85,Indicators!F1)</f>
        <v>Victoria</v>
      </c>
      <c r="G5" s="225"/>
      <c r="H5" s="225"/>
      <c r="J5" s="219"/>
      <c r="K5" s="230"/>
    </row>
    <row r="6" spans="1:14" ht="11.25" customHeight="1">
      <c r="A6" s="228"/>
      <c r="B6" s="228"/>
      <c r="C6" s="228"/>
      <c r="D6" s="228"/>
      <c r="F6" s="226"/>
      <c r="G6" s="226"/>
      <c r="H6" s="226"/>
      <c r="J6" s="219"/>
      <c r="K6" s="230"/>
    </row>
    <row r="7" spans="1:14" ht="17.25" customHeight="1">
      <c r="A7" s="137"/>
      <c r="B7" s="222" t="s">
        <v>6</v>
      </c>
      <c r="C7" s="222"/>
      <c r="D7" s="109" t="s">
        <v>7</v>
      </c>
      <c r="E7" s="104"/>
      <c r="F7" s="224" t="s">
        <v>6</v>
      </c>
      <c r="G7" s="224"/>
      <c r="H7" s="109" t="s">
        <v>7</v>
      </c>
      <c r="J7" s="219"/>
      <c r="K7" s="230"/>
    </row>
    <row r="8" spans="1:14" ht="22.5" customHeight="1">
      <c r="A8" s="13" t="s">
        <v>632</v>
      </c>
      <c r="B8" s="15">
        <f>VLOOKUP($B$1,Data!$A$5:$T$85,5)</f>
        <v>7</v>
      </c>
      <c r="C8" s="3"/>
      <c r="D8" s="37" t="s">
        <v>183</v>
      </c>
      <c r="F8" s="15">
        <f>VLOOKUP($F$1,Data!$A$5:$T$85,5)</f>
        <v>492</v>
      </c>
      <c r="G8" s="3"/>
      <c r="H8" s="37" t="s">
        <v>183</v>
      </c>
      <c r="J8" s="110" t="str">
        <f>IF(B8&gt;F8,CONCATENATE(B8-F8," more "),IF(F8&gt;B8,CONCATENATE(F8-B8," fewer "),"equal"))</f>
        <v xml:space="preserve">485 fewer </v>
      </c>
      <c r="K8" s="117" t="str">
        <f t="shared" ref="K8:K14" si="0">IF(B8&gt;F8,CONCATENATE(ROUNDUP((B8-F8)/F8*100,0),"% greater "),IF(F8&gt;B8,CONCATENATE(ROUNDUP((F8-B8)/F8*100,0),"% less "),"equal"))</f>
        <v xml:space="preserve">99% less </v>
      </c>
    </row>
    <row r="9" spans="1:14" ht="21.75" customHeight="1">
      <c r="A9" s="14" t="s">
        <v>633</v>
      </c>
      <c r="B9" s="41">
        <f>VLOOKUP($B$1,Data!$A$5:$T$85,6)</f>
        <v>523</v>
      </c>
      <c r="C9" s="2"/>
      <c r="D9" s="4">
        <f>VLOOKUP($B$1,Data!$A$5:$T$85,11)</f>
        <v>22</v>
      </c>
      <c r="E9" s="29"/>
      <c r="F9" s="41">
        <f>VLOOKUP($F$1,Data!$A$5:$T$85,6)</f>
        <v>26412</v>
      </c>
      <c r="G9" s="2"/>
      <c r="H9" s="4" t="str">
        <f>VLOOKUP($F$1,Data!$A$5:$T$85,11)</f>
        <v>*</v>
      </c>
      <c r="I9" s="29"/>
      <c r="J9" s="111" t="str">
        <f>IF(B9&gt;F9,CONCATENATE(B9-F9," more "),IF(F9&gt;B9,CONCATENATE(F9-B9," fewer "),"equal"))</f>
        <v xml:space="preserve">25889 fewer </v>
      </c>
      <c r="K9" s="118" t="str">
        <f t="shared" si="0"/>
        <v xml:space="preserve">99% less </v>
      </c>
      <c r="L9" s="29"/>
    </row>
    <row r="10" spans="1:14" ht="21.75" hidden="1" customHeight="1">
      <c r="A10" s="14" t="s">
        <v>604</v>
      </c>
      <c r="B10" s="41">
        <f>VLOOKUP($B$1,Data!$A$5:$T$85,7)</f>
        <v>0</v>
      </c>
      <c r="C10" s="2"/>
      <c r="D10" s="4">
        <f>VLOOKUP($B$1,Data!$A$5:$T$85,12)</f>
        <v>22</v>
      </c>
      <c r="E10" s="29"/>
      <c r="F10" s="41">
        <f>VLOOKUP($F$1,Data!$A$5:$T$85,7)</f>
        <v>0</v>
      </c>
      <c r="G10" s="2"/>
      <c r="H10" s="4" t="str">
        <f>VLOOKUP($F$1,Data!$A$5:$T$85,12)</f>
        <v>*</v>
      </c>
      <c r="I10" s="29"/>
      <c r="J10" s="112" t="str">
        <f>IF(B10&gt;F10,CONCATENATE(B10-F10," more "),IF(F10&gt;B10,CONCATENATE(F10-B10," fewer "),"equal"))</f>
        <v>equal</v>
      </c>
      <c r="K10" s="119" t="str">
        <f t="shared" si="0"/>
        <v>equal</v>
      </c>
      <c r="L10" s="29"/>
    </row>
    <row r="11" spans="1:14" ht="21.75" customHeight="1" thickBot="1">
      <c r="A11" s="1" t="s">
        <v>634</v>
      </c>
      <c r="B11" s="87">
        <f>VLOOKUP($B$1,Data!$A$5:$T$85,13)</f>
        <v>4.2424967343943196</v>
      </c>
      <c r="C11" s="42"/>
      <c r="D11" s="43">
        <f>VLOOKUP($B$1,Data!$A$5:$T$85,14)</f>
        <v>50</v>
      </c>
      <c r="E11" s="29"/>
      <c r="F11" s="87">
        <f>VLOOKUP($F$1,Data!$A$5:$T$85,13)</f>
        <v>5.0261185344908883</v>
      </c>
      <c r="G11" s="42"/>
      <c r="H11" s="43" t="str">
        <f>VLOOKUP($F$1,Data!$A$5:$T$85,14)</f>
        <v>*</v>
      </c>
      <c r="I11" s="29"/>
      <c r="J11" s="113" t="str">
        <f>IF(B11&gt;F11,CONCATENATE(ROUNDUP(B11-F11,1)," more "),IF(F11&gt;B11,CONCATENATE(ROUNDUP(F11-B11,1)," fewer "),"equal"))</f>
        <v xml:space="preserve">0.8 fewer </v>
      </c>
      <c r="K11" s="120" t="str">
        <f t="shared" si="0"/>
        <v xml:space="preserve">16% less </v>
      </c>
      <c r="L11" s="29"/>
    </row>
    <row r="12" spans="1:14" ht="21.75" customHeight="1" thickTop="1">
      <c r="A12" s="44" t="s">
        <v>635</v>
      </c>
      <c r="B12" s="139">
        <f>VLOOKUP($B$1,Data!$A$5:$T$85,8)</f>
        <v>51.592384789999997</v>
      </c>
      <c r="C12" s="88" t="s">
        <v>8</v>
      </c>
      <c r="D12" s="89">
        <f>VLOOKUP($B$1,Data!$A$5:$T$85,15)</f>
        <v>16</v>
      </c>
      <c r="E12" s="29"/>
      <c r="F12" s="96">
        <f>VLOOKUP($F$1,Data!$A$5:$T$85,8)</f>
        <v>1988.1905898399998</v>
      </c>
      <c r="G12" s="88" t="s">
        <v>8</v>
      </c>
      <c r="H12" s="89" t="str">
        <f>VLOOKUP($F$1,Data!$A$5:$T$85,15)</f>
        <v>*</v>
      </c>
      <c r="I12" s="29"/>
      <c r="J12" s="111" t="str">
        <f>IF(B12&gt;F12,CONCATENATE("$",ROUNDUP(B12-F12,1)," million higher "),IF(F12&gt;B12,CONCATENATE("$",ROUNDUP(F12-B12,1)," million lower "),"equal"))</f>
        <v xml:space="preserve">$1936.6 million lower </v>
      </c>
      <c r="K12" s="118" t="str">
        <f t="shared" si="0"/>
        <v xml:space="preserve">98% less </v>
      </c>
      <c r="L12" s="29"/>
    </row>
    <row r="13" spans="1:14" ht="21.75" customHeight="1">
      <c r="A13" s="101" t="s">
        <v>596</v>
      </c>
      <c r="B13" s="124">
        <f>B12*1000000/365</f>
        <v>141348.99942465752</v>
      </c>
      <c r="C13" s="102"/>
      <c r="D13" s="105" t="s">
        <v>595</v>
      </c>
      <c r="E13" s="29"/>
      <c r="F13" s="229">
        <f>F12*1000000/365</f>
        <v>5447097.5064109582</v>
      </c>
      <c r="G13" s="229"/>
      <c r="H13" s="105" t="s">
        <v>595</v>
      </c>
      <c r="I13" s="29"/>
      <c r="J13" s="114" t="str">
        <f>IF(B13&gt;F13,CONCATENATE("$",ROUNDUP(B13-F13,0)," higher "),IF(F13&gt;B13,CONCATENATE("$",ROUNDUP(F13-B13,0)," lower "),"equal"))</f>
        <v xml:space="preserve">$5305749 lower </v>
      </c>
      <c r="K13" s="121" t="str">
        <f t="shared" si="0"/>
        <v xml:space="preserve">98% less </v>
      </c>
      <c r="L13" s="29"/>
    </row>
    <row r="14" spans="1:14" ht="21.75" customHeight="1" thickBot="1">
      <c r="A14" s="140" t="s">
        <v>750</v>
      </c>
      <c r="B14" s="95">
        <f>VLOOKUP($B$1,Data!$A$5:$T$85,16)</f>
        <v>418.50960610170205</v>
      </c>
      <c r="C14" s="90"/>
      <c r="D14" s="103">
        <f>VLOOKUP($B$1,Data!$A$5:$T$85,17)</f>
        <v>26</v>
      </c>
      <c r="E14" s="29"/>
      <c r="F14" s="95">
        <f>VLOOKUP($F$1,Data!$A$5:$T$85,16)</f>
        <v>378.34626585246082</v>
      </c>
      <c r="G14" s="90"/>
      <c r="H14" s="103" t="str">
        <f>VLOOKUP($F$1,Data!$A$5:$T$85,17)</f>
        <v>*</v>
      </c>
      <c r="I14" s="29"/>
      <c r="J14" s="141" t="str">
        <f>IF(B14&gt;F14,CONCATENATE("$",ROUNDUP(B14-F14,0)," higher "),IF(F14&gt;B14,CONCATENATE("$",ROUNDUP(F14-B14,0)," lower "),"equal"))</f>
        <v xml:space="preserve">$41 higher </v>
      </c>
      <c r="K14" s="142" t="str">
        <f t="shared" si="0"/>
        <v xml:space="preserve">11% greater </v>
      </c>
      <c r="L14" s="29"/>
    </row>
    <row r="15" spans="1:14" ht="8.25" customHeight="1" thickTop="1" thickBot="1">
      <c r="A15"/>
      <c r="B15"/>
      <c r="C15"/>
      <c r="D15"/>
      <c r="E15"/>
      <c r="F15"/>
      <c r="G15"/>
      <c r="H15"/>
      <c r="I15"/>
      <c r="J15"/>
      <c r="K15"/>
      <c r="L15" s="38"/>
    </row>
    <row r="16" spans="1:14" ht="21.75" customHeight="1" thickTop="1" thickBot="1">
      <c r="A16" s="44" t="s">
        <v>636</v>
      </c>
      <c r="B16" s="136">
        <f>VLOOKUP($B$1,Data!$A$5:$T$85,18)</f>
        <v>-23.88457675089246</v>
      </c>
      <c r="C16" s="45" t="s">
        <v>9</v>
      </c>
      <c r="D16" s="89">
        <f>VLOOKUP($B$1,Data!$A$5:$T$85,20)</f>
        <v>31</v>
      </c>
      <c r="E16" s="29"/>
      <c r="F16" s="136">
        <f>VLOOKUP($F$1,Data!$A$5:$T$85,18)</f>
        <v>-26.355405405503934</v>
      </c>
      <c r="G16" s="45" t="s">
        <v>9</v>
      </c>
      <c r="H16" s="89" t="str">
        <f>VLOOKUP($F$1,Data!$A$5:$T$85,20)</f>
        <v>*</v>
      </c>
      <c r="I16" s="29"/>
      <c r="J16" s="115" t="str">
        <f>IF(B16&gt;F16,CONCATENATE(ROUNDUP(B16-F16,1)," higher "),IF(F16&gt;B16,CONCATENATE(ROUNDUP(F16-B16,1)," lower "),"equal"))</f>
        <v xml:space="preserve">2.5 higher </v>
      </c>
      <c r="K16" s="122" t="str">
        <f>IF(B16&gt;F16,CONCATENATE(ROUNDUP((B16-F16)/F16*100,0),"% greater "),IF(F16&gt;B16,CONCATENATE(ROUNDUP((F16-B16)/F16*100,0),"% less "),"equal"))</f>
        <v xml:space="preserve">-10% greater </v>
      </c>
      <c r="L16" s="38"/>
    </row>
    <row r="17" spans="1:13" ht="21.75" customHeight="1" thickTop="1">
      <c r="A17" s="14" t="s">
        <v>752</v>
      </c>
      <c r="B17" s="86">
        <f>VLOOKUP($B$1,Data!$A$5:$T$85,19)</f>
        <v>-25.877463677178213</v>
      </c>
      <c r="C17" s="2" t="s">
        <v>9</v>
      </c>
      <c r="D17" s="106" t="s">
        <v>595</v>
      </c>
      <c r="E17" s="29"/>
      <c r="F17" s="86">
        <f>VLOOKUP($F$1,Data!$A$5:$T$85,19)</f>
        <v>-28.283600027488205</v>
      </c>
      <c r="G17" s="2" t="s">
        <v>9</v>
      </c>
      <c r="H17" s="106" t="s">
        <v>595</v>
      </c>
      <c r="I17" s="29"/>
      <c r="J17" s="116" t="str">
        <f>IF(B17&gt;F17,CONCATENATE(ROUNDUP(B17-F17,1)," higher "),IF(F17&gt;B17,CONCATENATE(ROUNDUP(F17-B17,1)," lower "),"equal"))</f>
        <v xml:space="preserve">2.5 higher </v>
      </c>
      <c r="K17" s="123" t="str">
        <f>IF(B17&gt;F17,CONCATENATE(ROUNDUP((B17-F17)/F17*100,0),"% greater "),IF(F17&gt;B17,CONCATENATE(ROUNDUP((F17-B17)/F17*100,0),"% less "),"equal"))</f>
        <v xml:space="preserve">-9% greater </v>
      </c>
      <c r="L17" s="38"/>
    </row>
    <row r="18" spans="1:13" ht="14.25" customHeight="1">
      <c r="A18" s="218" t="s">
        <v>655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8"/>
      <c r="L18" s="38"/>
    </row>
    <row r="19" spans="1:13" ht="14.25" customHeight="1">
      <c r="A19" s="218"/>
      <c r="B19" s="218"/>
      <c r="C19" s="218"/>
      <c r="D19" s="218"/>
      <c r="E19" s="218"/>
      <c r="F19" s="218"/>
      <c r="G19" s="218"/>
      <c r="H19" s="218"/>
      <c r="I19" s="218"/>
      <c r="J19" s="218"/>
      <c r="K19" s="218"/>
      <c r="L19" s="38"/>
    </row>
    <row r="20" spans="1:13" ht="24" customHeight="1">
      <c r="A20" s="223" t="s">
        <v>749</v>
      </c>
      <c r="B20" s="223"/>
      <c r="C20" s="223"/>
      <c r="D20" s="223"/>
      <c r="E20" s="223"/>
      <c r="F20" s="223"/>
      <c r="G20" s="223"/>
      <c r="H20" s="223"/>
      <c r="I20" s="223"/>
      <c r="J20" s="223"/>
      <c r="K20" s="223"/>
      <c r="L20" s="51"/>
    </row>
    <row r="21" spans="1:13" ht="12.75" customHeight="1">
      <c r="A21" s="223" t="s">
        <v>751</v>
      </c>
      <c r="B21" s="223"/>
      <c r="C21" s="223"/>
      <c r="D21" s="223"/>
      <c r="E21" s="223"/>
      <c r="F21" s="223"/>
      <c r="G21" s="223"/>
      <c r="H21" s="223"/>
      <c r="I21" s="223"/>
      <c r="J21" s="223"/>
      <c r="K21" s="223"/>
      <c r="L21" s="51"/>
    </row>
    <row r="22" spans="1:13" ht="12" customHeight="1">
      <c r="A22" s="223" t="s">
        <v>753</v>
      </c>
      <c r="B22" s="223"/>
      <c r="C22" s="223"/>
      <c r="D22" s="223"/>
      <c r="E22" s="223"/>
      <c r="F22" s="223"/>
      <c r="G22" s="223"/>
      <c r="H22" s="223"/>
      <c r="I22" s="223"/>
      <c r="J22" s="223"/>
      <c r="K22" s="223"/>
      <c r="L22" s="52"/>
      <c r="M22" s="36"/>
    </row>
    <row r="23" spans="1:13" ht="12" customHeight="1">
      <c r="A23" s="217" t="s">
        <v>745</v>
      </c>
      <c r="B23" s="217"/>
      <c r="C23" s="217"/>
      <c r="D23" s="217"/>
      <c r="E23" s="217"/>
      <c r="F23" s="217"/>
      <c r="G23" s="217"/>
      <c r="H23" s="217"/>
      <c r="I23" s="217"/>
      <c r="J23" s="217"/>
      <c r="K23" s="217"/>
    </row>
    <row r="24" spans="1:13" ht="12" customHeight="1"/>
    <row r="25" spans="1:13" ht="12" customHeight="1"/>
    <row r="26" spans="1:13" ht="12" customHeight="1"/>
    <row r="27" spans="1:13" ht="12" customHeight="1">
      <c r="A27" s="26"/>
      <c r="B27" s="26"/>
      <c r="C27" s="28"/>
      <c r="D27" s="28"/>
      <c r="F27" s="30"/>
      <c r="G27" s="31"/>
      <c r="H27" s="32"/>
      <c r="I27" s="32"/>
      <c r="J27" s="32"/>
      <c r="K27" s="32"/>
    </row>
    <row r="28" spans="1:13" ht="12" customHeight="1">
      <c r="C28" s="7"/>
      <c r="D28" s="7"/>
      <c r="E28" s="29"/>
      <c r="F28" s="30"/>
      <c r="G28" s="31"/>
      <c r="H28" s="32"/>
      <c r="I28" s="32"/>
      <c r="J28" s="32"/>
      <c r="K28" s="32"/>
    </row>
    <row r="29" spans="1:13" ht="12" customHeight="1">
      <c r="C29" s="7"/>
      <c r="D29" s="7"/>
      <c r="E29" s="29"/>
      <c r="F29" s="30"/>
      <c r="G29" s="31"/>
      <c r="H29" s="32"/>
      <c r="I29" s="32"/>
      <c r="J29" s="32"/>
      <c r="K29" s="32"/>
    </row>
    <row r="30" spans="1:13" ht="12" customHeight="1">
      <c r="C30" s="7"/>
      <c r="D30" s="7"/>
      <c r="E30" s="29"/>
      <c r="F30" s="30"/>
      <c r="G30" s="31"/>
      <c r="H30" s="32"/>
      <c r="I30" s="32"/>
      <c r="J30" s="32"/>
      <c r="K30" s="32"/>
    </row>
    <row r="31" spans="1:13" ht="12" customHeight="1">
      <c r="C31" s="7"/>
      <c r="D31" s="7"/>
      <c r="E31" s="29"/>
      <c r="F31" s="30"/>
      <c r="G31" s="31"/>
      <c r="H31" s="32"/>
      <c r="I31" s="32"/>
      <c r="J31" s="32"/>
      <c r="K31" s="32"/>
    </row>
    <row r="32" spans="1:13" ht="12" customHeight="1">
      <c r="C32" s="7"/>
      <c r="D32" s="7"/>
      <c r="E32" s="29"/>
      <c r="F32" s="30"/>
      <c r="G32" s="31"/>
      <c r="H32" s="32"/>
      <c r="I32" s="32"/>
      <c r="J32" s="32"/>
      <c r="K32" s="32"/>
    </row>
    <row r="33" spans="3:11" ht="12" customHeight="1">
      <c r="C33" s="7"/>
      <c r="D33" s="7"/>
      <c r="E33" s="29"/>
      <c r="F33" s="30"/>
      <c r="G33" s="31"/>
      <c r="H33" s="32"/>
      <c r="I33" s="32"/>
      <c r="J33" s="32"/>
      <c r="K33" s="32"/>
    </row>
    <row r="34" spans="3:11" ht="12" customHeight="1">
      <c r="C34" s="7"/>
      <c r="D34" s="7"/>
      <c r="E34" s="29"/>
      <c r="F34" s="30"/>
      <c r="G34" s="31"/>
      <c r="H34" s="32"/>
      <c r="I34" s="32"/>
      <c r="J34" s="32"/>
      <c r="K34" s="32"/>
    </row>
    <row r="35" spans="3:11" ht="12" customHeight="1">
      <c r="C35" s="7"/>
      <c r="D35" s="7"/>
      <c r="E35" s="29"/>
      <c r="F35" s="30"/>
      <c r="G35" s="31"/>
      <c r="H35" s="32"/>
      <c r="I35" s="32"/>
      <c r="J35" s="32"/>
      <c r="K35" s="32"/>
    </row>
    <row r="36" spans="3:11" ht="12" customHeight="1">
      <c r="C36" s="7"/>
      <c r="D36" s="7"/>
      <c r="E36" s="29"/>
      <c r="F36" s="30"/>
      <c r="G36" s="31"/>
      <c r="H36" s="32"/>
      <c r="I36" s="32"/>
      <c r="J36" s="32"/>
      <c r="K36" s="32"/>
    </row>
    <row r="37" spans="3:11" ht="12" customHeight="1">
      <c r="C37" s="7"/>
      <c r="D37" s="7"/>
      <c r="E37" s="29"/>
      <c r="F37" s="30"/>
      <c r="G37" s="31"/>
      <c r="H37" s="32"/>
      <c r="I37" s="32"/>
      <c r="J37" s="32"/>
      <c r="K37" s="32"/>
    </row>
    <row r="38" spans="3:11" ht="12" customHeight="1">
      <c r="C38" s="7"/>
      <c r="D38" s="7"/>
      <c r="E38" s="29"/>
      <c r="F38" s="30"/>
      <c r="G38" s="31"/>
      <c r="H38" s="32"/>
      <c r="I38" s="32"/>
      <c r="J38" s="32"/>
      <c r="K38" s="32"/>
    </row>
    <row r="39" spans="3:11" ht="12" customHeight="1">
      <c r="C39" s="7"/>
      <c r="D39" s="7"/>
      <c r="E39" s="29"/>
      <c r="F39" s="30"/>
      <c r="G39" s="29"/>
      <c r="H39" s="32"/>
      <c r="I39" s="32"/>
      <c r="J39" s="32"/>
      <c r="K39" s="32"/>
    </row>
    <row r="40" spans="3:11" ht="12" customHeight="1">
      <c r="C40" s="7"/>
      <c r="D40" s="7"/>
      <c r="E40" s="29"/>
      <c r="F40" s="30"/>
      <c r="G40" s="31"/>
      <c r="H40" s="32"/>
      <c r="I40" s="32"/>
      <c r="J40" s="32"/>
      <c r="K40" s="32"/>
    </row>
    <row r="41" spans="3:11">
      <c r="C41" s="7"/>
      <c r="D41" s="7"/>
      <c r="E41" s="29"/>
      <c r="F41" s="30"/>
      <c r="G41" s="31"/>
      <c r="H41" s="32"/>
      <c r="I41" s="32"/>
      <c r="J41" s="32"/>
      <c r="K41" s="32"/>
    </row>
    <row r="42" spans="3:11">
      <c r="C42" s="7"/>
      <c r="D42" s="7"/>
      <c r="E42" s="29"/>
      <c r="F42" s="30"/>
      <c r="G42" s="31"/>
      <c r="H42" s="32"/>
      <c r="I42" s="32"/>
      <c r="J42" s="32"/>
      <c r="K42" s="32"/>
    </row>
    <row r="43" spans="3:11">
      <c r="C43" s="7"/>
      <c r="D43" s="7"/>
      <c r="E43" s="29"/>
      <c r="F43" s="30"/>
      <c r="G43" s="31"/>
      <c r="H43" s="32"/>
      <c r="I43" s="32"/>
      <c r="J43" s="32"/>
      <c r="K43" s="32"/>
    </row>
    <row r="44" spans="3:11">
      <c r="C44" s="7"/>
      <c r="D44" s="7"/>
      <c r="E44" s="29"/>
      <c r="F44" s="30"/>
      <c r="G44" s="31"/>
      <c r="H44" s="32"/>
      <c r="I44" s="32"/>
      <c r="J44" s="32"/>
      <c r="K44" s="32"/>
    </row>
    <row r="45" spans="3:11">
      <c r="C45" s="7"/>
      <c r="D45" s="7"/>
      <c r="E45" s="29"/>
      <c r="F45" s="29"/>
      <c r="G45" s="29"/>
      <c r="H45" s="29"/>
      <c r="I45" s="33"/>
      <c r="J45" s="29"/>
      <c r="K45" s="29"/>
    </row>
    <row r="46" spans="3:11">
      <c r="C46" s="7"/>
      <c r="D46" s="7"/>
      <c r="E46" s="29"/>
      <c r="I46" s="27"/>
    </row>
    <row r="47" spans="3:11">
      <c r="C47" s="7"/>
      <c r="D47" s="7"/>
      <c r="E47" s="29"/>
      <c r="I47" s="27"/>
    </row>
    <row r="48" spans="3:11">
      <c r="C48" s="7"/>
      <c r="D48" s="7"/>
      <c r="E48" s="29"/>
    </row>
    <row r="49" spans="3:12">
      <c r="C49" s="7"/>
      <c r="D49" s="7"/>
      <c r="E49" s="29"/>
      <c r="I49" s="27"/>
    </row>
    <row r="50" spans="3:12">
      <c r="C50" s="7"/>
      <c r="D50" s="7"/>
      <c r="E50" s="29"/>
      <c r="F50" s="29"/>
      <c r="G50" s="29"/>
      <c r="H50" s="29"/>
      <c r="I50" s="33"/>
      <c r="J50" s="29"/>
      <c r="K50" s="29"/>
      <c r="L50" s="29"/>
    </row>
    <row r="51" spans="3:12">
      <c r="C51" s="7"/>
      <c r="D51" s="7"/>
      <c r="E51" s="29"/>
      <c r="F51" s="29"/>
      <c r="G51" s="29"/>
      <c r="H51" s="29"/>
      <c r="I51" s="29"/>
      <c r="J51" s="29"/>
      <c r="K51" s="29"/>
      <c r="L51" s="29"/>
    </row>
    <row r="52" spans="3:12">
      <c r="C52" s="7"/>
      <c r="D52" s="7"/>
      <c r="E52" s="29"/>
      <c r="F52" s="29"/>
      <c r="G52" s="29"/>
      <c r="H52" s="29"/>
      <c r="I52" s="29"/>
      <c r="J52" s="29"/>
      <c r="K52" s="29"/>
      <c r="L52" s="29"/>
    </row>
    <row r="53" spans="3:12">
      <c r="C53" s="7"/>
      <c r="D53" s="7"/>
      <c r="E53" s="29"/>
      <c r="F53" s="29"/>
      <c r="G53" s="29"/>
      <c r="H53" s="29"/>
      <c r="I53" s="33"/>
      <c r="J53" s="29"/>
      <c r="K53" s="29"/>
      <c r="L53" s="29"/>
    </row>
    <row r="54" spans="3:12">
      <c r="C54" s="7"/>
      <c r="D54" s="7"/>
      <c r="E54" s="29"/>
      <c r="F54" s="29"/>
      <c r="G54" s="29"/>
      <c r="H54" s="29"/>
      <c r="I54" s="29"/>
      <c r="J54" s="29"/>
      <c r="K54" s="29"/>
      <c r="L54" s="29"/>
    </row>
    <row r="55" spans="3:12">
      <c r="C55" s="7"/>
      <c r="D55" s="7"/>
      <c r="E55" s="29"/>
      <c r="F55" s="29"/>
      <c r="G55" s="29"/>
      <c r="H55" s="29"/>
      <c r="I55" s="33"/>
      <c r="J55" s="29"/>
      <c r="K55" s="29"/>
      <c r="L55" s="29"/>
    </row>
    <row r="56" spans="3:12">
      <c r="C56" s="7"/>
      <c r="D56" s="7"/>
      <c r="E56" s="29"/>
      <c r="F56" s="29"/>
      <c r="G56" s="29"/>
      <c r="H56" s="29"/>
      <c r="I56" s="29"/>
      <c r="J56" s="29"/>
      <c r="K56" s="29"/>
      <c r="L56" s="29"/>
    </row>
    <row r="57" spans="3:12">
      <c r="C57" s="8"/>
      <c r="D57" s="8"/>
      <c r="E57" s="29"/>
      <c r="F57" s="29"/>
      <c r="G57" s="29"/>
      <c r="H57" s="29"/>
      <c r="I57" s="29"/>
      <c r="J57" s="29"/>
      <c r="K57" s="29"/>
      <c r="L57" s="29"/>
    </row>
    <row r="58" spans="3:12">
      <c r="C58" s="8"/>
      <c r="D58" s="8"/>
      <c r="E58" s="29"/>
      <c r="F58" s="29"/>
      <c r="G58" s="29"/>
      <c r="H58" s="29"/>
      <c r="I58" s="33"/>
      <c r="J58" s="29"/>
      <c r="K58" s="29"/>
      <c r="L58" s="29"/>
    </row>
    <row r="59" spans="3:12">
      <c r="C59" s="8"/>
      <c r="D59" s="8"/>
    </row>
    <row r="60" spans="3:12">
      <c r="C60" s="8"/>
      <c r="D60" s="8"/>
    </row>
    <row r="61" spans="3:12">
      <c r="C61" s="7"/>
      <c r="D61" s="7"/>
    </row>
    <row r="62" spans="3:12">
      <c r="C62" s="8"/>
      <c r="D62" s="8"/>
      <c r="I62" s="27"/>
    </row>
    <row r="63" spans="3:12">
      <c r="C63" s="8"/>
      <c r="D63" s="8"/>
      <c r="I63" s="27"/>
    </row>
    <row r="64" spans="3:12">
      <c r="C64" s="7"/>
      <c r="D64" s="7"/>
    </row>
    <row r="65" spans="3:9">
      <c r="C65" s="7"/>
      <c r="D65" s="7"/>
      <c r="I65" s="27"/>
    </row>
    <row r="66" spans="3:9">
      <c r="C66" s="8"/>
      <c r="D66" s="8"/>
      <c r="I66" s="27"/>
    </row>
    <row r="67" spans="3:9">
      <c r="C67" s="8"/>
      <c r="D67" s="8"/>
    </row>
    <row r="68" spans="3:9">
      <c r="C68" s="8"/>
      <c r="D68" s="8"/>
      <c r="I68" s="27"/>
    </row>
    <row r="69" spans="3:9">
      <c r="C69" s="7"/>
      <c r="D69" s="7"/>
      <c r="I69" s="27"/>
    </row>
    <row r="70" spans="3:9">
      <c r="C70" s="8"/>
      <c r="D70" s="8"/>
      <c r="I70" s="27"/>
    </row>
    <row r="71" spans="3:9">
      <c r="C71" s="7"/>
      <c r="D71" s="7"/>
    </row>
    <row r="72" spans="3:9">
      <c r="C72" s="7"/>
      <c r="D72" s="7"/>
      <c r="G72" s="28"/>
      <c r="I72" s="27"/>
    </row>
    <row r="73" spans="3:9">
      <c r="C73" s="8"/>
      <c r="D73" s="8"/>
    </row>
    <row r="74" spans="3:9">
      <c r="C74" s="7"/>
      <c r="D74" s="7"/>
    </row>
    <row r="75" spans="3:9">
      <c r="C75" s="8"/>
      <c r="D75" s="8"/>
    </row>
    <row r="76" spans="3:9">
      <c r="C76" s="7"/>
      <c r="D76" s="7"/>
    </row>
    <row r="77" spans="3:9">
      <c r="C77" s="8"/>
      <c r="D77" s="8"/>
    </row>
    <row r="78" spans="3:9">
      <c r="C78" s="7"/>
      <c r="D78" s="7"/>
    </row>
    <row r="79" spans="3:9">
      <c r="C79" s="8"/>
      <c r="D79" s="8"/>
    </row>
  </sheetData>
  <sheetProtection algorithmName="SHA-512" hashValue="6hisQ65ra4ds4krxxck/DzUP4qZnIK1xgd796jqXqmCf6aFySpUhPXgvYL6E2zq2A+sDgMnRal0jg8kotUT4WQ==" saltValue="ylY9RmQ8OjRT8C4GiFg1mg==" spinCount="100000" sheet="1" objects="1" scenarios="1"/>
  <mergeCells count="13">
    <mergeCell ref="A23:K23"/>
    <mergeCell ref="A18:K19"/>
    <mergeCell ref="J3:J7"/>
    <mergeCell ref="B3:D4"/>
    <mergeCell ref="B7:C7"/>
    <mergeCell ref="A20:K20"/>
    <mergeCell ref="A21:K21"/>
    <mergeCell ref="A22:K22"/>
    <mergeCell ref="F7:G7"/>
    <mergeCell ref="F5:H6"/>
    <mergeCell ref="A5:D6"/>
    <mergeCell ref="F13:G13"/>
    <mergeCell ref="K3:K7"/>
  </mergeCells>
  <phoneticPr fontId="5" type="noConversion"/>
  <conditionalFormatting sqref="A9:D14 A16:D17">
    <cfRule type="expression" dxfId="4" priority="17" stopIfTrue="1">
      <formula>AND($D9&lt;16,$D9&gt;0)</formula>
    </cfRule>
  </conditionalFormatting>
  <conditionalFormatting sqref="D11">
    <cfRule type="expression" dxfId="3" priority="8" stopIfTrue="1">
      <formula>AND($D11&lt;16,$D11&gt;0)</formula>
    </cfRule>
  </conditionalFormatting>
  <pageMargins left="0.78740157480314965" right="0.39370078740157483" top="1.1811023622047245" bottom="0.39370078740157483" header="0.51181102362204722" footer="0.51181102362204722"/>
  <pageSetup paperSize="9" scale="10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Drop Down 3">
              <controlPr defaultSize="0" print="0" autoLine="0" autoPict="0">
                <anchor moveWithCells="1">
                  <from>
                    <xdr:col>1</xdr:col>
                    <xdr:colOff>152400</xdr:colOff>
                    <xdr:row>1</xdr:row>
                    <xdr:rowOff>219075</xdr:rowOff>
                  </from>
                  <to>
                    <xdr:col>4</xdr:col>
                    <xdr:colOff>0</xdr:colOff>
                    <xdr:row>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Drop Down 4">
              <controlPr defaultSize="0" print="0" autoLine="0" autoPict="0">
                <anchor moveWithCells="1">
                  <from>
                    <xdr:col>4</xdr:col>
                    <xdr:colOff>104775</xdr:colOff>
                    <xdr:row>1</xdr:row>
                    <xdr:rowOff>219075</xdr:rowOff>
                  </from>
                  <to>
                    <xdr:col>7</xdr:col>
                    <xdr:colOff>504825</xdr:colOff>
                    <xdr:row>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6"/>
  </sheetPr>
  <dimension ref="A1:K88"/>
  <sheetViews>
    <sheetView showGridLines="0" showRowColHeaders="0" topLeftCell="A2" zoomScale="85" workbookViewId="0">
      <selection activeCell="H40" sqref="H40"/>
    </sheetView>
  </sheetViews>
  <sheetFormatPr defaultColWidth="9.1328125" defaultRowHeight="13.15"/>
  <cols>
    <col min="1" max="1" width="6.3984375" customWidth="1"/>
    <col min="2" max="2" width="17.1328125" style="21" bestFit="1" customWidth="1"/>
    <col min="3" max="3" width="10.1328125" style="53" customWidth="1"/>
    <col min="4" max="4" width="6.3984375" style="23" customWidth="1"/>
    <col min="5" max="5" width="35.73046875" style="21" customWidth="1"/>
    <col min="6" max="6" width="10.1328125" style="53" customWidth="1"/>
    <col min="7" max="7" width="9.1328125" style="21"/>
    <col min="8" max="8" width="9"/>
    <col min="9" max="9" width="11.3984375" customWidth="1"/>
    <col min="10" max="10" width="11.86328125" customWidth="1"/>
    <col min="11" max="16384" width="9.1328125" style="21"/>
  </cols>
  <sheetData>
    <row r="1" spans="2:11" ht="21.75" customHeight="1">
      <c r="B1" s="231" t="s">
        <v>0</v>
      </c>
      <c r="C1" s="231"/>
      <c r="D1" s="231"/>
      <c r="E1" s="231"/>
      <c r="F1" s="231"/>
      <c r="G1" s="231"/>
      <c r="H1" s="231"/>
    </row>
    <row r="2" spans="2:11" ht="15" customHeight="1">
      <c r="B2" s="21" t="s">
        <v>1</v>
      </c>
    </row>
    <row r="3" spans="2:11" ht="12.75" customHeight="1"/>
    <row r="4" spans="2:11" ht="17.25">
      <c r="B4" s="39" t="s">
        <v>2</v>
      </c>
      <c r="C4" s="54"/>
      <c r="D4" s="24"/>
      <c r="E4" s="22" t="s">
        <v>3</v>
      </c>
      <c r="K4"/>
    </row>
    <row r="5" spans="2:11">
      <c r="F5" s="56"/>
      <c r="H5" s="18" t="s">
        <v>580</v>
      </c>
    </row>
    <row r="6" spans="2:11">
      <c r="B6" s="9" t="s">
        <v>10</v>
      </c>
      <c r="C6" s="81">
        <v>3</v>
      </c>
      <c r="D6" s="25"/>
      <c r="E6" s="10" t="s">
        <v>102</v>
      </c>
      <c r="F6" s="57">
        <f>C6</f>
        <v>3</v>
      </c>
      <c r="G6" s="21">
        <f>F6/1000000</f>
        <v>3.0000000000000001E-6</v>
      </c>
      <c r="H6" s="40">
        <v>4</v>
      </c>
      <c r="K6"/>
    </row>
    <row r="7" spans="2:11">
      <c r="B7" s="9" t="s">
        <v>11</v>
      </c>
      <c r="C7" s="81">
        <v>2</v>
      </c>
      <c r="D7" s="25"/>
      <c r="E7" s="10" t="s">
        <v>103</v>
      </c>
      <c r="F7" s="58">
        <f>SUM(C7,C68)</f>
        <v>4</v>
      </c>
      <c r="G7" s="21">
        <f>F7/1000000</f>
        <v>3.9999999999999998E-6</v>
      </c>
      <c r="H7" s="40">
        <v>4</v>
      </c>
      <c r="K7"/>
    </row>
    <row r="8" spans="2:11">
      <c r="B8" s="9" t="s">
        <v>12</v>
      </c>
      <c r="C8" s="81">
        <v>15</v>
      </c>
      <c r="D8" s="25"/>
      <c r="E8" s="10" t="s">
        <v>104</v>
      </c>
      <c r="F8" s="58">
        <f t="shared" ref="F8:F19" si="0">C8</f>
        <v>15</v>
      </c>
      <c r="G8" s="21">
        <f t="shared" ref="G8:G70" si="1">F8/1000000</f>
        <v>1.5E-5</v>
      </c>
      <c r="H8" s="40">
        <v>15</v>
      </c>
      <c r="K8"/>
    </row>
    <row r="9" spans="2:11">
      <c r="B9" s="9" t="s">
        <v>13</v>
      </c>
      <c r="C9" s="81">
        <v>10</v>
      </c>
      <c r="D9" s="25"/>
      <c r="E9" s="10" t="s">
        <v>105</v>
      </c>
      <c r="F9" s="58">
        <f t="shared" si="0"/>
        <v>10</v>
      </c>
      <c r="G9" s="21">
        <f t="shared" si="1"/>
        <v>1.0000000000000001E-5</v>
      </c>
      <c r="H9" s="40">
        <v>10</v>
      </c>
      <c r="K9"/>
    </row>
    <row r="10" spans="2:11">
      <c r="B10" s="9" t="s">
        <v>14</v>
      </c>
      <c r="C10" s="81">
        <v>5</v>
      </c>
      <c r="D10" s="25"/>
      <c r="E10" s="10" t="s">
        <v>106</v>
      </c>
      <c r="F10" s="58">
        <f t="shared" si="0"/>
        <v>5</v>
      </c>
      <c r="G10" s="21">
        <f t="shared" si="1"/>
        <v>5.0000000000000004E-6</v>
      </c>
      <c r="H10" s="40">
        <v>6</v>
      </c>
      <c r="K10"/>
    </row>
    <row r="11" spans="2:11">
      <c r="B11" s="9" t="s">
        <v>15</v>
      </c>
      <c r="C11" s="81">
        <v>4</v>
      </c>
      <c r="D11" s="25"/>
      <c r="E11" s="10" t="s">
        <v>107</v>
      </c>
      <c r="F11" s="58">
        <f t="shared" si="0"/>
        <v>4</v>
      </c>
      <c r="G11" s="21">
        <f t="shared" si="1"/>
        <v>3.9999999999999998E-6</v>
      </c>
      <c r="H11" s="40">
        <v>4</v>
      </c>
      <c r="K11"/>
    </row>
    <row r="12" spans="2:11">
      <c r="B12" s="9" t="s">
        <v>16</v>
      </c>
      <c r="C12" s="81">
        <v>6</v>
      </c>
      <c r="D12" s="25"/>
      <c r="E12" s="10" t="s">
        <v>108</v>
      </c>
      <c r="F12" s="58">
        <f t="shared" si="0"/>
        <v>6</v>
      </c>
      <c r="G12" s="21">
        <f t="shared" si="1"/>
        <v>6.0000000000000002E-6</v>
      </c>
      <c r="H12" s="40">
        <v>7</v>
      </c>
      <c r="K12"/>
    </row>
    <row r="13" spans="2:11">
      <c r="B13" s="9" t="s">
        <v>17</v>
      </c>
      <c r="C13" s="81">
        <v>3</v>
      </c>
      <c r="D13" s="25"/>
      <c r="E13" s="10" t="s">
        <v>109</v>
      </c>
      <c r="F13" s="58">
        <f t="shared" si="0"/>
        <v>3</v>
      </c>
      <c r="G13" s="21">
        <f t="shared" si="1"/>
        <v>3.0000000000000001E-6</v>
      </c>
      <c r="H13" s="40">
        <v>3</v>
      </c>
      <c r="K13"/>
    </row>
    <row r="14" spans="2:11">
      <c r="B14" s="9" t="s">
        <v>18</v>
      </c>
      <c r="C14" s="81">
        <v>5</v>
      </c>
      <c r="D14" s="25"/>
      <c r="E14" s="10" t="s">
        <v>110</v>
      </c>
      <c r="F14" s="58">
        <f t="shared" si="0"/>
        <v>5</v>
      </c>
      <c r="G14" s="21">
        <f t="shared" si="1"/>
        <v>5.0000000000000004E-6</v>
      </c>
      <c r="H14" s="40">
        <v>5</v>
      </c>
      <c r="K14"/>
    </row>
    <row r="15" spans="2:11">
      <c r="B15" s="9" t="s">
        <v>19</v>
      </c>
      <c r="C15" s="81">
        <v>15</v>
      </c>
      <c r="D15" s="25"/>
      <c r="E15" s="10" t="s">
        <v>111</v>
      </c>
      <c r="F15" s="58">
        <f t="shared" si="0"/>
        <v>15</v>
      </c>
      <c r="G15" s="21">
        <f t="shared" si="1"/>
        <v>1.5E-5</v>
      </c>
      <c r="H15" s="40">
        <v>15</v>
      </c>
      <c r="K15"/>
    </row>
    <row r="16" spans="2:11">
      <c r="B16" s="9" t="s">
        <v>20</v>
      </c>
      <c r="C16" s="81"/>
      <c r="D16" s="25"/>
      <c r="E16" s="10" t="s">
        <v>112</v>
      </c>
      <c r="F16" s="58">
        <f t="shared" si="0"/>
        <v>0</v>
      </c>
      <c r="G16" s="21">
        <f t="shared" si="1"/>
        <v>0</v>
      </c>
      <c r="H16" s="40">
        <v>0</v>
      </c>
      <c r="K16"/>
    </row>
    <row r="17" spans="2:11">
      <c r="B17" s="9" t="s">
        <v>21</v>
      </c>
      <c r="C17" s="81">
        <v>4</v>
      </c>
      <c r="D17" s="25"/>
      <c r="E17" s="10" t="s">
        <v>113</v>
      </c>
      <c r="F17" s="58">
        <f t="shared" si="0"/>
        <v>4</v>
      </c>
      <c r="G17" s="21">
        <f t="shared" si="1"/>
        <v>3.9999999999999998E-6</v>
      </c>
      <c r="H17" s="40">
        <v>4</v>
      </c>
      <c r="K17"/>
    </row>
    <row r="18" spans="2:11">
      <c r="B18" s="9" t="s">
        <v>22</v>
      </c>
      <c r="C18" s="81">
        <v>5</v>
      </c>
      <c r="D18" s="25"/>
      <c r="E18" s="10" t="s">
        <v>114</v>
      </c>
      <c r="F18" s="58">
        <f t="shared" si="0"/>
        <v>5</v>
      </c>
      <c r="G18" s="21">
        <f t="shared" si="1"/>
        <v>5.0000000000000004E-6</v>
      </c>
      <c r="H18" s="40">
        <v>5</v>
      </c>
      <c r="K18"/>
    </row>
    <row r="19" spans="2:11">
      <c r="B19" s="9" t="s">
        <v>23</v>
      </c>
      <c r="C19" s="81">
        <v>13</v>
      </c>
      <c r="D19" s="25"/>
      <c r="E19" s="10" t="s">
        <v>115</v>
      </c>
      <c r="F19" s="58">
        <f t="shared" si="0"/>
        <v>13</v>
      </c>
      <c r="G19" s="21">
        <f t="shared" si="1"/>
        <v>1.2999999999999999E-5</v>
      </c>
      <c r="H19" s="40">
        <v>13</v>
      </c>
      <c r="K19"/>
    </row>
    <row r="20" spans="2:11">
      <c r="B20" s="9" t="s">
        <v>24</v>
      </c>
      <c r="C20" s="81">
        <v>2</v>
      </c>
      <c r="D20" s="25"/>
      <c r="E20" s="10" t="s">
        <v>116</v>
      </c>
      <c r="F20" s="58">
        <f>SUM(C20,C34)</f>
        <v>4</v>
      </c>
      <c r="G20" s="21">
        <f t="shared" si="1"/>
        <v>3.9999999999999998E-6</v>
      </c>
      <c r="H20" s="40">
        <v>4</v>
      </c>
      <c r="K20"/>
    </row>
    <row r="21" spans="2:11">
      <c r="B21" s="9" t="s">
        <v>25</v>
      </c>
      <c r="C21" s="81">
        <v>5</v>
      </c>
      <c r="D21" s="25"/>
      <c r="E21" s="10" t="s">
        <v>117</v>
      </c>
      <c r="F21" s="58">
        <f>C21</f>
        <v>5</v>
      </c>
      <c r="G21" s="21">
        <f t="shared" si="1"/>
        <v>5.0000000000000004E-6</v>
      </c>
      <c r="H21" s="40">
        <v>5</v>
      </c>
      <c r="K21"/>
    </row>
    <row r="22" spans="2:11">
      <c r="B22" s="9" t="s">
        <v>41</v>
      </c>
      <c r="C22" s="81">
        <v>2</v>
      </c>
      <c r="D22" s="25"/>
      <c r="E22" s="10" t="s">
        <v>118</v>
      </c>
      <c r="F22" s="58">
        <f>SUM(C22,C66)</f>
        <v>4</v>
      </c>
      <c r="G22" s="21">
        <f t="shared" si="1"/>
        <v>3.9999999999999998E-6</v>
      </c>
      <c r="H22" s="40">
        <v>2</v>
      </c>
      <c r="K22"/>
    </row>
    <row r="23" spans="2:11">
      <c r="B23" s="9" t="s">
        <v>42</v>
      </c>
      <c r="C23" s="81">
        <v>13</v>
      </c>
      <c r="D23" s="25"/>
      <c r="E23" s="10" t="s">
        <v>119</v>
      </c>
      <c r="F23" s="58">
        <f>C23</f>
        <v>13</v>
      </c>
      <c r="G23" s="21">
        <f t="shared" si="1"/>
        <v>1.2999999999999999E-5</v>
      </c>
      <c r="H23" s="40">
        <v>13</v>
      </c>
      <c r="K23"/>
    </row>
    <row r="24" spans="2:11">
      <c r="B24" s="9" t="s">
        <v>43</v>
      </c>
      <c r="C24" s="81">
        <v>10</v>
      </c>
      <c r="D24" s="25"/>
      <c r="E24" s="10" t="s">
        <v>120</v>
      </c>
      <c r="F24" s="58">
        <f>C24</f>
        <v>10</v>
      </c>
      <c r="G24" s="21">
        <f t="shared" si="1"/>
        <v>1.0000000000000001E-5</v>
      </c>
      <c r="H24" s="40">
        <v>10</v>
      </c>
      <c r="K24"/>
    </row>
    <row r="25" spans="2:11">
      <c r="B25" s="9" t="s">
        <v>44</v>
      </c>
      <c r="C25" s="81">
        <v>10</v>
      </c>
      <c r="D25" s="25"/>
      <c r="E25" s="10" t="s">
        <v>121</v>
      </c>
      <c r="F25" s="58">
        <f>C25</f>
        <v>10</v>
      </c>
      <c r="G25" s="21">
        <f t="shared" si="1"/>
        <v>1.0000000000000001E-5</v>
      </c>
      <c r="H25" s="40">
        <v>10</v>
      </c>
      <c r="K25"/>
    </row>
    <row r="26" spans="2:11">
      <c r="B26" s="9" t="s">
        <v>45</v>
      </c>
      <c r="C26" s="81">
        <v>1</v>
      </c>
      <c r="D26" s="25"/>
      <c r="E26" s="10" t="s">
        <v>122</v>
      </c>
      <c r="F26" s="58">
        <f>SUM(C26,C59,C61,C70)</f>
        <v>4</v>
      </c>
      <c r="G26" s="21">
        <f t="shared" si="1"/>
        <v>3.9999999999999998E-6</v>
      </c>
      <c r="H26" s="40">
        <v>4</v>
      </c>
      <c r="K26"/>
    </row>
    <row r="27" spans="2:11">
      <c r="B27" s="9" t="s">
        <v>46</v>
      </c>
      <c r="C27" s="81">
        <v>11</v>
      </c>
      <c r="D27" s="25"/>
      <c r="E27" s="10" t="s">
        <v>123</v>
      </c>
      <c r="F27" s="58">
        <f t="shared" ref="F27:F33" si="2">C27</f>
        <v>11</v>
      </c>
      <c r="G27" s="21">
        <f t="shared" si="1"/>
        <v>1.1E-5</v>
      </c>
      <c r="H27" s="40">
        <v>12</v>
      </c>
      <c r="K27"/>
    </row>
    <row r="28" spans="2:11">
      <c r="B28" s="9" t="s">
        <v>47</v>
      </c>
      <c r="C28" s="81">
        <v>4</v>
      </c>
      <c r="D28" s="25"/>
      <c r="E28" s="10" t="s">
        <v>124</v>
      </c>
      <c r="F28" s="58">
        <f t="shared" si="2"/>
        <v>4</v>
      </c>
      <c r="G28" s="21">
        <f t="shared" si="1"/>
        <v>3.9999999999999998E-6</v>
      </c>
      <c r="H28" s="40">
        <v>4</v>
      </c>
      <c r="K28"/>
    </row>
    <row r="29" spans="2:11">
      <c r="B29" s="9" t="s">
        <v>48</v>
      </c>
      <c r="C29" s="81"/>
      <c r="D29" s="25"/>
      <c r="E29" s="10" t="s">
        <v>125</v>
      </c>
      <c r="F29" s="58">
        <f t="shared" si="2"/>
        <v>0</v>
      </c>
      <c r="G29" s="21">
        <f t="shared" si="1"/>
        <v>0</v>
      </c>
      <c r="H29" s="40">
        <v>0</v>
      </c>
      <c r="K29"/>
    </row>
    <row r="30" spans="2:11">
      <c r="B30" s="9" t="s">
        <v>49</v>
      </c>
      <c r="C30" s="81">
        <v>11</v>
      </c>
      <c r="D30" s="25"/>
      <c r="E30" s="10" t="s">
        <v>126</v>
      </c>
      <c r="F30" s="58">
        <f t="shared" si="2"/>
        <v>11</v>
      </c>
      <c r="G30" s="21">
        <f t="shared" si="1"/>
        <v>1.1E-5</v>
      </c>
      <c r="H30" s="40">
        <v>11</v>
      </c>
      <c r="K30"/>
    </row>
    <row r="31" spans="2:11">
      <c r="B31" s="9" t="s">
        <v>50</v>
      </c>
      <c r="C31" s="81">
        <v>15</v>
      </c>
      <c r="D31" s="25"/>
      <c r="E31" s="10" t="s">
        <v>127</v>
      </c>
      <c r="F31" s="58">
        <f t="shared" si="2"/>
        <v>15</v>
      </c>
      <c r="G31" s="21">
        <f t="shared" si="1"/>
        <v>1.5E-5</v>
      </c>
      <c r="H31" s="49">
        <v>15</v>
      </c>
      <c r="K31"/>
    </row>
    <row r="32" spans="2:11">
      <c r="B32" s="9" t="s">
        <v>51</v>
      </c>
      <c r="C32" s="81">
        <v>26</v>
      </c>
      <c r="D32" s="25"/>
      <c r="E32" s="10" t="s">
        <v>128</v>
      </c>
      <c r="F32" s="58">
        <f t="shared" si="2"/>
        <v>26</v>
      </c>
      <c r="G32" s="21">
        <f t="shared" si="1"/>
        <v>2.5999999999999998E-5</v>
      </c>
      <c r="H32" s="40">
        <v>26</v>
      </c>
      <c r="K32"/>
    </row>
    <row r="33" spans="2:11">
      <c r="B33" s="9" t="s">
        <v>52</v>
      </c>
      <c r="C33" s="81">
        <v>8</v>
      </c>
      <c r="D33" s="25"/>
      <c r="E33" s="10" t="s">
        <v>129</v>
      </c>
      <c r="F33" s="58">
        <f t="shared" si="2"/>
        <v>8</v>
      </c>
      <c r="G33" s="21">
        <f t="shared" si="1"/>
        <v>7.9999999999999996E-6</v>
      </c>
      <c r="H33" s="40">
        <v>9</v>
      </c>
      <c r="K33"/>
    </row>
    <row r="34" spans="2:11">
      <c r="B34" s="9" t="s">
        <v>53</v>
      </c>
      <c r="C34" s="81">
        <v>2</v>
      </c>
      <c r="D34" s="25"/>
      <c r="E34" s="10" t="s">
        <v>130</v>
      </c>
      <c r="F34" s="58">
        <f>SUM(C20,C34)</f>
        <v>4</v>
      </c>
      <c r="G34" s="21">
        <f t="shared" si="1"/>
        <v>3.9999999999999998E-6</v>
      </c>
      <c r="H34" s="40">
        <v>4</v>
      </c>
      <c r="K34"/>
    </row>
    <row r="35" spans="2:11">
      <c r="B35" s="9" t="s">
        <v>54</v>
      </c>
      <c r="C35" s="81"/>
      <c r="D35" s="25"/>
      <c r="E35" s="10" t="s">
        <v>131</v>
      </c>
      <c r="F35" s="58">
        <f t="shared" ref="F35:F45" si="3">C35</f>
        <v>0</v>
      </c>
      <c r="G35" s="21">
        <f t="shared" si="1"/>
        <v>0</v>
      </c>
      <c r="H35" s="40">
        <v>0</v>
      </c>
      <c r="K35"/>
    </row>
    <row r="36" spans="2:11">
      <c r="B36" s="9" t="s">
        <v>55</v>
      </c>
      <c r="C36" s="81">
        <v>10</v>
      </c>
      <c r="D36" s="25"/>
      <c r="E36" s="10" t="s">
        <v>132</v>
      </c>
      <c r="F36" s="58">
        <f t="shared" si="3"/>
        <v>10</v>
      </c>
      <c r="G36" s="21">
        <f t="shared" si="1"/>
        <v>1.0000000000000001E-5</v>
      </c>
      <c r="H36" s="40">
        <v>10</v>
      </c>
      <c r="K36"/>
    </row>
    <row r="37" spans="2:11">
      <c r="B37" s="9" t="s">
        <v>56</v>
      </c>
      <c r="C37" s="81">
        <v>3</v>
      </c>
      <c r="D37" s="25"/>
      <c r="E37" s="10" t="s">
        <v>133</v>
      </c>
      <c r="F37" s="58">
        <f t="shared" si="3"/>
        <v>3</v>
      </c>
      <c r="G37" s="21">
        <f t="shared" si="1"/>
        <v>3.0000000000000001E-6</v>
      </c>
      <c r="H37" s="40">
        <v>3</v>
      </c>
      <c r="K37"/>
    </row>
    <row r="38" spans="2:11">
      <c r="B38" s="9" t="s">
        <v>57</v>
      </c>
      <c r="C38" s="81">
        <v>14</v>
      </c>
      <c r="D38" s="25"/>
      <c r="E38" s="10" t="s">
        <v>134</v>
      </c>
      <c r="F38" s="58">
        <f t="shared" si="3"/>
        <v>14</v>
      </c>
      <c r="G38" s="21">
        <f t="shared" si="1"/>
        <v>1.4E-5</v>
      </c>
      <c r="H38" s="40">
        <v>14</v>
      </c>
      <c r="K38"/>
    </row>
    <row r="39" spans="2:11">
      <c r="B39" s="9" t="s">
        <v>58</v>
      </c>
      <c r="C39" s="81"/>
      <c r="D39" s="25"/>
      <c r="E39" s="10" t="s">
        <v>135</v>
      </c>
      <c r="F39" s="58">
        <f t="shared" si="3"/>
        <v>0</v>
      </c>
      <c r="G39" s="21">
        <f t="shared" si="1"/>
        <v>0</v>
      </c>
      <c r="H39" s="40">
        <v>0</v>
      </c>
      <c r="K39"/>
    </row>
    <row r="40" spans="2:11">
      <c r="B40" s="9" t="s">
        <v>59</v>
      </c>
      <c r="C40" s="81">
        <v>16</v>
      </c>
      <c r="D40" s="25"/>
      <c r="E40" s="10" t="s">
        <v>136</v>
      </c>
      <c r="F40" s="58">
        <f t="shared" si="3"/>
        <v>16</v>
      </c>
      <c r="G40" s="21">
        <f t="shared" si="1"/>
        <v>1.5999999999999999E-5</v>
      </c>
      <c r="H40" s="40">
        <v>18</v>
      </c>
      <c r="K40"/>
    </row>
    <row r="41" spans="2:11">
      <c r="B41" s="9" t="s">
        <v>60</v>
      </c>
      <c r="C41" s="81">
        <v>11</v>
      </c>
      <c r="D41" s="25"/>
      <c r="E41" s="10" t="s">
        <v>137</v>
      </c>
      <c r="F41" s="58">
        <f t="shared" si="3"/>
        <v>11</v>
      </c>
      <c r="G41" s="21">
        <f t="shared" si="1"/>
        <v>1.1E-5</v>
      </c>
      <c r="H41" s="40">
        <v>11</v>
      </c>
      <c r="K41"/>
    </row>
    <row r="42" spans="2:11">
      <c r="B42" s="9" t="s">
        <v>61</v>
      </c>
      <c r="C42" s="81">
        <v>13</v>
      </c>
      <c r="D42" s="25"/>
      <c r="E42" s="10" t="s">
        <v>138</v>
      </c>
      <c r="F42" s="58">
        <f t="shared" si="3"/>
        <v>13</v>
      </c>
      <c r="G42" s="21">
        <f t="shared" si="1"/>
        <v>1.2999999999999999E-5</v>
      </c>
      <c r="H42" s="40">
        <v>0</v>
      </c>
      <c r="K42"/>
    </row>
    <row r="43" spans="2:11">
      <c r="B43" s="9" t="s">
        <v>62</v>
      </c>
      <c r="C43" s="81"/>
      <c r="D43" s="25"/>
      <c r="E43" s="10" t="s">
        <v>139</v>
      </c>
      <c r="F43" s="58">
        <f t="shared" si="3"/>
        <v>0</v>
      </c>
      <c r="G43" s="21">
        <f t="shared" si="1"/>
        <v>0</v>
      </c>
      <c r="H43" s="40">
        <v>0</v>
      </c>
      <c r="K43"/>
    </row>
    <row r="44" spans="2:11">
      <c r="B44" s="9" t="s">
        <v>63</v>
      </c>
      <c r="C44" s="81">
        <v>3</v>
      </c>
      <c r="D44" s="25"/>
      <c r="E44" s="10" t="s">
        <v>140</v>
      </c>
      <c r="F44" s="58">
        <f t="shared" si="3"/>
        <v>3</v>
      </c>
      <c r="G44" s="21">
        <f t="shared" si="1"/>
        <v>3.0000000000000001E-6</v>
      </c>
      <c r="H44" s="40">
        <v>3</v>
      </c>
      <c r="K44"/>
    </row>
    <row r="45" spans="2:11">
      <c r="B45" s="9" t="s">
        <v>64</v>
      </c>
      <c r="C45" s="81">
        <v>7</v>
      </c>
      <c r="D45" s="25"/>
      <c r="E45" s="10" t="s">
        <v>141</v>
      </c>
      <c r="F45" s="58">
        <f t="shared" si="3"/>
        <v>7</v>
      </c>
      <c r="G45" s="21">
        <f t="shared" si="1"/>
        <v>6.9999999999999999E-6</v>
      </c>
      <c r="H45" s="40">
        <v>7</v>
      </c>
      <c r="K45"/>
    </row>
    <row r="46" spans="2:11">
      <c r="B46" s="9" t="s">
        <v>65</v>
      </c>
      <c r="C46" s="81">
        <v>1</v>
      </c>
      <c r="D46" s="25"/>
      <c r="E46" s="10" t="s">
        <v>142</v>
      </c>
      <c r="F46" s="58">
        <f>SUM(C46,C53,C73)</f>
        <v>4</v>
      </c>
      <c r="G46" s="21">
        <f t="shared" si="1"/>
        <v>3.9999999999999998E-6</v>
      </c>
      <c r="H46" s="40">
        <v>4</v>
      </c>
      <c r="K46"/>
    </row>
    <row r="47" spans="2:11">
      <c r="B47" s="9" t="s">
        <v>66</v>
      </c>
      <c r="C47" s="81">
        <v>9</v>
      </c>
      <c r="D47" s="25"/>
      <c r="E47" s="10" t="s">
        <v>143</v>
      </c>
      <c r="F47" s="58">
        <f t="shared" ref="F47:F52" si="4">C47</f>
        <v>9</v>
      </c>
      <c r="G47" s="21">
        <f t="shared" si="1"/>
        <v>9.0000000000000002E-6</v>
      </c>
      <c r="H47" s="40">
        <v>11</v>
      </c>
      <c r="K47"/>
    </row>
    <row r="48" spans="2:11">
      <c r="B48" s="9" t="s">
        <v>67</v>
      </c>
      <c r="C48" s="81">
        <v>10</v>
      </c>
      <c r="D48" s="25"/>
      <c r="E48" s="10" t="s">
        <v>144</v>
      </c>
      <c r="F48" s="58">
        <f t="shared" si="4"/>
        <v>10</v>
      </c>
      <c r="G48" s="21">
        <f t="shared" si="1"/>
        <v>1.0000000000000001E-5</v>
      </c>
      <c r="H48" s="40">
        <v>11</v>
      </c>
      <c r="K48"/>
    </row>
    <row r="49" spans="2:11">
      <c r="B49" s="9" t="s">
        <v>68</v>
      </c>
      <c r="C49" s="81">
        <v>11</v>
      </c>
      <c r="D49" s="25"/>
      <c r="E49" s="10" t="s">
        <v>145</v>
      </c>
      <c r="F49" s="58">
        <f t="shared" si="4"/>
        <v>11</v>
      </c>
      <c r="G49" s="21">
        <f t="shared" si="1"/>
        <v>1.1E-5</v>
      </c>
      <c r="H49" s="40">
        <v>12</v>
      </c>
      <c r="K49"/>
    </row>
    <row r="50" spans="2:11">
      <c r="B50" s="9" t="s">
        <v>69</v>
      </c>
      <c r="C50" s="81">
        <v>7</v>
      </c>
      <c r="D50" s="25"/>
      <c r="E50" s="10" t="s">
        <v>146</v>
      </c>
      <c r="F50" s="58">
        <f t="shared" si="4"/>
        <v>7</v>
      </c>
      <c r="G50" s="21">
        <f t="shared" si="1"/>
        <v>6.9999999999999999E-6</v>
      </c>
      <c r="H50" s="40">
        <v>7</v>
      </c>
      <c r="K50"/>
    </row>
    <row r="51" spans="2:11">
      <c r="B51" s="9" t="s">
        <v>70</v>
      </c>
      <c r="C51" s="81">
        <v>8</v>
      </c>
      <c r="D51" s="25"/>
      <c r="E51" s="10" t="s">
        <v>147</v>
      </c>
      <c r="F51" s="58">
        <f t="shared" si="4"/>
        <v>8</v>
      </c>
      <c r="G51" s="21">
        <f t="shared" si="1"/>
        <v>7.9999999999999996E-6</v>
      </c>
      <c r="H51" s="40">
        <v>8</v>
      </c>
      <c r="K51"/>
    </row>
    <row r="52" spans="2:11">
      <c r="B52" s="9" t="s">
        <v>71</v>
      </c>
      <c r="C52" s="81">
        <v>5</v>
      </c>
      <c r="D52" s="25"/>
      <c r="E52" s="10" t="s">
        <v>148</v>
      </c>
      <c r="F52" s="58">
        <f t="shared" si="4"/>
        <v>5</v>
      </c>
      <c r="G52" s="21">
        <f t="shared" si="1"/>
        <v>5.0000000000000004E-6</v>
      </c>
      <c r="H52" s="40">
        <v>5</v>
      </c>
      <c r="K52"/>
    </row>
    <row r="53" spans="2:11">
      <c r="B53" s="9" t="s">
        <v>72</v>
      </c>
      <c r="C53" s="81">
        <v>2</v>
      </c>
      <c r="D53" s="25"/>
      <c r="E53" s="10" t="s">
        <v>149</v>
      </c>
      <c r="F53" s="58">
        <f>SUM(C46,C53,C73)</f>
        <v>4</v>
      </c>
      <c r="G53" s="21">
        <f t="shared" si="1"/>
        <v>3.9999999999999998E-6</v>
      </c>
      <c r="H53" s="40">
        <v>4</v>
      </c>
      <c r="K53"/>
    </row>
    <row r="54" spans="2:11">
      <c r="B54" s="9" t="s">
        <v>73</v>
      </c>
      <c r="C54" s="81">
        <v>15</v>
      </c>
      <c r="D54" s="25"/>
      <c r="E54" s="10" t="s">
        <v>150</v>
      </c>
      <c r="F54" s="58">
        <f>C54</f>
        <v>15</v>
      </c>
      <c r="G54" s="21">
        <f t="shared" si="1"/>
        <v>1.5E-5</v>
      </c>
      <c r="H54" s="40">
        <v>16</v>
      </c>
      <c r="K54"/>
    </row>
    <row r="55" spans="2:11">
      <c r="B55" s="9" t="s">
        <v>74</v>
      </c>
      <c r="C55" s="81">
        <v>11</v>
      </c>
      <c r="D55" s="25"/>
      <c r="E55" s="10" t="s">
        <v>151</v>
      </c>
      <c r="F55" s="58">
        <f>C55</f>
        <v>11</v>
      </c>
      <c r="G55" s="21">
        <f t="shared" si="1"/>
        <v>1.1E-5</v>
      </c>
      <c r="H55" s="40">
        <v>11</v>
      </c>
      <c r="K55"/>
    </row>
    <row r="56" spans="2:11">
      <c r="B56" s="9" t="s">
        <v>75</v>
      </c>
      <c r="C56" s="81">
        <v>3</v>
      </c>
      <c r="D56" s="25"/>
      <c r="E56" s="10" t="s">
        <v>152</v>
      </c>
      <c r="F56" s="58">
        <f>C56</f>
        <v>3</v>
      </c>
      <c r="G56" s="21">
        <f t="shared" si="1"/>
        <v>3.0000000000000001E-6</v>
      </c>
      <c r="H56" s="40">
        <v>3</v>
      </c>
      <c r="K56"/>
    </row>
    <row r="57" spans="2:11">
      <c r="B57" s="9" t="s">
        <v>76</v>
      </c>
      <c r="C57" s="81">
        <v>15</v>
      </c>
      <c r="D57" s="25"/>
      <c r="E57" s="10" t="s">
        <v>153</v>
      </c>
      <c r="F57" s="58">
        <f>C57</f>
        <v>15</v>
      </c>
      <c r="G57" s="21">
        <f t="shared" si="1"/>
        <v>1.5E-5</v>
      </c>
      <c r="H57" s="40">
        <v>15</v>
      </c>
      <c r="K57"/>
    </row>
    <row r="58" spans="2:11">
      <c r="B58" s="9" t="s">
        <v>77</v>
      </c>
      <c r="C58" s="81">
        <v>17</v>
      </c>
      <c r="D58" s="25"/>
      <c r="E58" s="10" t="s">
        <v>154</v>
      </c>
      <c r="F58" s="58">
        <f>C58</f>
        <v>17</v>
      </c>
      <c r="G58" s="21">
        <f t="shared" si="1"/>
        <v>1.7E-5</v>
      </c>
      <c r="H58" s="40">
        <v>17</v>
      </c>
      <c r="K58"/>
    </row>
    <row r="59" spans="2:11">
      <c r="B59" s="9" t="s">
        <v>78</v>
      </c>
      <c r="C59" s="81">
        <v>1</v>
      </c>
      <c r="D59" s="25"/>
      <c r="E59" s="10" t="s">
        <v>155</v>
      </c>
      <c r="F59" s="58">
        <f>SUM(C26,C59,C61,C70)</f>
        <v>4</v>
      </c>
      <c r="G59" s="21">
        <f t="shared" si="1"/>
        <v>3.9999999999999998E-6</v>
      </c>
      <c r="H59" s="40">
        <v>4</v>
      </c>
      <c r="K59"/>
    </row>
    <row r="60" spans="2:11">
      <c r="B60" s="9" t="s">
        <v>79</v>
      </c>
      <c r="C60" s="81"/>
      <c r="D60" s="25"/>
      <c r="E60" s="10" t="s">
        <v>156</v>
      </c>
      <c r="F60" s="58">
        <f>C60</f>
        <v>0</v>
      </c>
      <c r="G60" s="21">
        <f t="shared" si="1"/>
        <v>0</v>
      </c>
      <c r="H60" s="40">
        <v>0</v>
      </c>
      <c r="K60"/>
    </row>
    <row r="61" spans="2:11">
      <c r="B61" s="9" t="s">
        <v>80</v>
      </c>
      <c r="C61" s="81">
        <v>1</v>
      </c>
      <c r="D61" s="25"/>
      <c r="E61" s="10" t="s">
        <v>157</v>
      </c>
      <c r="F61" s="58">
        <f>SUM(C26,C59,C61,C70)</f>
        <v>4</v>
      </c>
      <c r="G61" s="21">
        <f t="shared" si="1"/>
        <v>3.9999999999999998E-6</v>
      </c>
      <c r="H61" s="40">
        <v>4</v>
      </c>
      <c r="K61"/>
    </row>
    <row r="62" spans="2:11">
      <c r="B62" s="9" t="s">
        <v>81</v>
      </c>
      <c r="C62" s="81">
        <v>2</v>
      </c>
      <c r="D62" s="25"/>
      <c r="E62" s="10" t="s">
        <v>158</v>
      </c>
      <c r="F62" s="58">
        <f>C62</f>
        <v>2</v>
      </c>
      <c r="G62" s="21">
        <f t="shared" si="1"/>
        <v>1.9999999999999999E-6</v>
      </c>
      <c r="H62" s="40">
        <v>3</v>
      </c>
      <c r="K62"/>
    </row>
    <row r="63" spans="2:11">
      <c r="B63" s="9" t="s">
        <v>82</v>
      </c>
      <c r="C63" s="81">
        <v>3</v>
      </c>
      <c r="D63" s="25"/>
      <c r="E63" s="10" t="s">
        <v>159</v>
      </c>
      <c r="F63" s="58">
        <f>C63</f>
        <v>3</v>
      </c>
      <c r="G63" s="21">
        <f t="shared" si="1"/>
        <v>3.0000000000000001E-6</v>
      </c>
      <c r="H63" s="40">
        <v>4</v>
      </c>
      <c r="K63"/>
    </row>
    <row r="64" spans="2:11">
      <c r="B64" s="9" t="s">
        <v>83</v>
      </c>
      <c r="C64" s="81">
        <v>10</v>
      </c>
      <c r="D64" s="25"/>
      <c r="E64" s="10" t="s">
        <v>160</v>
      </c>
      <c r="F64" s="58">
        <f>C64</f>
        <v>10</v>
      </c>
      <c r="G64" s="21">
        <f t="shared" si="1"/>
        <v>1.0000000000000001E-5</v>
      </c>
      <c r="H64" s="40">
        <v>11</v>
      </c>
      <c r="K64"/>
    </row>
    <row r="65" spans="2:11">
      <c r="B65" s="9" t="s">
        <v>84</v>
      </c>
      <c r="C65" s="81"/>
      <c r="D65" s="25"/>
      <c r="E65" s="10" t="s">
        <v>161</v>
      </c>
      <c r="F65" s="58">
        <f>C65</f>
        <v>0</v>
      </c>
      <c r="G65" s="21">
        <f t="shared" si="1"/>
        <v>0</v>
      </c>
      <c r="H65" s="40">
        <v>0</v>
      </c>
      <c r="K65"/>
    </row>
    <row r="66" spans="2:11">
      <c r="B66" s="9" t="s">
        <v>85</v>
      </c>
      <c r="C66" s="81">
        <v>2</v>
      </c>
      <c r="D66" s="25"/>
      <c r="E66" s="10" t="s">
        <v>162</v>
      </c>
      <c r="F66" s="58">
        <f>SUM(C22,C66)</f>
        <v>4</v>
      </c>
      <c r="G66" s="21">
        <f t="shared" si="1"/>
        <v>3.9999999999999998E-6</v>
      </c>
      <c r="H66" s="40">
        <v>2</v>
      </c>
      <c r="K66"/>
    </row>
    <row r="67" spans="2:11">
      <c r="B67" s="9" t="s">
        <v>86</v>
      </c>
      <c r="C67" s="81">
        <v>4</v>
      </c>
      <c r="D67" s="25"/>
      <c r="E67" s="10" t="s">
        <v>163</v>
      </c>
      <c r="F67" s="58">
        <f>C67</f>
        <v>4</v>
      </c>
      <c r="G67" s="21">
        <f t="shared" si="1"/>
        <v>3.9999999999999998E-6</v>
      </c>
      <c r="H67" s="40">
        <v>4</v>
      </c>
      <c r="K67"/>
    </row>
    <row r="68" spans="2:11">
      <c r="B68" s="9" t="s">
        <v>87</v>
      </c>
      <c r="C68" s="81">
        <v>2</v>
      </c>
      <c r="D68" s="25"/>
      <c r="E68" s="10" t="s">
        <v>164</v>
      </c>
      <c r="F68" s="58">
        <f>SUM(C7,C68)</f>
        <v>4</v>
      </c>
      <c r="G68" s="21">
        <f t="shared" si="1"/>
        <v>3.9999999999999998E-6</v>
      </c>
      <c r="H68" s="40">
        <v>4</v>
      </c>
      <c r="K68"/>
    </row>
    <row r="69" spans="2:11">
      <c r="B69" s="9" t="s">
        <v>88</v>
      </c>
      <c r="C69" s="81">
        <v>7</v>
      </c>
      <c r="D69" s="25"/>
      <c r="E69" s="10" t="s">
        <v>165</v>
      </c>
      <c r="F69" s="58">
        <f>C69</f>
        <v>7</v>
      </c>
      <c r="G69" s="21">
        <f t="shared" si="1"/>
        <v>6.9999999999999999E-6</v>
      </c>
      <c r="H69" s="40">
        <v>7</v>
      </c>
      <c r="K69"/>
    </row>
    <row r="70" spans="2:11">
      <c r="B70" s="9" t="s">
        <v>89</v>
      </c>
      <c r="C70" s="81">
        <v>1</v>
      </c>
      <c r="D70" s="25"/>
      <c r="E70" s="10" t="s">
        <v>166</v>
      </c>
      <c r="F70" s="58">
        <f>SUM(C26,C59,C61,C70)</f>
        <v>4</v>
      </c>
      <c r="G70" s="21">
        <f t="shared" si="1"/>
        <v>3.9999999999999998E-6</v>
      </c>
      <c r="H70" s="40">
        <v>4</v>
      </c>
      <c r="K70"/>
    </row>
    <row r="71" spans="2:11">
      <c r="B71" s="9" t="s">
        <v>90</v>
      </c>
      <c r="C71" s="81">
        <v>4</v>
      </c>
      <c r="D71" s="25"/>
      <c r="E71" s="10" t="s">
        <v>167</v>
      </c>
      <c r="F71" s="58">
        <f>C71</f>
        <v>4</v>
      </c>
      <c r="G71" s="21">
        <f t="shared" ref="G71:G85" si="5">F71/1000000</f>
        <v>3.9999999999999998E-6</v>
      </c>
      <c r="H71" s="40">
        <v>4</v>
      </c>
      <c r="K71"/>
    </row>
    <row r="72" spans="2:11">
      <c r="B72" s="9" t="s">
        <v>91</v>
      </c>
      <c r="C72" s="81">
        <v>4</v>
      </c>
      <c r="D72" s="25"/>
      <c r="E72" s="10" t="s">
        <v>168</v>
      </c>
      <c r="F72" s="58">
        <f>C72</f>
        <v>4</v>
      </c>
      <c r="G72" s="21">
        <f t="shared" si="5"/>
        <v>3.9999999999999998E-6</v>
      </c>
      <c r="H72" s="40">
        <v>4</v>
      </c>
      <c r="K72"/>
    </row>
    <row r="73" spans="2:11">
      <c r="B73" s="9" t="s">
        <v>92</v>
      </c>
      <c r="C73" s="81">
        <v>1</v>
      </c>
      <c r="D73" s="25"/>
      <c r="E73" s="10" t="s">
        <v>169</v>
      </c>
      <c r="F73" s="58">
        <f>SUM(C46,C53,C73)</f>
        <v>4</v>
      </c>
      <c r="G73" s="21">
        <f t="shared" si="5"/>
        <v>3.9999999999999998E-6</v>
      </c>
      <c r="H73" s="40">
        <v>4</v>
      </c>
      <c r="K73"/>
    </row>
    <row r="74" spans="2:11">
      <c r="B74" s="9" t="s">
        <v>93</v>
      </c>
      <c r="C74" s="81">
        <v>4</v>
      </c>
      <c r="D74" s="25"/>
      <c r="E74" s="10" t="s">
        <v>170</v>
      </c>
      <c r="F74" s="58">
        <f t="shared" ref="F74:F86" si="6">C74</f>
        <v>4</v>
      </c>
      <c r="G74" s="21">
        <f t="shared" si="5"/>
        <v>3.9999999999999998E-6</v>
      </c>
      <c r="H74" s="40">
        <v>4</v>
      </c>
      <c r="K74"/>
    </row>
    <row r="75" spans="2:11">
      <c r="B75" s="9" t="s">
        <v>94</v>
      </c>
      <c r="C75" s="81">
        <v>8</v>
      </c>
      <c r="D75" s="25"/>
      <c r="E75" s="10" t="s">
        <v>178</v>
      </c>
      <c r="F75" s="58">
        <f t="shared" si="6"/>
        <v>8</v>
      </c>
      <c r="G75" s="21">
        <f t="shared" si="5"/>
        <v>7.9999999999999996E-6</v>
      </c>
      <c r="H75" s="40">
        <v>8</v>
      </c>
      <c r="K75"/>
    </row>
    <row r="76" spans="2:11">
      <c r="B76" s="9" t="s">
        <v>95</v>
      </c>
      <c r="C76" s="81">
        <v>7</v>
      </c>
      <c r="D76" s="25"/>
      <c r="E76" s="10" t="s">
        <v>171</v>
      </c>
      <c r="F76" s="58">
        <f t="shared" si="6"/>
        <v>7</v>
      </c>
      <c r="G76" s="21">
        <f t="shared" si="5"/>
        <v>6.9999999999999999E-6</v>
      </c>
      <c r="H76" s="40">
        <v>7</v>
      </c>
      <c r="K76"/>
    </row>
    <row r="77" spans="2:11">
      <c r="B77" s="9" t="s">
        <v>96</v>
      </c>
      <c r="C77" s="81"/>
      <c r="D77" s="25"/>
      <c r="E77" s="10" t="s">
        <v>179</v>
      </c>
      <c r="F77" s="58">
        <f t="shared" si="6"/>
        <v>0</v>
      </c>
      <c r="G77" s="21">
        <f t="shared" si="5"/>
        <v>0</v>
      </c>
      <c r="H77" s="40">
        <v>0</v>
      </c>
      <c r="K77"/>
    </row>
    <row r="78" spans="2:11">
      <c r="B78" s="9" t="s">
        <v>172</v>
      </c>
      <c r="C78" s="81">
        <v>6</v>
      </c>
      <c r="D78" s="25"/>
      <c r="E78" s="10" t="s">
        <v>172</v>
      </c>
      <c r="F78" s="58">
        <f t="shared" si="6"/>
        <v>6</v>
      </c>
      <c r="G78" s="21">
        <f t="shared" si="5"/>
        <v>6.0000000000000002E-6</v>
      </c>
      <c r="H78" s="40">
        <v>7</v>
      </c>
      <c r="K78"/>
    </row>
    <row r="79" spans="2:11">
      <c r="B79" s="9" t="s">
        <v>97</v>
      </c>
      <c r="C79" s="81">
        <v>10</v>
      </c>
      <c r="D79" s="25"/>
      <c r="E79" s="10" t="s">
        <v>173</v>
      </c>
      <c r="F79" s="58">
        <f t="shared" si="6"/>
        <v>10</v>
      </c>
      <c r="G79" s="21">
        <f t="shared" si="5"/>
        <v>1.0000000000000001E-5</v>
      </c>
      <c r="H79" s="40">
        <v>10</v>
      </c>
      <c r="K79"/>
    </row>
    <row r="80" spans="2:11">
      <c r="B80" s="9" t="s">
        <v>98</v>
      </c>
      <c r="C80" s="81">
        <v>4</v>
      </c>
      <c r="D80" s="25"/>
      <c r="E80" s="10" t="s">
        <v>180</v>
      </c>
      <c r="F80" s="58">
        <f t="shared" si="6"/>
        <v>4</v>
      </c>
      <c r="G80" s="21">
        <f t="shared" si="5"/>
        <v>3.9999999999999998E-6</v>
      </c>
      <c r="H80" s="40">
        <v>5</v>
      </c>
      <c r="K80"/>
    </row>
    <row r="81" spans="2:11">
      <c r="B81" s="9" t="s">
        <v>99</v>
      </c>
      <c r="C81" s="81">
        <v>13</v>
      </c>
      <c r="D81" s="25"/>
      <c r="E81" s="10" t="s">
        <v>174</v>
      </c>
      <c r="F81" s="58">
        <f t="shared" si="6"/>
        <v>13</v>
      </c>
      <c r="G81" s="21">
        <f t="shared" si="5"/>
        <v>1.2999999999999999E-5</v>
      </c>
      <c r="H81" s="40">
        <v>13</v>
      </c>
      <c r="K81"/>
    </row>
    <row r="82" spans="2:11">
      <c r="B82" s="9" t="s">
        <v>175</v>
      </c>
      <c r="C82" s="81">
        <v>8</v>
      </c>
      <c r="D82" s="25"/>
      <c r="E82" s="10" t="s">
        <v>175</v>
      </c>
      <c r="F82" s="58">
        <f t="shared" si="6"/>
        <v>8</v>
      </c>
      <c r="G82" s="21">
        <f t="shared" si="5"/>
        <v>7.9999999999999996E-6</v>
      </c>
      <c r="H82" s="40">
        <v>9</v>
      </c>
      <c r="K82"/>
    </row>
    <row r="83" spans="2:11">
      <c r="B83" s="9" t="s">
        <v>100</v>
      </c>
      <c r="C83" s="81">
        <v>9</v>
      </c>
      <c r="D83" s="25"/>
      <c r="E83" s="10" t="s">
        <v>176</v>
      </c>
      <c r="F83" s="58">
        <f t="shared" si="6"/>
        <v>9</v>
      </c>
      <c r="G83" s="21">
        <f t="shared" si="5"/>
        <v>9.0000000000000002E-6</v>
      </c>
      <c r="H83" s="40">
        <v>9</v>
      </c>
      <c r="K83"/>
    </row>
    <row r="84" spans="2:11">
      <c r="B84" s="9" t="s">
        <v>101</v>
      </c>
      <c r="C84" s="81"/>
      <c r="D84" s="25"/>
      <c r="E84" s="10" t="s">
        <v>177</v>
      </c>
      <c r="F84" s="58">
        <f t="shared" si="6"/>
        <v>0</v>
      </c>
      <c r="G84" s="21">
        <f t="shared" si="5"/>
        <v>0</v>
      </c>
      <c r="K84"/>
    </row>
    <row r="85" spans="2:11">
      <c r="B85" s="9" t="s">
        <v>4</v>
      </c>
      <c r="C85" s="82"/>
      <c r="E85" s="12" t="s">
        <v>4</v>
      </c>
      <c r="F85" s="58">
        <f>C85</f>
        <v>0</v>
      </c>
      <c r="G85" s="21">
        <f t="shared" si="5"/>
        <v>0</v>
      </c>
      <c r="K85"/>
    </row>
    <row r="86" spans="2:11">
      <c r="B86" s="21" t="s">
        <v>68</v>
      </c>
      <c r="C86" s="82"/>
      <c r="E86" s="11" t="s">
        <v>5</v>
      </c>
      <c r="F86" s="58">
        <f t="shared" si="6"/>
        <v>0</v>
      </c>
      <c r="K86"/>
    </row>
    <row r="87" spans="2:11">
      <c r="C87" s="55"/>
      <c r="F87" s="55"/>
      <c r="K87"/>
    </row>
    <row r="88" spans="2:11">
      <c r="K88"/>
    </row>
  </sheetData>
  <mergeCells count="1">
    <mergeCell ref="B1:H1"/>
  </mergeCells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-0.499984740745262"/>
    <pageSetUpPr fitToPage="1"/>
  </sheetPr>
  <dimension ref="A1:T144"/>
  <sheetViews>
    <sheetView showGridLines="0" showRowColHeaders="0" workbookViewId="0">
      <pane xSplit="10" ySplit="8" topLeftCell="K9" activePane="bottomRight" state="frozen"/>
      <selection pane="topRight" activeCell="K1" sqref="K1"/>
      <selection pane="bottomLeft" activeCell="A9" sqref="A9"/>
      <selection pane="bottomRight" activeCell="M17" sqref="M17"/>
    </sheetView>
  </sheetViews>
  <sheetFormatPr defaultRowHeight="12.75"/>
  <cols>
    <col min="2" max="2" width="2.73046875" bestFit="1" customWidth="1"/>
    <col min="3" max="3" width="2.3984375" customWidth="1"/>
    <col min="4" max="4" width="31.73046875" bestFit="1" customWidth="1"/>
    <col min="8" max="9" width="9.1328125" style="47"/>
    <col min="16" max="16" width="9.1328125" style="46"/>
    <col min="17" max="17" width="13" style="158" customWidth="1"/>
    <col min="18" max="19" width="9.1328125" style="46"/>
  </cols>
  <sheetData>
    <row r="1" spans="1:20" ht="21" customHeight="1">
      <c r="M1" s="46"/>
      <c r="N1" s="46"/>
      <c r="O1" s="46"/>
    </row>
    <row r="2" spans="1:20">
      <c r="M2" s="46"/>
      <c r="N2" s="46"/>
      <c r="O2" s="46"/>
    </row>
    <row r="3" spans="1:20" ht="1.5" customHeight="1">
      <c r="D3" s="46"/>
      <c r="E3" s="46"/>
      <c r="F3" s="46"/>
      <c r="G3" s="46"/>
      <c r="H3" s="135"/>
      <c r="M3" s="46"/>
      <c r="N3" s="46"/>
      <c r="O3" s="46"/>
    </row>
    <row r="4" spans="1:20" ht="1.5" customHeight="1">
      <c r="D4" s="46"/>
      <c r="E4" s="46"/>
      <c r="F4" s="46"/>
      <c r="G4" s="46"/>
      <c r="H4" s="135"/>
      <c r="M4" s="46"/>
      <c r="N4" s="46"/>
      <c r="O4" s="46"/>
      <c r="T4" s="91"/>
    </row>
    <row r="5" spans="1:20">
      <c r="D5" s="46"/>
      <c r="E5" s="46"/>
      <c r="F5" s="46"/>
      <c r="G5" s="46"/>
      <c r="H5" s="135"/>
      <c r="M5" s="46"/>
      <c r="N5" s="46"/>
      <c r="O5" s="46"/>
      <c r="P5" s="91"/>
      <c r="R5" s="91"/>
      <c r="T5" s="91"/>
    </row>
    <row r="6" spans="1:20" s="165" customFormat="1">
      <c r="B6" s="91"/>
      <c r="C6" s="91"/>
      <c r="D6" s="50">
        <v>6</v>
      </c>
      <c r="E6" s="50">
        <f>INDEX(P6:P12,D6)</f>
        <v>16</v>
      </c>
      <c r="F6" s="91"/>
      <c r="G6" s="91"/>
      <c r="H6" s="93"/>
      <c r="I6" s="93"/>
      <c r="J6" s="91"/>
      <c r="K6" s="91"/>
      <c r="L6" s="91"/>
      <c r="M6" s="91"/>
      <c r="N6" s="91"/>
      <c r="O6" s="91"/>
      <c r="P6" s="92">
        <v>5</v>
      </c>
      <c r="Q6" s="92" t="s">
        <v>592</v>
      </c>
      <c r="R6" s="91"/>
      <c r="S6" s="91"/>
      <c r="T6" s="91"/>
    </row>
    <row r="7" spans="1:20" s="165" customFormat="1">
      <c r="A7" s="166"/>
      <c r="B7" s="166"/>
      <c r="C7" s="166"/>
      <c r="D7" s="166"/>
      <c r="E7" s="166"/>
      <c r="F7" s="166"/>
      <c r="G7" s="166"/>
      <c r="H7" s="167"/>
      <c r="I7" s="167"/>
      <c r="J7" s="166"/>
      <c r="K7" s="166"/>
      <c r="L7" s="91"/>
      <c r="M7" s="91"/>
      <c r="N7" s="91"/>
      <c r="O7" s="91"/>
      <c r="P7" s="92">
        <v>6</v>
      </c>
      <c r="Q7" s="92" t="s">
        <v>593</v>
      </c>
      <c r="R7" s="91"/>
      <c r="S7" s="91"/>
      <c r="T7" s="91"/>
    </row>
    <row r="8" spans="1:20" s="165" customFormat="1" ht="10.9" customHeight="1">
      <c r="A8" s="166"/>
      <c r="B8" s="166"/>
      <c r="C8" s="166"/>
      <c r="D8" s="166"/>
      <c r="E8" s="168" t="s">
        <v>577</v>
      </c>
      <c r="F8" s="168" t="s">
        <v>578</v>
      </c>
      <c r="G8" s="168" t="s">
        <v>579</v>
      </c>
      <c r="H8" s="169"/>
      <c r="I8" s="167"/>
      <c r="J8" s="166"/>
      <c r="K8" s="166"/>
      <c r="L8" s="91"/>
      <c r="M8" s="91"/>
      <c r="N8" s="91"/>
      <c r="O8" s="91"/>
      <c r="P8" s="92">
        <v>7</v>
      </c>
      <c r="Q8" s="92"/>
      <c r="R8" s="91"/>
      <c r="S8" s="91"/>
      <c r="T8" s="91"/>
    </row>
    <row r="9" spans="1:20" s="165" customFormat="1" ht="10.9" customHeight="1">
      <c r="A9" s="179"/>
      <c r="B9" s="170">
        <v>1</v>
      </c>
      <c r="C9" s="170">
        <v>1</v>
      </c>
      <c r="D9" s="171" t="s">
        <v>10</v>
      </c>
      <c r="E9" s="170">
        <f>VLOOKUP(B9,Data!$A$5:$T$85,$E$6)</f>
        <v>162.22448781910791</v>
      </c>
      <c r="F9" s="170">
        <f t="shared" ref="F9:F62" si="0">E9+0.00001*B9</f>
        <v>162.22449781910791</v>
      </c>
      <c r="G9" s="170">
        <f t="shared" ref="G9:G40" si="1">RANK(F9,F$9:F$78)</f>
        <v>59</v>
      </c>
      <c r="H9" s="172" t="str">
        <f t="shared" ref="H9:H40" si="2">VLOOKUP(MATCH(C9,G$9:G$78,0),$C$9:$G$78,2)</f>
        <v xml:space="preserve">Greater Dandenong </v>
      </c>
      <c r="I9" s="172">
        <f t="shared" ref="I9:I40" si="3">VLOOKUP(MATCH(C9,G$9:G$78,0),$C$9:$G$78,3)</f>
        <v>649.69465689343917</v>
      </c>
      <c r="J9" s="166"/>
      <c r="K9" s="166"/>
      <c r="L9" s="91"/>
      <c r="M9" s="91"/>
      <c r="N9" s="91"/>
      <c r="O9" s="91"/>
      <c r="P9" s="92">
        <v>8</v>
      </c>
      <c r="Q9" s="92" t="s">
        <v>620</v>
      </c>
      <c r="R9" s="91"/>
      <c r="S9" s="91"/>
      <c r="T9" s="91"/>
    </row>
    <row r="10" spans="1:20" s="165" customFormat="1" ht="10.9" customHeight="1">
      <c r="A10" s="179"/>
      <c r="B10" s="170">
        <v>2</v>
      </c>
      <c r="C10" s="170">
        <v>2</v>
      </c>
      <c r="D10" s="171" t="s">
        <v>11</v>
      </c>
      <c r="E10" s="170">
        <f>VLOOKUP(B10,Data!$A$5:$T$85,$E$6)</f>
        <v>408.20319119040681</v>
      </c>
      <c r="F10" s="170">
        <f t="shared" si="0"/>
        <v>408.20321119040682</v>
      </c>
      <c r="G10" s="170">
        <f t="shared" si="1"/>
        <v>30</v>
      </c>
      <c r="H10" s="172" t="str">
        <f t="shared" si="2"/>
        <v xml:space="preserve">Brimbank </v>
      </c>
      <c r="I10" s="172">
        <f t="shared" si="3"/>
        <v>617.84491792736753</v>
      </c>
      <c r="J10" s="166"/>
      <c r="K10" s="166"/>
      <c r="L10" s="173"/>
      <c r="M10" s="91"/>
      <c r="N10" s="91"/>
      <c r="O10" s="91"/>
      <c r="P10" s="92">
        <v>13</v>
      </c>
      <c r="Q10" s="92" t="s">
        <v>637</v>
      </c>
      <c r="R10" s="48"/>
      <c r="S10" s="91"/>
      <c r="T10" s="91"/>
    </row>
    <row r="11" spans="1:20" s="165" customFormat="1" ht="10.9" customHeight="1">
      <c r="A11" s="179"/>
      <c r="B11" s="170">
        <v>3</v>
      </c>
      <c r="C11" s="170">
        <v>3</v>
      </c>
      <c r="D11" s="171" t="s">
        <v>12</v>
      </c>
      <c r="E11" s="170">
        <f>VLOOKUP(B11,Data!$A$5:$T$85,$E$6)</f>
        <v>508.89833951416301</v>
      </c>
      <c r="F11" s="170">
        <f t="shared" si="0"/>
        <v>508.89836951416299</v>
      </c>
      <c r="G11" s="170">
        <f t="shared" si="1"/>
        <v>10</v>
      </c>
      <c r="H11" s="172" t="str">
        <f t="shared" si="2"/>
        <v xml:space="preserve">Latrobe </v>
      </c>
      <c r="I11" s="172">
        <f t="shared" si="3"/>
        <v>578.65347538853246</v>
      </c>
      <c r="J11" s="166"/>
      <c r="K11" s="166"/>
      <c r="L11" s="91"/>
      <c r="M11" s="91"/>
      <c r="N11" s="91"/>
      <c r="O11" s="91"/>
      <c r="P11" s="92">
        <v>16</v>
      </c>
      <c r="Q11" s="92" t="s">
        <v>626</v>
      </c>
      <c r="R11" s="91"/>
      <c r="S11" s="91"/>
      <c r="T11" s="91"/>
    </row>
    <row r="12" spans="1:20" s="165" customFormat="1" ht="10.9" customHeight="1">
      <c r="A12" s="179"/>
      <c r="B12" s="170">
        <v>4</v>
      </c>
      <c r="C12" s="170">
        <v>4</v>
      </c>
      <c r="D12" s="171" t="s">
        <v>13</v>
      </c>
      <c r="E12" s="170">
        <f>VLOOKUP(B12,Data!$A$5:$T$85,$E$6)</f>
        <v>411.48185853080901</v>
      </c>
      <c r="F12" s="170">
        <f t="shared" si="0"/>
        <v>411.48189853080902</v>
      </c>
      <c r="G12" s="170">
        <f t="shared" si="1"/>
        <v>28</v>
      </c>
      <c r="H12" s="172" t="str">
        <f t="shared" si="2"/>
        <v xml:space="preserve">Warrnambool </v>
      </c>
      <c r="I12" s="172">
        <f t="shared" si="3"/>
        <v>547.30554290744897</v>
      </c>
      <c r="J12" s="166"/>
      <c r="K12" s="166"/>
      <c r="L12" s="91"/>
      <c r="M12" s="91"/>
      <c r="N12" s="91"/>
      <c r="O12" s="91"/>
      <c r="P12" s="92">
        <v>18</v>
      </c>
      <c r="Q12" s="92" t="s">
        <v>638</v>
      </c>
      <c r="R12" s="91"/>
      <c r="S12" s="91"/>
      <c r="T12" s="91"/>
    </row>
    <row r="13" spans="1:20" s="165" customFormat="1" ht="10.9" customHeight="1">
      <c r="A13" s="179"/>
      <c r="B13" s="170">
        <v>5</v>
      </c>
      <c r="C13" s="170">
        <v>5</v>
      </c>
      <c r="D13" s="171" t="s">
        <v>14</v>
      </c>
      <c r="E13" s="170">
        <f>VLOOKUP(B13,Data!$A$5:$T$85,$E$6)</f>
        <v>439.1793530479419</v>
      </c>
      <c r="F13" s="170">
        <f t="shared" si="0"/>
        <v>439.17940304794189</v>
      </c>
      <c r="G13" s="170">
        <f t="shared" si="1"/>
        <v>22</v>
      </c>
      <c r="H13" s="172" t="str">
        <f t="shared" si="2"/>
        <v xml:space="preserve">Moonee Valley </v>
      </c>
      <c r="I13" s="172">
        <f t="shared" si="3"/>
        <v>543.27712106507147</v>
      </c>
      <c r="J13" s="166"/>
      <c r="K13" s="166"/>
      <c r="L13" s="91"/>
      <c r="M13" s="91"/>
      <c r="N13" s="91"/>
      <c r="O13" s="91"/>
      <c r="P13" s="48"/>
      <c r="Q13" s="48"/>
      <c r="R13" s="91"/>
      <c r="S13" s="91"/>
      <c r="T13" s="91"/>
    </row>
    <row r="14" spans="1:20" s="165" customFormat="1" ht="10.9" customHeight="1">
      <c r="A14" s="179"/>
      <c r="B14" s="170">
        <v>6</v>
      </c>
      <c r="C14" s="170">
        <v>6</v>
      </c>
      <c r="D14" s="171" t="s">
        <v>15</v>
      </c>
      <c r="E14" s="170">
        <f>VLOOKUP(B14,Data!$A$5:$T$85,$E$6)</f>
        <v>302.1522225416636</v>
      </c>
      <c r="F14" s="170">
        <f t="shared" si="0"/>
        <v>302.15228254166362</v>
      </c>
      <c r="G14" s="170">
        <f t="shared" si="1"/>
        <v>43</v>
      </c>
      <c r="H14" s="172" t="str">
        <f t="shared" si="2"/>
        <v>Central Goldfields</v>
      </c>
      <c r="I14" s="172">
        <f t="shared" si="3"/>
        <v>538.34015906848879</v>
      </c>
      <c r="J14" s="166"/>
      <c r="K14" s="166"/>
      <c r="L14" s="91"/>
      <c r="M14" s="91"/>
      <c r="N14" s="91"/>
      <c r="O14" s="91"/>
      <c r="P14" s="48"/>
      <c r="Q14" s="48"/>
      <c r="R14" s="91"/>
      <c r="S14" s="91"/>
      <c r="T14" s="91"/>
    </row>
    <row r="15" spans="1:20" s="165" customFormat="1" ht="10.9" customHeight="1">
      <c r="A15" s="179"/>
      <c r="B15" s="170">
        <v>7</v>
      </c>
      <c r="C15" s="170">
        <v>7</v>
      </c>
      <c r="D15" s="171" t="s">
        <v>16</v>
      </c>
      <c r="E15" s="170">
        <f>VLOOKUP(B15,Data!$A$5:$T$85,$E$6)</f>
        <v>121.40546845887492</v>
      </c>
      <c r="F15" s="170">
        <f t="shared" si="0"/>
        <v>121.40553845887491</v>
      </c>
      <c r="G15" s="170">
        <f t="shared" si="1"/>
        <v>65</v>
      </c>
      <c r="H15" s="172" t="str">
        <f t="shared" si="2"/>
        <v xml:space="preserve">Maribyrnong </v>
      </c>
      <c r="I15" s="172">
        <f t="shared" si="3"/>
        <v>532.26296394446535</v>
      </c>
      <c r="J15" s="166"/>
      <c r="K15" s="166"/>
      <c r="L15" s="91"/>
      <c r="M15" s="91"/>
      <c r="N15" s="91"/>
      <c r="O15" s="91"/>
      <c r="P15" s="91"/>
      <c r="Q15" s="91"/>
      <c r="R15" s="91"/>
      <c r="S15" s="91"/>
    </row>
    <row r="16" spans="1:20" s="165" customFormat="1" ht="10.9" customHeight="1">
      <c r="A16" s="179"/>
      <c r="B16" s="170">
        <v>8</v>
      </c>
      <c r="C16" s="170">
        <v>8</v>
      </c>
      <c r="D16" s="171" t="s">
        <v>17</v>
      </c>
      <c r="E16" s="170">
        <f>VLOOKUP(B16,Data!$A$5:$T$85,$E$6)</f>
        <v>390.08589900075555</v>
      </c>
      <c r="F16" s="170">
        <f t="shared" si="0"/>
        <v>390.08597900075557</v>
      </c>
      <c r="G16" s="170">
        <f t="shared" si="1"/>
        <v>33</v>
      </c>
      <c r="H16" s="172" t="str">
        <f t="shared" si="2"/>
        <v xml:space="preserve">Mildura </v>
      </c>
      <c r="I16" s="172">
        <f t="shared" si="3"/>
        <v>518.24153355390547</v>
      </c>
      <c r="J16" s="166"/>
      <c r="K16" s="166"/>
      <c r="L16" s="91"/>
      <c r="M16" s="91"/>
      <c r="N16" s="91"/>
      <c r="O16" s="91"/>
      <c r="P16" s="91"/>
      <c r="Q16" s="91"/>
      <c r="R16" s="91"/>
      <c r="S16" s="91"/>
    </row>
    <row r="17" spans="1:19" s="165" customFormat="1" ht="10.9" customHeight="1">
      <c r="A17" s="179"/>
      <c r="B17" s="170">
        <v>9</v>
      </c>
      <c r="C17" s="170">
        <v>9</v>
      </c>
      <c r="D17" s="171" t="s">
        <v>18</v>
      </c>
      <c r="E17" s="170">
        <f>VLOOKUP(B17,Data!$A$5:$T$85,$E$6)</f>
        <v>94.760668275482928</v>
      </c>
      <c r="F17" s="170">
        <f t="shared" si="0"/>
        <v>94.760758275482928</v>
      </c>
      <c r="G17" s="170">
        <f t="shared" si="1"/>
        <v>69</v>
      </c>
      <c r="H17" s="172" t="str">
        <f t="shared" si="2"/>
        <v xml:space="preserve">East Gippsland </v>
      </c>
      <c r="I17" s="172">
        <f t="shared" si="3"/>
        <v>515.46989417246039</v>
      </c>
      <c r="J17" s="166"/>
      <c r="K17" s="166"/>
      <c r="L17" s="91"/>
      <c r="M17" s="91"/>
      <c r="N17" s="91"/>
      <c r="O17" s="91"/>
      <c r="P17" s="91"/>
      <c r="Q17" s="91"/>
      <c r="R17" s="91"/>
      <c r="S17" s="91"/>
    </row>
    <row r="18" spans="1:19" s="165" customFormat="1" ht="10.9" customHeight="1">
      <c r="A18" s="179"/>
      <c r="B18" s="170">
        <v>10</v>
      </c>
      <c r="C18" s="170">
        <v>10</v>
      </c>
      <c r="D18" s="171" t="s">
        <v>19</v>
      </c>
      <c r="E18" s="170">
        <f>VLOOKUP(B18,Data!$A$5:$T$85,$E$6)</f>
        <v>617.84491792736753</v>
      </c>
      <c r="F18" s="170">
        <f t="shared" si="0"/>
        <v>617.84501792736751</v>
      </c>
      <c r="G18" s="170">
        <f t="shared" si="1"/>
        <v>2</v>
      </c>
      <c r="H18" s="172" t="str">
        <f t="shared" si="2"/>
        <v xml:space="preserve">Ballarat </v>
      </c>
      <c r="I18" s="172">
        <f t="shared" si="3"/>
        <v>508.89833951416301</v>
      </c>
      <c r="J18" s="166"/>
      <c r="K18" s="166"/>
      <c r="L18" s="91"/>
      <c r="M18" s="91"/>
      <c r="N18" s="91"/>
      <c r="O18" s="91"/>
      <c r="P18" s="91"/>
      <c r="Q18" s="91"/>
      <c r="R18" s="91"/>
      <c r="S18" s="91"/>
    </row>
    <row r="19" spans="1:19" s="165" customFormat="1" ht="10.9" customHeight="1">
      <c r="A19" s="179"/>
      <c r="B19" s="170">
        <v>12</v>
      </c>
      <c r="C19" s="170">
        <v>11</v>
      </c>
      <c r="D19" s="171" t="s">
        <v>21</v>
      </c>
      <c r="E19" s="170">
        <f>VLOOKUP(B19,Data!$A$5:$T$85,$E$6)</f>
        <v>227.0378147180667</v>
      </c>
      <c r="F19" s="170">
        <f t="shared" si="0"/>
        <v>227.03793471806671</v>
      </c>
      <c r="G19" s="170">
        <f t="shared" si="1"/>
        <v>50</v>
      </c>
      <c r="H19" s="172" t="str">
        <f t="shared" si="2"/>
        <v xml:space="preserve">Monash </v>
      </c>
      <c r="I19" s="172">
        <f t="shared" si="3"/>
        <v>489.01110471152475</v>
      </c>
      <c r="J19" s="166"/>
      <c r="K19" s="166"/>
      <c r="L19" s="91"/>
      <c r="M19" s="91"/>
      <c r="N19" s="91"/>
      <c r="O19" s="91"/>
      <c r="P19" s="91"/>
      <c r="Q19" s="91"/>
      <c r="R19" s="91"/>
      <c r="S19" s="91"/>
    </row>
    <row r="20" spans="1:19" s="165" customFormat="1" ht="10.9" customHeight="1">
      <c r="A20" s="179"/>
      <c r="B20" s="170">
        <v>13</v>
      </c>
      <c r="C20" s="170">
        <v>12</v>
      </c>
      <c r="D20" s="171" t="s">
        <v>22</v>
      </c>
      <c r="E20" s="170">
        <f>VLOOKUP(B20,Data!$A$5:$T$85,$E$6)</f>
        <v>247.66001878902867</v>
      </c>
      <c r="F20" s="170">
        <f t="shared" si="0"/>
        <v>247.66014878902868</v>
      </c>
      <c r="G20" s="170">
        <f t="shared" si="1"/>
        <v>49</v>
      </c>
      <c r="H20" s="172" t="str">
        <f t="shared" si="2"/>
        <v xml:space="preserve">Wellington </v>
      </c>
      <c r="I20" s="172">
        <f t="shared" si="3"/>
        <v>487.04217991536706</v>
      </c>
      <c r="J20" s="166"/>
      <c r="K20" s="166"/>
      <c r="L20" s="91"/>
      <c r="M20" s="91"/>
      <c r="N20" s="91"/>
      <c r="O20" s="91"/>
      <c r="P20" s="91"/>
      <c r="Q20" s="91"/>
      <c r="R20" s="91"/>
      <c r="S20" s="91"/>
    </row>
    <row r="21" spans="1:19" s="165" customFormat="1" ht="10.9" customHeight="1">
      <c r="A21" s="179"/>
      <c r="B21" s="170">
        <v>14</v>
      </c>
      <c r="C21" s="170">
        <v>13</v>
      </c>
      <c r="D21" s="171" t="s">
        <v>23</v>
      </c>
      <c r="E21" s="170">
        <f>VLOOKUP(B21,Data!$A$5:$T$85,$E$6)</f>
        <v>366.34737056456709</v>
      </c>
      <c r="F21" s="170">
        <f t="shared" si="0"/>
        <v>366.34751056456707</v>
      </c>
      <c r="G21" s="170">
        <f t="shared" si="1"/>
        <v>36</v>
      </c>
      <c r="H21" s="172" t="str">
        <f t="shared" si="2"/>
        <v xml:space="preserve">Greater Shepparton </v>
      </c>
      <c r="I21" s="172">
        <f t="shared" si="3"/>
        <v>486.67260821620141</v>
      </c>
      <c r="J21" s="166"/>
      <c r="K21" s="166"/>
      <c r="L21" s="91"/>
      <c r="M21" s="91"/>
      <c r="N21" s="91"/>
      <c r="O21" s="91"/>
      <c r="P21" s="91"/>
      <c r="Q21" s="91"/>
      <c r="R21" s="91"/>
      <c r="S21" s="91"/>
    </row>
    <row r="22" spans="1:19" s="165" customFormat="1" ht="10.9" customHeight="1">
      <c r="A22" s="179"/>
      <c r="B22" s="170">
        <v>15</v>
      </c>
      <c r="C22" s="170">
        <v>14</v>
      </c>
      <c r="D22" s="171" t="s">
        <v>26</v>
      </c>
      <c r="E22" s="170">
        <f>VLOOKUP(B22,Data!$A$5:$T$85,$E$6)</f>
        <v>538.34015906848879</v>
      </c>
      <c r="F22" s="170">
        <f t="shared" si="0"/>
        <v>538.34030906848875</v>
      </c>
      <c r="G22" s="170">
        <f t="shared" si="1"/>
        <v>6</v>
      </c>
      <c r="H22" s="172" t="str">
        <f t="shared" si="2"/>
        <v xml:space="preserve">Maroondah </v>
      </c>
      <c r="I22" s="172">
        <f t="shared" si="3"/>
        <v>484.3204911402388</v>
      </c>
      <c r="J22" s="166"/>
      <c r="K22" s="166"/>
      <c r="L22" s="91"/>
      <c r="M22" s="91"/>
      <c r="N22" s="91"/>
      <c r="O22" s="91"/>
      <c r="P22" s="91"/>
      <c r="Q22" s="91"/>
      <c r="R22" s="91"/>
      <c r="S22" s="91"/>
    </row>
    <row r="23" spans="1:19" s="165" customFormat="1" ht="10.9" customHeight="1">
      <c r="A23" s="179"/>
      <c r="B23" s="170">
        <v>16</v>
      </c>
      <c r="C23" s="170">
        <v>15</v>
      </c>
      <c r="D23" s="171" t="s">
        <v>25</v>
      </c>
      <c r="E23" s="170">
        <f>VLOOKUP(B23,Data!$A$5:$T$85,$E$6)</f>
        <v>364.06941283317241</v>
      </c>
      <c r="F23" s="170">
        <f t="shared" si="0"/>
        <v>364.0695728331724</v>
      </c>
      <c r="G23" s="170">
        <f t="shared" si="1"/>
        <v>38</v>
      </c>
      <c r="H23" s="172" t="str">
        <f t="shared" si="2"/>
        <v xml:space="preserve">Hume </v>
      </c>
      <c r="I23" s="172">
        <f t="shared" si="3"/>
        <v>482.55766930920885</v>
      </c>
      <c r="J23" s="166"/>
      <c r="K23" s="166"/>
      <c r="L23" s="91"/>
      <c r="M23" s="91"/>
      <c r="N23" s="91"/>
      <c r="O23" s="91"/>
      <c r="P23" s="91"/>
      <c r="Q23" s="91"/>
      <c r="R23" s="91"/>
      <c r="S23" s="91"/>
    </row>
    <row r="24" spans="1:19" s="165" customFormat="1" ht="10.9" customHeight="1">
      <c r="A24" s="179"/>
      <c r="B24" s="170">
        <v>17</v>
      </c>
      <c r="C24" s="170">
        <v>16</v>
      </c>
      <c r="D24" s="171" t="s">
        <v>41</v>
      </c>
      <c r="E24" s="170">
        <f>VLOOKUP(B24,Data!$A$5:$T$85,$E$6)</f>
        <v>167.59200717167479</v>
      </c>
      <c r="F24" s="170">
        <f t="shared" si="0"/>
        <v>167.59217717167479</v>
      </c>
      <c r="G24" s="170">
        <f t="shared" si="1"/>
        <v>58</v>
      </c>
      <c r="H24" s="172" t="str">
        <f t="shared" si="2"/>
        <v xml:space="preserve">Kingston </v>
      </c>
      <c r="I24" s="172">
        <f t="shared" si="3"/>
        <v>471.83132183636206</v>
      </c>
      <c r="J24" s="166"/>
      <c r="K24" s="166"/>
      <c r="L24" s="91"/>
      <c r="M24" s="91"/>
      <c r="N24" s="91"/>
      <c r="O24" s="91"/>
      <c r="P24" s="91"/>
      <c r="Q24" s="91"/>
      <c r="R24" s="91"/>
      <c r="S24" s="91"/>
    </row>
    <row r="25" spans="1:19" s="165" customFormat="1" ht="10.9" customHeight="1">
      <c r="A25" s="179"/>
      <c r="B25" s="170">
        <v>18</v>
      </c>
      <c r="C25" s="170">
        <v>17</v>
      </c>
      <c r="D25" s="171" t="s">
        <v>42</v>
      </c>
      <c r="E25" s="170">
        <f>VLOOKUP(B25,Data!$A$5:$T$85,$E$6)</f>
        <v>422.0644949555732</v>
      </c>
      <c r="F25" s="170">
        <f t="shared" si="0"/>
        <v>422.0646749555732</v>
      </c>
      <c r="G25" s="170">
        <f t="shared" si="1"/>
        <v>25</v>
      </c>
      <c r="H25" s="172" t="str">
        <f t="shared" si="2"/>
        <v xml:space="preserve">Whittlesea </v>
      </c>
      <c r="I25" s="172">
        <f t="shared" si="3"/>
        <v>471.49948826340994</v>
      </c>
      <c r="J25" s="166"/>
      <c r="K25" s="166"/>
      <c r="L25" s="91"/>
      <c r="M25" s="91"/>
      <c r="N25" s="91"/>
      <c r="O25" s="91"/>
      <c r="P25" s="91"/>
      <c r="Q25" s="91"/>
      <c r="R25" s="91"/>
      <c r="S25" s="91"/>
    </row>
    <row r="26" spans="1:19" s="165" customFormat="1" ht="10.9" customHeight="1">
      <c r="A26" s="179"/>
      <c r="B26" s="170">
        <v>19</v>
      </c>
      <c r="C26" s="170">
        <v>18</v>
      </c>
      <c r="D26" s="171" t="s">
        <v>43</v>
      </c>
      <c r="E26" s="170">
        <f>VLOOKUP(B26,Data!$A$5:$T$85,$E$6)</f>
        <v>515.46989417246039</v>
      </c>
      <c r="F26" s="170">
        <f t="shared" si="0"/>
        <v>515.47008417246036</v>
      </c>
      <c r="G26" s="170">
        <f t="shared" si="1"/>
        <v>9</v>
      </c>
      <c r="H26" s="172" t="str">
        <f t="shared" si="2"/>
        <v xml:space="preserve">Horsham </v>
      </c>
      <c r="I26" s="172">
        <f t="shared" si="3"/>
        <v>470.05237021529899</v>
      </c>
      <c r="J26" s="166"/>
      <c r="K26" s="166"/>
      <c r="L26" s="91"/>
      <c r="M26" s="91"/>
      <c r="N26" s="91"/>
      <c r="O26" s="91"/>
      <c r="P26" s="91"/>
      <c r="Q26" s="91"/>
      <c r="R26" s="91"/>
      <c r="S26" s="91"/>
    </row>
    <row r="27" spans="1:19" s="165" customFormat="1" ht="10.9" customHeight="1">
      <c r="A27" s="179"/>
      <c r="B27" s="170">
        <v>20</v>
      </c>
      <c r="C27" s="170">
        <v>19</v>
      </c>
      <c r="D27" s="171" t="s">
        <v>44</v>
      </c>
      <c r="E27" s="170">
        <f>VLOOKUP(B27,Data!$A$5:$T$85,$E$6)</f>
        <v>411.56853138056192</v>
      </c>
      <c r="F27" s="170">
        <f t="shared" si="0"/>
        <v>411.56873138056193</v>
      </c>
      <c r="G27" s="170">
        <f t="shared" si="1"/>
        <v>27</v>
      </c>
      <c r="H27" s="172" t="str">
        <f t="shared" si="2"/>
        <v xml:space="preserve">Mornington Peninsula </v>
      </c>
      <c r="I27" s="172">
        <f t="shared" si="3"/>
        <v>467.78269875751658</v>
      </c>
      <c r="J27" s="166"/>
      <c r="K27" s="166"/>
      <c r="L27" s="91"/>
      <c r="M27" s="91"/>
      <c r="N27" s="91"/>
      <c r="O27" s="91"/>
      <c r="P27" s="91"/>
      <c r="Q27" s="91"/>
      <c r="R27" s="91"/>
      <c r="S27" s="91"/>
    </row>
    <row r="28" spans="1:19" s="165" customFormat="1" ht="10.9" customHeight="1">
      <c r="A28" s="179"/>
      <c r="B28" s="170">
        <v>21</v>
      </c>
      <c r="C28" s="170">
        <v>20</v>
      </c>
      <c r="D28" s="171" t="s">
        <v>45</v>
      </c>
      <c r="E28" s="170">
        <f>VLOOKUP(B28,Data!$A$5:$T$85,$E$6)</f>
        <v>186.58513689186887</v>
      </c>
      <c r="F28" s="170">
        <f t="shared" si="0"/>
        <v>186.58534689186888</v>
      </c>
      <c r="G28" s="170">
        <f t="shared" si="1"/>
        <v>54</v>
      </c>
      <c r="H28" s="172" t="str">
        <f t="shared" si="2"/>
        <v xml:space="preserve">Hobsons Bay </v>
      </c>
      <c r="I28" s="172">
        <f t="shared" si="3"/>
        <v>452.11227748818345</v>
      </c>
      <c r="J28" s="166"/>
      <c r="K28" s="166"/>
      <c r="L28" s="91"/>
      <c r="M28" s="91"/>
      <c r="N28" s="91"/>
      <c r="O28" s="91"/>
      <c r="P28" s="91"/>
      <c r="Q28" s="91"/>
      <c r="R28" s="91"/>
      <c r="S28" s="91"/>
    </row>
    <row r="29" spans="1:19" s="165" customFormat="1" ht="10.9" customHeight="1">
      <c r="A29" s="179"/>
      <c r="B29" s="170">
        <v>22</v>
      </c>
      <c r="C29" s="170">
        <v>21</v>
      </c>
      <c r="D29" s="171" t="s">
        <v>46</v>
      </c>
      <c r="E29" s="170">
        <f>VLOOKUP(B29,Data!$A$5:$T$85,$E$6)</f>
        <v>439.95834720686094</v>
      </c>
      <c r="F29" s="170">
        <f t="shared" si="0"/>
        <v>439.95856720686095</v>
      </c>
      <c r="G29" s="170">
        <f t="shared" si="1"/>
        <v>21</v>
      </c>
      <c r="H29" s="172" t="str">
        <f t="shared" si="2"/>
        <v xml:space="preserve">Glen Eira </v>
      </c>
      <c r="I29" s="172">
        <f t="shared" si="3"/>
        <v>439.95834720686094</v>
      </c>
      <c r="J29" s="166"/>
      <c r="K29" s="166"/>
      <c r="L29" s="91"/>
      <c r="M29" s="91"/>
      <c r="N29" s="91"/>
      <c r="O29" s="91"/>
      <c r="P29" s="91"/>
      <c r="Q29" s="91"/>
      <c r="R29" s="91"/>
      <c r="S29" s="91"/>
    </row>
    <row r="30" spans="1:19" s="165" customFormat="1" ht="10.9" customHeight="1">
      <c r="A30" s="179"/>
      <c r="B30" s="170">
        <v>23</v>
      </c>
      <c r="C30" s="170">
        <v>22</v>
      </c>
      <c r="D30" s="171" t="s">
        <v>47</v>
      </c>
      <c r="E30" s="170">
        <f>VLOOKUP(B30,Data!$A$5:$T$85,$E$6)</f>
        <v>357.45471245936886</v>
      </c>
      <c r="F30" s="170">
        <f t="shared" si="0"/>
        <v>357.45494245936885</v>
      </c>
      <c r="G30" s="170">
        <f t="shared" si="1"/>
        <v>39</v>
      </c>
      <c r="H30" s="172" t="str">
        <f t="shared" si="2"/>
        <v xml:space="preserve">Bass Coast </v>
      </c>
      <c r="I30" s="172">
        <f t="shared" si="3"/>
        <v>439.1793530479419</v>
      </c>
      <c r="J30" s="166"/>
      <c r="K30" s="166"/>
      <c r="L30" s="91"/>
      <c r="M30" s="91"/>
      <c r="N30" s="91"/>
      <c r="O30" s="91"/>
      <c r="P30" s="91"/>
      <c r="Q30" s="91"/>
      <c r="R30" s="91"/>
      <c r="S30" s="91"/>
    </row>
    <row r="31" spans="1:19" s="165" customFormat="1" ht="10.9" customHeight="1">
      <c r="A31" s="179"/>
      <c r="B31" s="170">
        <v>25</v>
      </c>
      <c r="C31" s="170">
        <v>23</v>
      </c>
      <c r="D31" s="171" t="s">
        <v>49</v>
      </c>
      <c r="E31" s="170">
        <f>VLOOKUP(B31,Data!$A$5:$T$85,$E$6)</f>
        <v>405.68928070906827</v>
      </c>
      <c r="F31" s="170">
        <f t="shared" si="0"/>
        <v>405.68953070906826</v>
      </c>
      <c r="G31" s="170">
        <f t="shared" si="1"/>
        <v>31</v>
      </c>
      <c r="H31" s="172" t="str">
        <f t="shared" si="2"/>
        <v xml:space="preserve">Greater Geelong </v>
      </c>
      <c r="I31" s="172">
        <f t="shared" si="3"/>
        <v>425.41983979477897</v>
      </c>
      <c r="J31" s="166"/>
      <c r="K31" s="166"/>
      <c r="L31" s="91"/>
      <c r="M31" s="91"/>
      <c r="N31" s="91"/>
      <c r="O31" s="91"/>
      <c r="P31" s="91"/>
      <c r="Q31" s="91"/>
      <c r="R31" s="91"/>
      <c r="S31" s="91"/>
    </row>
    <row r="32" spans="1:19" s="165" customFormat="1" ht="10.9" customHeight="1">
      <c r="A32" s="179"/>
      <c r="B32" s="170">
        <v>26</v>
      </c>
      <c r="C32" s="170">
        <v>24</v>
      </c>
      <c r="D32" s="171" t="s">
        <v>50</v>
      </c>
      <c r="E32" s="170">
        <f>VLOOKUP(B32,Data!$A$5:$T$85,$E$6)</f>
        <v>649.69465689343917</v>
      </c>
      <c r="F32" s="170">
        <f t="shared" si="0"/>
        <v>649.6949168934392</v>
      </c>
      <c r="G32" s="170">
        <f t="shared" si="1"/>
        <v>1</v>
      </c>
      <c r="H32" s="172" t="str">
        <f t="shared" si="2"/>
        <v>Queenscliffe</v>
      </c>
      <c r="I32" s="172">
        <f t="shared" si="3"/>
        <v>422.4646309677463</v>
      </c>
      <c r="J32" s="166"/>
      <c r="K32" s="166"/>
      <c r="L32" s="91"/>
      <c r="M32" s="91"/>
      <c r="N32" s="91"/>
      <c r="O32" s="91"/>
      <c r="P32" s="91"/>
      <c r="Q32" s="91"/>
      <c r="R32" s="91"/>
      <c r="S32" s="91"/>
    </row>
    <row r="33" spans="1:19" s="165" customFormat="1" ht="10.9" customHeight="1">
      <c r="A33" s="179"/>
      <c r="B33" s="170">
        <v>27</v>
      </c>
      <c r="C33" s="170">
        <v>25</v>
      </c>
      <c r="D33" s="171" t="s">
        <v>51</v>
      </c>
      <c r="E33" s="170">
        <f>VLOOKUP(B33,Data!$A$5:$T$85,$E$6)</f>
        <v>425.41983979477897</v>
      </c>
      <c r="F33" s="170">
        <f t="shared" si="0"/>
        <v>425.42010979477897</v>
      </c>
      <c r="G33" s="170">
        <f t="shared" si="1"/>
        <v>23</v>
      </c>
      <c r="H33" s="172" t="str">
        <f t="shared" si="2"/>
        <v xml:space="preserve">Darebin </v>
      </c>
      <c r="I33" s="172">
        <f t="shared" si="3"/>
        <v>422.0644949555732</v>
      </c>
      <c r="J33" s="166"/>
      <c r="K33" s="166"/>
      <c r="L33" s="91"/>
      <c r="M33" s="91"/>
      <c r="N33" s="91"/>
      <c r="O33" s="91"/>
      <c r="P33" s="91"/>
      <c r="Q33" s="91"/>
      <c r="R33" s="91"/>
      <c r="S33" s="91"/>
    </row>
    <row r="34" spans="1:19" s="165" customFormat="1" ht="10.9" customHeight="1">
      <c r="A34" s="179"/>
      <c r="B34" s="170">
        <v>28</v>
      </c>
      <c r="C34" s="170">
        <v>26</v>
      </c>
      <c r="D34" s="171" t="s">
        <v>52</v>
      </c>
      <c r="E34" s="170">
        <f>VLOOKUP(B34,Data!$A$5:$T$85,$E$6)</f>
        <v>486.67260821620141</v>
      </c>
      <c r="F34" s="170">
        <f t="shared" si="0"/>
        <v>486.67288821620139</v>
      </c>
      <c r="G34" s="170">
        <f t="shared" si="1"/>
        <v>13</v>
      </c>
      <c r="H34" s="172" t="str">
        <f t="shared" si="2"/>
        <v xml:space="preserve">Melton </v>
      </c>
      <c r="I34" s="172">
        <f t="shared" si="3"/>
        <v>418.50960610170205</v>
      </c>
      <c r="J34" s="166"/>
      <c r="K34" s="166"/>
      <c r="L34" s="91"/>
      <c r="M34" s="91"/>
      <c r="N34" s="91"/>
      <c r="O34" s="91"/>
      <c r="P34" s="91"/>
      <c r="Q34" s="91"/>
      <c r="R34" s="91"/>
      <c r="S34" s="91"/>
    </row>
    <row r="35" spans="1:19" s="165" customFormat="1" ht="10.9" customHeight="1">
      <c r="A35" s="179"/>
      <c r="B35" s="170">
        <v>29</v>
      </c>
      <c r="C35" s="170">
        <v>27</v>
      </c>
      <c r="D35" s="171" t="s">
        <v>53</v>
      </c>
      <c r="E35" s="170">
        <f>VLOOKUP(B35,Data!$A$5:$T$85,$E$6)</f>
        <v>170.45755439684277</v>
      </c>
      <c r="F35" s="170">
        <f t="shared" si="0"/>
        <v>170.45784439684277</v>
      </c>
      <c r="G35" s="170">
        <f t="shared" si="1"/>
        <v>57</v>
      </c>
      <c r="H35" s="172" t="str">
        <f t="shared" si="2"/>
        <v xml:space="preserve">Frankston </v>
      </c>
      <c r="I35" s="172">
        <f t="shared" si="3"/>
        <v>411.56853138056192</v>
      </c>
      <c r="J35" s="166"/>
      <c r="K35" s="166"/>
      <c r="L35" s="91"/>
      <c r="M35" s="91"/>
      <c r="N35" s="91"/>
      <c r="O35" s="91"/>
      <c r="P35" s="91"/>
      <c r="Q35" s="91"/>
      <c r="R35" s="91"/>
      <c r="S35" s="91"/>
    </row>
    <row r="36" spans="1:19" s="165" customFormat="1" ht="10.9" customHeight="1">
      <c r="A36" s="179"/>
      <c r="B36" s="170">
        <v>31</v>
      </c>
      <c r="C36" s="170">
        <v>28</v>
      </c>
      <c r="D36" s="171" t="s">
        <v>55</v>
      </c>
      <c r="E36" s="170">
        <f>VLOOKUP(B36,Data!$A$5:$T$85,$E$6)</f>
        <v>452.11227748818345</v>
      </c>
      <c r="F36" s="170">
        <f t="shared" si="0"/>
        <v>452.11258748818346</v>
      </c>
      <c r="G36" s="170">
        <f t="shared" si="1"/>
        <v>20</v>
      </c>
      <c r="H36" s="172" t="str">
        <f t="shared" si="2"/>
        <v xml:space="preserve">Banyule </v>
      </c>
      <c r="I36" s="172">
        <f t="shared" si="3"/>
        <v>411.48185853080901</v>
      </c>
      <c r="J36" s="166"/>
      <c r="K36" s="166"/>
      <c r="L36" s="91"/>
      <c r="M36" s="91"/>
      <c r="N36" s="91"/>
      <c r="O36" s="91"/>
      <c r="P36" s="91"/>
      <c r="Q36" s="91"/>
      <c r="R36" s="91"/>
      <c r="S36" s="91"/>
    </row>
    <row r="37" spans="1:19" s="165" customFormat="1" ht="10.9" customHeight="1">
      <c r="A37" s="179"/>
      <c r="B37" s="170">
        <v>32</v>
      </c>
      <c r="C37" s="170">
        <v>29</v>
      </c>
      <c r="D37" s="171" t="s">
        <v>56</v>
      </c>
      <c r="E37" s="170">
        <f>VLOOKUP(B37,Data!$A$5:$T$85,$E$6)</f>
        <v>470.05237021529899</v>
      </c>
      <c r="F37" s="170">
        <f t="shared" si="0"/>
        <v>470.05269021529898</v>
      </c>
      <c r="G37" s="170">
        <f t="shared" si="1"/>
        <v>18</v>
      </c>
      <c r="H37" s="172" t="str">
        <f t="shared" si="2"/>
        <v xml:space="preserve">Knox </v>
      </c>
      <c r="I37" s="172">
        <f t="shared" si="3"/>
        <v>411.31140338388491</v>
      </c>
      <c r="J37" s="166"/>
      <c r="K37" s="166"/>
      <c r="L37" s="91"/>
      <c r="M37" s="91"/>
      <c r="N37" s="91"/>
      <c r="O37" s="91"/>
      <c r="P37" s="91"/>
      <c r="Q37" s="91"/>
      <c r="R37" s="91"/>
      <c r="S37" s="91"/>
    </row>
    <row r="38" spans="1:19" s="165" customFormat="1" ht="10.9" customHeight="1">
      <c r="A38" s="179"/>
      <c r="B38" s="170">
        <v>33</v>
      </c>
      <c r="C38" s="170">
        <v>30</v>
      </c>
      <c r="D38" s="171" t="s">
        <v>57</v>
      </c>
      <c r="E38" s="170">
        <f>VLOOKUP(B38,Data!$A$5:$T$85,$E$6)</f>
        <v>482.55766930920885</v>
      </c>
      <c r="F38" s="170">
        <f t="shared" si="0"/>
        <v>482.55799930920887</v>
      </c>
      <c r="G38" s="170">
        <f t="shared" si="1"/>
        <v>15</v>
      </c>
      <c r="H38" s="172" t="str">
        <f t="shared" si="2"/>
        <v xml:space="preserve">Ararat </v>
      </c>
      <c r="I38" s="172">
        <f t="shared" si="3"/>
        <v>408.20319119040681</v>
      </c>
      <c r="J38" s="166"/>
      <c r="K38" s="166"/>
      <c r="L38" s="91"/>
      <c r="M38" s="91"/>
      <c r="N38" s="91"/>
      <c r="O38" s="91"/>
      <c r="P38" s="91"/>
      <c r="Q38" s="91"/>
      <c r="R38" s="91"/>
      <c r="S38" s="91"/>
    </row>
    <row r="39" spans="1:19" s="165" customFormat="1" ht="10.9" customHeight="1">
      <c r="A39" s="179"/>
      <c r="B39" s="170">
        <v>35</v>
      </c>
      <c r="C39" s="170">
        <v>31</v>
      </c>
      <c r="D39" s="171" t="s">
        <v>59</v>
      </c>
      <c r="E39" s="170">
        <f>VLOOKUP(B39,Data!$A$5:$T$85,$E$6)</f>
        <v>471.83132183636206</v>
      </c>
      <c r="F39" s="170">
        <f t="shared" si="0"/>
        <v>471.83167183636209</v>
      </c>
      <c r="G39" s="170">
        <f t="shared" si="1"/>
        <v>16</v>
      </c>
      <c r="H39" s="172" t="str">
        <f t="shared" si="2"/>
        <v xml:space="preserve">Greater Bendigo </v>
      </c>
      <c r="I39" s="172">
        <f t="shared" si="3"/>
        <v>405.68928070906827</v>
      </c>
      <c r="J39" s="166"/>
      <c r="K39" s="166"/>
      <c r="L39" s="91"/>
      <c r="M39" s="91"/>
      <c r="N39" s="91"/>
      <c r="O39" s="91"/>
      <c r="P39" s="91"/>
      <c r="Q39" s="91"/>
      <c r="R39" s="91"/>
      <c r="S39" s="91"/>
    </row>
    <row r="40" spans="1:19" s="165" customFormat="1" ht="10.9" customHeight="1">
      <c r="A40" s="179"/>
      <c r="B40" s="170">
        <v>36</v>
      </c>
      <c r="C40" s="170">
        <v>32</v>
      </c>
      <c r="D40" s="171" t="s">
        <v>60</v>
      </c>
      <c r="E40" s="170">
        <f>VLOOKUP(B40,Data!$A$5:$T$85,$E$6)</f>
        <v>411.31140338388491</v>
      </c>
      <c r="F40" s="170">
        <f t="shared" si="0"/>
        <v>411.31176338388491</v>
      </c>
      <c r="G40" s="170">
        <f t="shared" si="1"/>
        <v>29</v>
      </c>
      <c r="H40" s="172" t="str">
        <f t="shared" si="2"/>
        <v xml:space="preserve">Manningham </v>
      </c>
      <c r="I40" s="172">
        <f t="shared" si="3"/>
        <v>394.68985166672189</v>
      </c>
      <c r="J40" s="166"/>
      <c r="K40" s="166"/>
      <c r="L40" s="91"/>
      <c r="M40" s="91"/>
      <c r="N40" s="91"/>
      <c r="O40" s="91"/>
      <c r="P40" s="91"/>
      <c r="Q40" s="91"/>
      <c r="R40" s="91"/>
      <c r="S40" s="91"/>
    </row>
    <row r="41" spans="1:19" s="165" customFormat="1" ht="10.9" customHeight="1">
      <c r="A41" s="179"/>
      <c r="B41" s="170">
        <v>37</v>
      </c>
      <c r="C41" s="170">
        <v>33</v>
      </c>
      <c r="D41" s="171" t="s">
        <v>61</v>
      </c>
      <c r="E41" s="170">
        <f>VLOOKUP(B41,Data!$A$5:$T$85,$E$6)</f>
        <v>578.65347538853246</v>
      </c>
      <c r="F41" s="170">
        <f t="shared" si="0"/>
        <v>578.65384538853243</v>
      </c>
      <c r="G41" s="170">
        <f t="shared" ref="G41:G72" si="4">RANK(F41,F$9:F$78)</f>
        <v>3</v>
      </c>
      <c r="H41" s="172" t="str">
        <f t="shared" ref="H41:H72" si="5">VLOOKUP(MATCH(C41,G$9:G$78,0),$C$9:$G$78,2)</f>
        <v xml:space="preserve">Benalla </v>
      </c>
      <c r="I41" s="172">
        <f t="shared" ref="I41:I72" si="6">VLOOKUP(MATCH(C41,G$9:G$78,0),$C$9:$G$78,3)</f>
        <v>390.08589900075555</v>
      </c>
      <c r="J41" s="166"/>
      <c r="K41" s="166"/>
      <c r="L41" s="91"/>
      <c r="M41" s="91"/>
      <c r="N41" s="91"/>
      <c r="O41" s="91"/>
      <c r="P41" s="91"/>
      <c r="Q41" s="91"/>
      <c r="R41" s="91"/>
      <c r="S41" s="91"/>
    </row>
    <row r="42" spans="1:19" s="165" customFormat="1" ht="10.9" customHeight="1">
      <c r="A42" s="179"/>
      <c r="B42" s="170">
        <v>39</v>
      </c>
      <c r="C42" s="170">
        <v>34</v>
      </c>
      <c r="D42" s="171" t="s">
        <v>63</v>
      </c>
      <c r="E42" s="170">
        <f>VLOOKUP(B42,Data!$A$5:$T$85,$E$6)</f>
        <v>177.39166839993703</v>
      </c>
      <c r="F42" s="170">
        <f t="shared" si="0"/>
        <v>177.39205839993704</v>
      </c>
      <c r="G42" s="170">
        <f t="shared" si="4"/>
        <v>55</v>
      </c>
      <c r="H42" s="172" t="str">
        <f t="shared" si="5"/>
        <v xml:space="preserve">Wyndham </v>
      </c>
      <c r="I42" s="172">
        <f t="shared" si="6"/>
        <v>373.46599297570697</v>
      </c>
      <c r="J42" s="166"/>
      <c r="K42" s="166"/>
      <c r="L42" s="91"/>
      <c r="M42" s="91"/>
      <c r="N42" s="91"/>
      <c r="O42" s="91"/>
      <c r="P42" s="91"/>
      <c r="Q42" s="91"/>
      <c r="R42" s="91"/>
      <c r="S42" s="91"/>
    </row>
    <row r="43" spans="1:19" s="165" customFormat="1" ht="10.9" customHeight="1">
      <c r="A43" s="179"/>
      <c r="B43" s="170">
        <v>40</v>
      </c>
      <c r="C43" s="170">
        <v>35</v>
      </c>
      <c r="D43" s="171" t="s">
        <v>64</v>
      </c>
      <c r="E43" s="170">
        <f>VLOOKUP(B43,Data!$A$5:$T$85,$E$6)</f>
        <v>394.68985166672189</v>
      </c>
      <c r="F43" s="170">
        <f t="shared" si="0"/>
        <v>394.69025166672191</v>
      </c>
      <c r="G43" s="170">
        <f t="shared" si="4"/>
        <v>32</v>
      </c>
      <c r="H43" s="172" t="str">
        <f t="shared" si="5"/>
        <v xml:space="preserve">Swan Hill </v>
      </c>
      <c r="I43" s="172">
        <f t="shared" si="6"/>
        <v>371.35782507907004</v>
      </c>
      <c r="J43" s="166"/>
      <c r="K43" s="166"/>
      <c r="L43" s="91"/>
      <c r="M43" s="91"/>
      <c r="N43" s="91"/>
      <c r="O43" s="91"/>
      <c r="P43" s="91"/>
      <c r="Q43" s="91"/>
      <c r="R43" s="91"/>
      <c r="S43" s="91"/>
    </row>
    <row r="44" spans="1:19" s="165" customFormat="1" ht="10.9" customHeight="1">
      <c r="A44" s="179"/>
      <c r="B44" s="170">
        <v>41</v>
      </c>
      <c r="C44" s="170">
        <v>36</v>
      </c>
      <c r="D44" s="171" t="s">
        <v>65</v>
      </c>
      <c r="E44" s="170">
        <f>VLOOKUP(B44,Data!$A$5:$T$85,$E$6)</f>
        <v>157.29129067430949</v>
      </c>
      <c r="F44" s="170">
        <f t="shared" si="0"/>
        <v>157.29170067430948</v>
      </c>
      <c r="G44" s="170">
        <f t="shared" si="4"/>
        <v>60</v>
      </c>
      <c r="H44" s="172" t="str">
        <f t="shared" si="5"/>
        <v xml:space="preserve">Casey </v>
      </c>
      <c r="I44" s="172">
        <f t="shared" si="6"/>
        <v>366.34737056456709</v>
      </c>
      <c r="J44" s="166"/>
      <c r="K44" s="166"/>
      <c r="L44" s="91"/>
      <c r="M44" s="91"/>
      <c r="N44" s="91"/>
      <c r="O44" s="91"/>
      <c r="P44" s="91"/>
      <c r="Q44" s="91"/>
      <c r="R44" s="91"/>
      <c r="S44" s="91"/>
    </row>
    <row r="45" spans="1:19" s="165" customFormat="1" ht="10.9" customHeight="1">
      <c r="A45" s="179"/>
      <c r="B45" s="170">
        <v>42</v>
      </c>
      <c r="C45" s="170">
        <v>37</v>
      </c>
      <c r="D45" s="171" t="s">
        <v>66</v>
      </c>
      <c r="E45" s="170">
        <f>VLOOKUP(B45,Data!$A$5:$T$85,$E$6)</f>
        <v>532.26296394446535</v>
      </c>
      <c r="F45" s="170">
        <f t="shared" si="0"/>
        <v>532.26338394446532</v>
      </c>
      <c r="G45" s="170">
        <f t="shared" si="4"/>
        <v>7</v>
      </c>
      <c r="H45" s="172" t="str">
        <f t="shared" si="5"/>
        <v xml:space="preserve">Southern Grampians </v>
      </c>
      <c r="I45" s="172">
        <f t="shared" si="6"/>
        <v>365.75145254826998</v>
      </c>
      <c r="J45" s="166"/>
      <c r="K45" s="166"/>
      <c r="L45" s="91"/>
      <c r="M45" s="91"/>
      <c r="N45" s="91"/>
      <c r="O45" s="91"/>
      <c r="P45" s="91"/>
      <c r="Q45" s="91"/>
      <c r="R45" s="91"/>
      <c r="S45" s="91"/>
    </row>
    <row r="46" spans="1:19" s="165" customFormat="1" ht="10.9" customHeight="1">
      <c r="A46" s="179"/>
      <c r="B46" s="170">
        <v>43</v>
      </c>
      <c r="C46" s="170">
        <v>38</v>
      </c>
      <c r="D46" s="171" t="s">
        <v>67</v>
      </c>
      <c r="E46" s="170">
        <f>VLOOKUP(B46,Data!$A$5:$T$85,$E$6)</f>
        <v>484.3204911402388</v>
      </c>
      <c r="F46" s="170">
        <f t="shared" si="0"/>
        <v>484.3209211402388</v>
      </c>
      <c r="G46" s="170">
        <f t="shared" si="4"/>
        <v>14</v>
      </c>
      <c r="H46" s="172" t="str">
        <f t="shared" si="5"/>
        <v xml:space="preserve">Colac-Otway </v>
      </c>
      <c r="I46" s="172">
        <f t="shared" si="6"/>
        <v>364.06941283317241</v>
      </c>
      <c r="J46" s="166"/>
      <c r="K46" s="166"/>
      <c r="L46" s="91"/>
      <c r="M46" s="91"/>
      <c r="N46" s="91"/>
      <c r="O46" s="91"/>
      <c r="P46" s="91"/>
      <c r="Q46" s="91"/>
      <c r="R46" s="91"/>
      <c r="S46" s="91"/>
    </row>
    <row r="47" spans="1:19" s="165" customFormat="1" ht="10.9" customHeight="1">
      <c r="A47" s="179"/>
      <c r="B47" s="170">
        <v>44</v>
      </c>
      <c r="C47" s="170">
        <v>39</v>
      </c>
      <c r="D47" s="171" t="s">
        <v>68</v>
      </c>
      <c r="E47" s="170">
        <f>VLOOKUP(B47,Data!$A$5:$T$85,$E$6)</f>
        <v>357.05999313997398</v>
      </c>
      <c r="F47" s="170">
        <f t="shared" si="0"/>
        <v>357.06043313997401</v>
      </c>
      <c r="G47" s="170">
        <f t="shared" si="4"/>
        <v>40</v>
      </c>
      <c r="H47" s="172" t="str">
        <f t="shared" si="5"/>
        <v xml:space="preserve">Glenelg </v>
      </c>
      <c r="I47" s="172">
        <f t="shared" si="6"/>
        <v>357.45471245936886</v>
      </c>
      <c r="J47" s="166"/>
      <c r="K47" s="166"/>
      <c r="L47" s="91"/>
      <c r="M47" s="91"/>
      <c r="N47" s="91"/>
      <c r="O47" s="91"/>
      <c r="P47" s="91"/>
      <c r="Q47" s="91"/>
      <c r="R47" s="91"/>
      <c r="S47" s="91"/>
    </row>
    <row r="48" spans="1:19" s="165" customFormat="1" ht="10.9" customHeight="1">
      <c r="A48" s="179"/>
      <c r="B48" s="170">
        <v>45</v>
      </c>
      <c r="C48" s="170">
        <v>40</v>
      </c>
      <c r="D48" s="171" t="s">
        <v>69</v>
      </c>
      <c r="E48" s="170">
        <f>VLOOKUP(B48,Data!$A$5:$T$85,$E$6)</f>
        <v>418.50960610170205</v>
      </c>
      <c r="F48" s="170">
        <f t="shared" si="0"/>
        <v>418.51005610170205</v>
      </c>
      <c r="G48" s="170">
        <f t="shared" si="4"/>
        <v>26</v>
      </c>
      <c r="H48" s="172" t="str">
        <f t="shared" si="5"/>
        <v xml:space="preserve">Melbourne </v>
      </c>
      <c r="I48" s="172">
        <f t="shared" si="6"/>
        <v>357.05999313997398</v>
      </c>
      <c r="J48" s="166"/>
      <c r="K48" s="166"/>
      <c r="L48" s="91"/>
      <c r="M48" s="91"/>
      <c r="N48" s="91"/>
      <c r="O48" s="91"/>
      <c r="P48" s="91"/>
      <c r="Q48" s="91"/>
      <c r="R48" s="91"/>
      <c r="S48" s="91"/>
    </row>
    <row r="49" spans="1:19" s="165" customFormat="1" ht="10.9" customHeight="1">
      <c r="A49" s="179"/>
      <c r="B49" s="170">
        <v>46</v>
      </c>
      <c r="C49" s="170">
        <v>41</v>
      </c>
      <c r="D49" s="171" t="s">
        <v>70</v>
      </c>
      <c r="E49" s="170">
        <f>VLOOKUP(B49,Data!$A$5:$T$85,$E$6)</f>
        <v>518.24153355390547</v>
      </c>
      <c r="F49" s="170">
        <f t="shared" si="0"/>
        <v>518.24199355390544</v>
      </c>
      <c r="G49" s="170">
        <f t="shared" si="4"/>
        <v>8</v>
      </c>
      <c r="H49" s="172" t="str">
        <f t="shared" si="5"/>
        <v xml:space="preserve">Mitchell </v>
      </c>
      <c r="I49" s="172">
        <f t="shared" si="6"/>
        <v>353.26396307262513</v>
      </c>
      <c r="J49" s="166"/>
      <c r="K49" s="166"/>
      <c r="L49" s="91"/>
      <c r="M49" s="91"/>
      <c r="N49" s="91"/>
      <c r="O49" s="91"/>
      <c r="P49" s="91"/>
      <c r="Q49" s="91"/>
      <c r="R49" s="91"/>
      <c r="S49" s="91"/>
    </row>
    <row r="50" spans="1:19" s="165" customFormat="1" ht="10.9" customHeight="1">
      <c r="A50" s="179"/>
      <c r="B50" s="170">
        <v>47</v>
      </c>
      <c r="C50" s="170">
        <v>42</v>
      </c>
      <c r="D50" s="171" t="s">
        <v>71</v>
      </c>
      <c r="E50" s="170">
        <f>VLOOKUP(B50,Data!$A$5:$T$85,$E$6)</f>
        <v>353.26396307262513</v>
      </c>
      <c r="F50" s="170">
        <f t="shared" si="0"/>
        <v>353.26443307262514</v>
      </c>
      <c r="G50" s="170">
        <f t="shared" si="4"/>
        <v>41</v>
      </c>
      <c r="H50" s="172" t="str">
        <f t="shared" si="5"/>
        <v xml:space="preserve">Northern Grampians </v>
      </c>
      <c r="I50" s="172">
        <f t="shared" si="6"/>
        <v>327.89992394444118</v>
      </c>
      <c r="J50" s="166"/>
      <c r="K50" s="166"/>
      <c r="L50" s="91"/>
      <c r="M50" s="91"/>
      <c r="N50" s="91"/>
      <c r="O50" s="91"/>
      <c r="P50" s="91"/>
      <c r="Q50" s="91"/>
      <c r="R50" s="91"/>
      <c r="S50" s="91"/>
    </row>
    <row r="51" spans="1:19" s="165" customFormat="1" ht="10.9" customHeight="1">
      <c r="A51" s="179"/>
      <c r="B51" s="170">
        <v>48</v>
      </c>
      <c r="C51" s="170">
        <v>43</v>
      </c>
      <c r="D51" s="171" t="s">
        <v>72</v>
      </c>
      <c r="E51" s="170">
        <f>VLOOKUP(B51,Data!$A$5:$T$85,$E$6)</f>
        <v>140.03044700252426</v>
      </c>
      <c r="F51" s="170">
        <f t="shared" si="0"/>
        <v>140.03092700252427</v>
      </c>
      <c r="G51" s="170">
        <f t="shared" si="4"/>
        <v>62</v>
      </c>
      <c r="H51" s="172" t="str">
        <f t="shared" si="5"/>
        <v xml:space="preserve">Baw Baw </v>
      </c>
      <c r="I51" s="172">
        <f t="shared" si="6"/>
        <v>302.1522225416636</v>
      </c>
      <c r="J51" s="166"/>
      <c r="K51" s="166"/>
      <c r="L51" s="91"/>
      <c r="M51" s="91"/>
      <c r="N51" s="91"/>
      <c r="O51" s="91"/>
      <c r="P51" s="91"/>
      <c r="Q51" s="91"/>
      <c r="R51" s="91"/>
      <c r="S51" s="91"/>
    </row>
    <row r="52" spans="1:19" s="165" customFormat="1" ht="10.9" customHeight="1">
      <c r="A52" s="179"/>
      <c r="B52" s="170">
        <v>49</v>
      </c>
      <c r="C52" s="170">
        <v>44</v>
      </c>
      <c r="D52" s="171" t="s">
        <v>73</v>
      </c>
      <c r="E52" s="170">
        <f>VLOOKUP(B52,Data!$A$5:$T$85,$E$6)</f>
        <v>489.01110471152475</v>
      </c>
      <c r="F52" s="170">
        <f t="shared" si="0"/>
        <v>489.01159471152476</v>
      </c>
      <c r="G52" s="170">
        <f t="shared" si="4"/>
        <v>11</v>
      </c>
      <c r="H52" s="172" t="str">
        <f t="shared" si="5"/>
        <v xml:space="preserve">Wangaratta </v>
      </c>
      <c r="I52" s="172">
        <f t="shared" si="6"/>
        <v>300.79544595994486</v>
      </c>
      <c r="J52" s="166"/>
      <c r="K52" s="166"/>
      <c r="L52" s="91"/>
      <c r="M52" s="91"/>
      <c r="N52" s="91"/>
      <c r="O52" s="91"/>
      <c r="P52" s="91"/>
      <c r="Q52" s="91"/>
      <c r="R52" s="91"/>
      <c r="S52" s="91"/>
    </row>
    <row r="53" spans="1:19" s="165" customFormat="1" ht="10.9" customHeight="1">
      <c r="A53" s="179"/>
      <c r="B53" s="170">
        <v>50</v>
      </c>
      <c r="C53" s="170">
        <v>45</v>
      </c>
      <c r="D53" s="171" t="s">
        <v>74</v>
      </c>
      <c r="E53" s="170">
        <f>VLOOKUP(B53,Data!$A$5:$T$85,$E$6)</f>
        <v>543.27712106507147</v>
      </c>
      <c r="F53" s="170">
        <f t="shared" si="0"/>
        <v>543.27762106507146</v>
      </c>
      <c r="G53" s="170">
        <f t="shared" si="4"/>
        <v>5</v>
      </c>
      <c r="H53" s="172" t="str">
        <f t="shared" si="5"/>
        <v xml:space="preserve">Moreland </v>
      </c>
      <c r="I53" s="172">
        <f t="shared" si="6"/>
        <v>295.00226889652737</v>
      </c>
      <c r="J53" s="166"/>
      <c r="K53" s="166"/>
      <c r="L53" s="91"/>
      <c r="M53" s="91"/>
      <c r="N53" s="91"/>
      <c r="O53" s="91"/>
      <c r="P53" s="91"/>
      <c r="Q53" s="91"/>
      <c r="R53" s="91"/>
      <c r="S53" s="91"/>
    </row>
    <row r="54" spans="1:19" s="165" customFormat="1" ht="10.9" customHeight="1">
      <c r="A54" s="179"/>
      <c r="B54" s="170">
        <v>51</v>
      </c>
      <c r="C54" s="170">
        <v>46</v>
      </c>
      <c r="D54" s="171" t="s">
        <v>75</v>
      </c>
      <c r="E54" s="170">
        <f>VLOOKUP(B54,Data!$A$5:$T$85,$E$6)</f>
        <v>269.15926625158841</v>
      </c>
      <c r="F54" s="170">
        <f t="shared" si="0"/>
        <v>269.15977625158843</v>
      </c>
      <c r="G54" s="170">
        <f t="shared" si="4"/>
        <v>46</v>
      </c>
      <c r="H54" s="172" t="str">
        <f t="shared" si="5"/>
        <v xml:space="preserve">Moorabool </v>
      </c>
      <c r="I54" s="172">
        <f t="shared" si="6"/>
        <v>269.15926625158841</v>
      </c>
      <c r="J54" s="166"/>
      <c r="K54" s="166"/>
      <c r="L54" s="91"/>
      <c r="M54" s="91"/>
      <c r="N54" s="91"/>
      <c r="O54" s="91"/>
      <c r="P54" s="91"/>
      <c r="Q54" s="91"/>
      <c r="R54" s="91"/>
      <c r="S54" s="91"/>
    </row>
    <row r="55" spans="1:19" s="165" customFormat="1" ht="10.9" customHeight="1">
      <c r="A55" s="179"/>
      <c r="B55" s="170">
        <v>52</v>
      </c>
      <c r="C55" s="170">
        <v>47</v>
      </c>
      <c r="D55" s="171" t="s">
        <v>76</v>
      </c>
      <c r="E55" s="170">
        <f>VLOOKUP(B55,Data!$A$5:$T$85,$E$6)</f>
        <v>295.00226889652737</v>
      </c>
      <c r="F55" s="170">
        <f t="shared" si="0"/>
        <v>295.00278889652736</v>
      </c>
      <c r="G55" s="170">
        <f t="shared" si="4"/>
        <v>45</v>
      </c>
      <c r="H55" s="172" t="str">
        <f t="shared" si="5"/>
        <v xml:space="preserve">Whitehorse </v>
      </c>
      <c r="I55" s="172">
        <f t="shared" si="6"/>
        <v>261.3612384250651</v>
      </c>
      <c r="J55" s="166"/>
      <c r="K55" s="166"/>
      <c r="L55" s="91"/>
      <c r="M55" s="91"/>
      <c r="N55" s="91"/>
      <c r="O55" s="91"/>
      <c r="P55" s="91"/>
      <c r="Q55" s="91"/>
      <c r="R55" s="91"/>
      <c r="S55" s="91"/>
    </row>
    <row r="56" spans="1:19" s="165" customFormat="1" ht="10.9" customHeight="1">
      <c r="A56" s="179"/>
      <c r="B56" s="170">
        <v>53</v>
      </c>
      <c r="C56" s="170">
        <v>48</v>
      </c>
      <c r="D56" s="171" t="s">
        <v>77</v>
      </c>
      <c r="E56" s="170">
        <f>VLOOKUP(B56,Data!$A$5:$T$85,$E$6)</f>
        <v>467.78269875751658</v>
      </c>
      <c r="F56" s="170">
        <f t="shared" si="0"/>
        <v>467.78322875751661</v>
      </c>
      <c r="G56" s="170">
        <f t="shared" si="4"/>
        <v>19</v>
      </c>
      <c r="H56" s="172" t="str">
        <f t="shared" si="5"/>
        <v xml:space="preserve">Yarra </v>
      </c>
      <c r="I56" s="172">
        <f t="shared" si="6"/>
        <v>255.78571560019662</v>
      </c>
      <c r="J56" s="166"/>
      <c r="K56" s="166"/>
      <c r="L56" s="91"/>
      <c r="M56" s="91"/>
      <c r="N56" s="91"/>
      <c r="O56" s="91"/>
      <c r="P56" s="91"/>
      <c r="Q56" s="91"/>
      <c r="R56" s="91"/>
      <c r="S56" s="91"/>
    </row>
    <row r="57" spans="1:19" s="165" customFormat="1" ht="10.9" customHeight="1">
      <c r="A57" s="179"/>
      <c r="B57" s="170">
        <v>54</v>
      </c>
      <c r="C57" s="170">
        <v>49</v>
      </c>
      <c r="D57" s="171" t="s">
        <v>78</v>
      </c>
      <c r="E57" s="170">
        <f>VLOOKUP(B57,Data!$A$5:$T$85,$E$6)</f>
        <v>131.73612848848808</v>
      </c>
      <c r="F57" s="170">
        <f t="shared" si="0"/>
        <v>131.73666848848808</v>
      </c>
      <c r="G57" s="170">
        <f t="shared" si="4"/>
        <v>64</v>
      </c>
      <c r="H57" s="172" t="str">
        <f t="shared" si="5"/>
        <v xml:space="preserve">Cardinia </v>
      </c>
      <c r="I57" s="172">
        <f t="shared" si="6"/>
        <v>247.66001878902867</v>
      </c>
      <c r="J57" s="166"/>
      <c r="K57" s="166"/>
      <c r="L57" s="91"/>
      <c r="M57" s="91"/>
      <c r="N57" s="91"/>
      <c r="O57" s="91"/>
      <c r="P57" s="91"/>
      <c r="Q57" s="91"/>
      <c r="R57" s="91"/>
      <c r="S57" s="91"/>
    </row>
    <row r="58" spans="1:19" s="165" customFormat="1" ht="10.9" customHeight="1">
      <c r="A58" s="179"/>
      <c r="B58" s="170">
        <v>56</v>
      </c>
      <c r="C58" s="170">
        <v>50</v>
      </c>
      <c r="D58" s="171" t="s">
        <v>80</v>
      </c>
      <c r="E58" s="170">
        <f>VLOOKUP(B58,Data!$A$5:$T$85,$E$6)</f>
        <v>94.777189436107079</v>
      </c>
      <c r="F58" s="170">
        <f t="shared" si="0"/>
        <v>94.777749436107072</v>
      </c>
      <c r="G58" s="170">
        <f t="shared" si="4"/>
        <v>68</v>
      </c>
      <c r="H58" s="172" t="str">
        <f t="shared" si="5"/>
        <v xml:space="preserve">Campaspe </v>
      </c>
      <c r="I58" s="172">
        <f t="shared" si="6"/>
        <v>227.0378147180667</v>
      </c>
      <c r="J58" s="166"/>
      <c r="K58" s="166"/>
      <c r="L58" s="91"/>
      <c r="M58" s="91"/>
      <c r="N58" s="91"/>
      <c r="O58" s="91"/>
      <c r="P58" s="91"/>
      <c r="Q58" s="91"/>
      <c r="R58" s="91"/>
      <c r="S58" s="91"/>
    </row>
    <row r="59" spans="1:19" s="165" customFormat="1" ht="10.9" customHeight="1">
      <c r="A59" s="179"/>
      <c r="B59" s="170">
        <v>57</v>
      </c>
      <c r="C59" s="170">
        <v>51</v>
      </c>
      <c r="D59" s="171" t="s">
        <v>81</v>
      </c>
      <c r="E59" s="170">
        <f>VLOOKUP(B59,Data!$A$5:$T$85,$E$6)</f>
        <v>146.91417134034572</v>
      </c>
      <c r="F59" s="170">
        <f t="shared" si="0"/>
        <v>146.91474134034573</v>
      </c>
      <c r="G59" s="170">
        <f t="shared" si="4"/>
        <v>61</v>
      </c>
      <c r="H59" s="172" t="str">
        <f t="shared" si="5"/>
        <v xml:space="preserve">South Gippsland </v>
      </c>
      <c r="I59" s="172">
        <f t="shared" si="6"/>
        <v>217.73112311011587</v>
      </c>
      <c r="J59" s="166"/>
      <c r="K59" s="166"/>
      <c r="L59" s="91"/>
      <c r="M59" s="91"/>
      <c r="N59" s="91"/>
      <c r="O59" s="91"/>
      <c r="P59" s="91"/>
      <c r="Q59" s="91"/>
      <c r="R59" s="91"/>
      <c r="S59" s="91"/>
    </row>
    <row r="60" spans="1:19" s="165" customFormat="1" ht="10.9" customHeight="1">
      <c r="A60" s="179"/>
      <c r="B60" s="170">
        <v>58</v>
      </c>
      <c r="C60" s="170">
        <v>52</v>
      </c>
      <c r="D60" s="171" t="s">
        <v>82</v>
      </c>
      <c r="E60" s="170">
        <f>VLOOKUP(B60,Data!$A$5:$T$85,$E$6)</f>
        <v>327.89992394444118</v>
      </c>
      <c r="F60" s="170">
        <f t="shared" si="0"/>
        <v>327.9005039444412</v>
      </c>
      <c r="G60" s="170">
        <f t="shared" si="4"/>
        <v>42</v>
      </c>
      <c r="H60" s="172" t="str">
        <f t="shared" si="5"/>
        <v xml:space="preserve">Port Phillip </v>
      </c>
      <c r="I60" s="172">
        <f t="shared" si="6"/>
        <v>210.65571108216</v>
      </c>
      <c r="J60" s="166"/>
      <c r="K60" s="166"/>
      <c r="L60" s="91"/>
      <c r="M60" s="91"/>
      <c r="N60" s="91"/>
      <c r="O60" s="91"/>
      <c r="P60" s="91"/>
      <c r="Q60" s="91"/>
      <c r="R60" s="91"/>
      <c r="S60" s="91"/>
    </row>
    <row r="61" spans="1:19" s="165" customFormat="1" ht="10.9" customHeight="1">
      <c r="A61" s="179"/>
      <c r="B61" s="170">
        <v>59</v>
      </c>
      <c r="C61" s="170">
        <v>53</v>
      </c>
      <c r="D61" s="171" t="s">
        <v>83</v>
      </c>
      <c r="E61" s="170">
        <f>VLOOKUP(B61,Data!$A$5:$T$85,$E$6)</f>
        <v>210.65571108216</v>
      </c>
      <c r="F61" s="170">
        <f t="shared" si="0"/>
        <v>210.65630108215998</v>
      </c>
      <c r="G61" s="170">
        <f t="shared" si="4"/>
        <v>52</v>
      </c>
      <c r="H61" s="172" t="str">
        <f t="shared" si="5"/>
        <v xml:space="preserve">Wodonga </v>
      </c>
      <c r="I61" s="172">
        <f t="shared" si="6"/>
        <v>189.55846726507107</v>
      </c>
      <c r="J61" s="166"/>
      <c r="K61" s="166"/>
      <c r="L61" s="91"/>
      <c r="M61" s="91"/>
      <c r="N61" s="91"/>
      <c r="O61" s="91"/>
      <c r="P61" s="91"/>
      <c r="Q61" s="91"/>
      <c r="R61" s="91"/>
      <c r="S61" s="91"/>
    </row>
    <row r="62" spans="1:19" s="165" customFormat="1" ht="10.9" customHeight="1">
      <c r="A62" s="179"/>
      <c r="B62" s="170">
        <v>61</v>
      </c>
      <c r="C62" s="170">
        <v>54</v>
      </c>
      <c r="D62" s="171" t="s">
        <v>34</v>
      </c>
      <c r="E62" s="170">
        <f>VLOOKUP(B62,Data!$A$5:$T$85,$E$6)</f>
        <v>422.4646309677463</v>
      </c>
      <c r="F62" s="170">
        <f t="shared" si="0"/>
        <v>422.4652409677463</v>
      </c>
      <c r="G62" s="170">
        <f t="shared" si="4"/>
        <v>24</v>
      </c>
      <c r="H62" s="172" t="str">
        <f t="shared" si="5"/>
        <v xml:space="preserve">Gannawarra </v>
      </c>
      <c r="I62" s="172">
        <f t="shared" si="6"/>
        <v>186.58513689186887</v>
      </c>
      <c r="J62" s="166"/>
      <c r="K62" s="166"/>
      <c r="L62" s="91"/>
      <c r="M62" s="91"/>
      <c r="N62" s="91"/>
      <c r="O62" s="91"/>
      <c r="P62" s="91"/>
      <c r="Q62" s="91"/>
      <c r="R62" s="91"/>
      <c r="S62" s="91"/>
    </row>
    <row r="63" spans="1:19" s="165" customFormat="1" ht="10.9" customHeight="1">
      <c r="A63" s="179"/>
      <c r="B63" s="170">
        <v>62</v>
      </c>
      <c r="C63" s="170">
        <v>55</v>
      </c>
      <c r="D63" s="171" t="s">
        <v>86</v>
      </c>
      <c r="E63" s="170">
        <f>VLOOKUP(B63,Data!$A$5:$T$85,$E$6)</f>
        <v>217.73112311011587</v>
      </c>
      <c r="F63" s="170">
        <f t="shared" ref="F63:F78" si="7">E63+0.00001*B63</f>
        <v>217.73174311011587</v>
      </c>
      <c r="G63" s="170">
        <f t="shared" si="4"/>
        <v>51</v>
      </c>
      <c r="H63" s="172" t="str">
        <f t="shared" si="5"/>
        <v xml:space="preserve">Macedon Ranges </v>
      </c>
      <c r="I63" s="172">
        <f t="shared" si="6"/>
        <v>177.39166839993703</v>
      </c>
      <c r="J63" s="166"/>
      <c r="K63" s="166"/>
      <c r="L63" s="91"/>
      <c r="M63" s="91"/>
      <c r="N63" s="91"/>
      <c r="O63" s="91"/>
      <c r="P63" s="91"/>
      <c r="Q63" s="91"/>
      <c r="R63" s="91"/>
      <c r="S63" s="91"/>
    </row>
    <row r="64" spans="1:19" s="165" customFormat="1" ht="10.9" customHeight="1">
      <c r="A64" s="179"/>
      <c r="B64" s="170">
        <v>63</v>
      </c>
      <c r="C64" s="170">
        <v>56</v>
      </c>
      <c r="D64" s="171" t="s">
        <v>87</v>
      </c>
      <c r="E64" s="170">
        <f>VLOOKUP(B64,Data!$A$5:$T$85,$E$6)</f>
        <v>365.75145254826998</v>
      </c>
      <c r="F64" s="170">
        <f t="shared" si="7"/>
        <v>365.75208254826998</v>
      </c>
      <c r="G64" s="170">
        <f t="shared" si="4"/>
        <v>37</v>
      </c>
      <c r="H64" s="172" t="str">
        <f t="shared" si="5"/>
        <v xml:space="preserve">Yarra Ranges </v>
      </c>
      <c r="I64" s="172">
        <f t="shared" si="6"/>
        <v>171.41293811839981</v>
      </c>
      <c r="J64" s="166"/>
      <c r="K64" s="166"/>
      <c r="L64" s="91"/>
      <c r="M64" s="91"/>
      <c r="N64" s="91"/>
      <c r="O64" s="91"/>
      <c r="P64" s="91"/>
      <c r="Q64" s="91"/>
      <c r="R64" s="91"/>
      <c r="S64" s="91"/>
    </row>
    <row r="65" spans="1:19" s="165" customFormat="1" ht="10.9" customHeight="1">
      <c r="A65" s="179"/>
      <c r="B65" s="170">
        <v>64</v>
      </c>
      <c r="C65" s="170">
        <v>57</v>
      </c>
      <c r="D65" s="171" t="s">
        <v>88</v>
      </c>
      <c r="E65" s="170">
        <f>VLOOKUP(B65,Data!$A$5:$T$85,$E$6)</f>
        <v>138.5671593259722</v>
      </c>
      <c r="F65" s="170">
        <f t="shared" si="7"/>
        <v>138.5677993259722</v>
      </c>
      <c r="G65" s="170">
        <f t="shared" si="4"/>
        <v>63</v>
      </c>
      <c r="H65" s="172" t="str">
        <f t="shared" si="5"/>
        <v xml:space="preserve">Hepburn </v>
      </c>
      <c r="I65" s="172">
        <f t="shared" si="6"/>
        <v>170.45755439684277</v>
      </c>
      <c r="J65" s="166"/>
      <c r="K65" s="166"/>
      <c r="L65" s="91"/>
      <c r="M65" s="91"/>
      <c r="N65" s="91"/>
      <c r="O65" s="91"/>
      <c r="P65" s="91"/>
      <c r="Q65" s="91"/>
      <c r="R65" s="91"/>
      <c r="S65" s="91"/>
    </row>
    <row r="66" spans="1:19" s="165" customFormat="1" ht="10.9" customHeight="1">
      <c r="A66" s="179"/>
      <c r="B66" s="170">
        <v>65</v>
      </c>
      <c r="C66" s="170">
        <v>58</v>
      </c>
      <c r="D66" s="171" t="s">
        <v>89</v>
      </c>
      <c r="E66" s="170">
        <f>VLOOKUP(B66,Data!$A$5:$T$85,$E$6)</f>
        <v>119.44746149810614</v>
      </c>
      <c r="F66" s="170">
        <f t="shared" si="7"/>
        <v>119.44811149810613</v>
      </c>
      <c r="G66" s="170">
        <f t="shared" si="4"/>
        <v>66</v>
      </c>
      <c r="H66" s="172" t="str">
        <f t="shared" si="5"/>
        <v xml:space="preserve">Corangamite </v>
      </c>
      <c r="I66" s="172">
        <f t="shared" si="6"/>
        <v>167.59200717167479</v>
      </c>
      <c r="J66" s="166"/>
      <c r="K66" s="166"/>
      <c r="L66" s="91"/>
      <c r="M66" s="91"/>
      <c r="N66" s="91"/>
      <c r="O66" s="91"/>
      <c r="P66" s="91"/>
      <c r="Q66" s="91"/>
      <c r="R66" s="91"/>
      <c r="S66" s="91"/>
    </row>
    <row r="67" spans="1:19" s="165" customFormat="1" ht="10.9" customHeight="1">
      <c r="A67" s="179"/>
      <c r="B67" s="170">
        <v>66</v>
      </c>
      <c r="C67" s="170">
        <v>59</v>
      </c>
      <c r="D67" s="171" t="s">
        <v>90</v>
      </c>
      <c r="E67" s="170">
        <f>VLOOKUP(B67,Data!$A$5:$T$85,$E$6)</f>
        <v>113.5742572037525</v>
      </c>
      <c r="F67" s="170">
        <f t="shared" si="7"/>
        <v>113.57491720375249</v>
      </c>
      <c r="G67" s="170">
        <f t="shared" si="4"/>
        <v>67</v>
      </c>
      <c r="H67" s="172" t="str">
        <f t="shared" si="5"/>
        <v xml:space="preserve">Alpine </v>
      </c>
      <c r="I67" s="172">
        <f t="shared" si="6"/>
        <v>162.22448781910791</v>
      </c>
      <c r="J67" s="166"/>
      <c r="K67" s="166"/>
      <c r="L67" s="91"/>
      <c r="M67" s="91"/>
      <c r="N67" s="91"/>
      <c r="O67" s="91"/>
      <c r="P67" s="91"/>
      <c r="Q67" s="91"/>
      <c r="R67" s="91"/>
      <c r="S67" s="91"/>
    </row>
    <row r="68" spans="1:19" s="165" customFormat="1" ht="10.9" customHeight="1">
      <c r="A68" s="179"/>
      <c r="B68" s="170">
        <v>67</v>
      </c>
      <c r="C68" s="170">
        <v>60</v>
      </c>
      <c r="D68" s="171" t="s">
        <v>91</v>
      </c>
      <c r="E68" s="170">
        <f>VLOOKUP(B68,Data!$A$5:$T$85,$E$6)</f>
        <v>371.35782507907004</v>
      </c>
      <c r="F68" s="170">
        <f t="shared" si="7"/>
        <v>371.35849507907005</v>
      </c>
      <c r="G68" s="170">
        <f t="shared" si="4"/>
        <v>35</v>
      </c>
      <c r="H68" s="172" t="str">
        <f t="shared" si="5"/>
        <v xml:space="preserve">Mansfield </v>
      </c>
      <c r="I68" s="172">
        <f t="shared" si="6"/>
        <v>157.29129067430949</v>
      </c>
      <c r="J68" s="166"/>
      <c r="K68" s="166"/>
      <c r="L68" s="91"/>
      <c r="M68" s="91"/>
      <c r="N68" s="91"/>
      <c r="O68" s="91"/>
      <c r="P68" s="91"/>
      <c r="Q68" s="91"/>
      <c r="R68" s="91"/>
      <c r="S68" s="91"/>
    </row>
    <row r="69" spans="1:19" s="165" customFormat="1" ht="10.9" customHeight="1">
      <c r="A69" s="179"/>
      <c r="B69" s="170">
        <v>68</v>
      </c>
      <c r="C69" s="170">
        <v>61</v>
      </c>
      <c r="D69" s="171" t="s">
        <v>92</v>
      </c>
      <c r="E69" s="170">
        <f>VLOOKUP(B69,Data!$A$5:$T$85,$E$6)</f>
        <v>42.501182348447593</v>
      </c>
      <c r="F69" s="170">
        <f t="shared" si="7"/>
        <v>42.501862348447595</v>
      </c>
      <c r="G69" s="170">
        <f t="shared" si="4"/>
        <v>70</v>
      </c>
      <c r="H69" s="172" t="str">
        <f t="shared" si="5"/>
        <v xml:space="preserve">Nillumbik </v>
      </c>
      <c r="I69" s="172">
        <f t="shared" si="6"/>
        <v>146.91417134034572</v>
      </c>
      <c r="J69" s="166"/>
      <c r="K69" s="166"/>
      <c r="L69" s="91"/>
      <c r="M69" s="91"/>
      <c r="N69" s="91"/>
      <c r="O69" s="91"/>
      <c r="P69" s="91"/>
      <c r="Q69" s="91"/>
      <c r="R69" s="91"/>
      <c r="S69" s="91"/>
    </row>
    <row r="70" spans="1:19" s="165" customFormat="1" ht="10.9" customHeight="1">
      <c r="A70" s="179"/>
      <c r="B70" s="170">
        <v>69</v>
      </c>
      <c r="C70" s="170">
        <v>62</v>
      </c>
      <c r="D70" s="171" t="s">
        <v>93</v>
      </c>
      <c r="E70" s="170">
        <f>VLOOKUP(B70,Data!$A$5:$T$85,$E$6)</f>
        <v>300.79544595994486</v>
      </c>
      <c r="F70" s="170">
        <f t="shared" si="7"/>
        <v>300.79613595994488</v>
      </c>
      <c r="G70" s="170">
        <f t="shared" si="4"/>
        <v>44</v>
      </c>
      <c r="H70" s="172" t="str">
        <f t="shared" si="5"/>
        <v xml:space="preserve">Moira </v>
      </c>
      <c r="I70" s="172">
        <f t="shared" si="6"/>
        <v>140.03044700252426</v>
      </c>
      <c r="J70" s="166"/>
      <c r="K70" s="166"/>
      <c r="L70" s="91"/>
      <c r="M70" s="91"/>
      <c r="N70" s="91"/>
      <c r="O70" s="91"/>
      <c r="P70" s="91"/>
      <c r="Q70" s="91"/>
      <c r="R70" s="91"/>
      <c r="S70" s="91"/>
    </row>
    <row r="71" spans="1:19" s="165" customFormat="1" ht="10.9" customHeight="1">
      <c r="A71" s="179"/>
      <c r="B71" s="170">
        <v>70</v>
      </c>
      <c r="C71" s="170">
        <v>63</v>
      </c>
      <c r="D71" s="171" t="s">
        <v>94</v>
      </c>
      <c r="E71" s="170">
        <f>VLOOKUP(B71,Data!$A$5:$T$85,$E$6)</f>
        <v>547.30554290744897</v>
      </c>
      <c r="F71" s="170">
        <f t="shared" si="7"/>
        <v>547.30624290744902</v>
      </c>
      <c r="G71" s="170">
        <f t="shared" si="4"/>
        <v>4</v>
      </c>
      <c r="H71" s="172" t="str">
        <f t="shared" si="5"/>
        <v xml:space="preserve">Stonnington </v>
      </c>
      <c r="I71" s="172">
        <f t="shared" si="6"/>
        <v>138.5671593259722</v>
      </c>
      <c r="J71" s="166"/>
      <c r="K71" s="166"/>
      <c r="L71" s="91"/>
      <c r="M71" s="91"/>
      <c r="N71" s="91"/>
      <c r="O71" s="91"/>
      <c r="P71" s="91"/>
      <c r="Q71" s="91"/>
      <c r="R71" s="91"/>
      <c r="S71" s="91"/>
    </row>
    <row r="72" spans="1:19" s="165" customFormat="1" ht="10.9" customHeight="1">
      <c r="A72" s="179"/>
      <c r="B72" s="170">
        <v>71</v>
      </c>
      <c r="C72" s="170">
        <v>64</v>
      </c>
      <c r="D72" s="171" t="s">
        <v>95</v>
      </c>
      <c r="E72" s="170">
        <f>VLOOKUP(B72,Data!$A$5:$T$85,$E$6)</f>
        <v>487.04217991536706</v>
      </c>
      <c r="F72" s="170">
        <f t="shared" si="7"/>
        <v>487.04288991536708</v>
      </c>
      <c r="G72" s="170">
        <f t="shared" si="4"/>
        <v>12</v>
      </c>
      <c r="H72" s="172" t="str">
        <f t="shared" si="5"/>
        <v xml:space="preserve">Mount Alexander </v>
      </c>
      <c r="I72" s="172">
        <f t="shared" si="6"/>
        <v>131.73612848848808</v>
      </c>
      <c r="J72" s="166"/>
      <c r="K72" s="166"/>
      <c r="L72" s="91"/>
      <c r="M72" s="91"/>
      <c r="N72" s="91"/>
      <c r="O72" s="91"/>
      <c r="P72" s="91"/>
      <c r="Q72" s="91"/>
      <c r="R72" s="91"/>
      <c r="S72" s="91"/>
    </row>
    <row r="73" spans="1:19" s="165" customFormat="1" ht="10.9" customHeight="1">
      <c r="A73" s="179"/>
      <c r="B73" s="170">
        <v>73</v>
      </c>
      <c r="C73" s="170">
        <v>65</v>
      </c>
      <c r="D73" s="171" t="s">
        <v>172</v>
      </c>
      <c r="E73" s="170">
        <f>VLOOKUP(B73,Data!$A$5:$T$85,$E$6)</f>
        <v>261.3612384250651</v>
      </c>
      <c r="F73" s="170">
        <f t="shared" si="7"/>
        <v>261.36196842506507</v>
      </c>
      <c r="G73" s="170">
        <f t="shared" ref="G73:G78" si="8">RANK(F73,F$9:F$78)</f>
        <v>47</v>
      </c>
      <c r="H73" s="172" t="str">
        <f t="shared" ref="H73:H78" si="9">VLOOKUP(MATCH(C73,G$9:G$78,0),$C$9:$G$78,2)</f>
        <v xml:space="preserve">Bayside </v>
      </c>
      <c r="I73" s="172">
        <f t="shared" ref="I73:I78" si="10">VLOOKUP(MATCH(C73,G$9:G$78,0),$C$9:$G$78,3)</f>
        <v>121.40546845887492</v>
      </c>
      <c r="J73" s="166"/>
      <c r="K73" s="166"/>
      <c r="L73" s="91"/>
      <c r="M73" s="91"/>
      <c r="N73" s="91"/>
      <c r="O73" s="91"/>
      <c r="P73" s="91"/>
      <c r="Q73" s="91"/>
      <c r="R73" s="91"/>
      <c r="S73" s="91"/>
    </row>
    <row r="74" spans="1:19" s="165" customFormat="1" ht="10.9" customHeight="1">
      <c r="A74" s="179"/>
      <c r="B74" s="170">
        <v>74</v>
      </c>
      <c r="C74" s="170">
        <v>66</v>
      </c>
      <c r="D74" s="171" t="s">
        <v>97</v>
      </c>
      <c r="E74" s="170">
        <f>VLOOKUP(B74,Data!$A$5:$T$85,$E$6)</f>
        <v>471.49948826340994</v>
      </c>
      <c r="F74" s="170">
        <f t="shared" si="7"/>
        <v>471.50022826340995</v>
      </c>
      <c r="G74" s="170">
        <f t="shared" si="8"/>
        <v>17</v>
      </c>
      <c r="H74" s="172" t="str">
        <f t="shared" si="9"/>
        <v xml:space="preserve">Strathbogie </v>
      </c>
      <c r="I74" s="172">
        <f t="shared" si="10"/>
        <v>119.44746149810614</v>
      </c>
      <c r="J74" s="166"/>
      <c r="K74" s="166"/>
      <c r="L74" s="91"/>
      <c r="M74" s="91"/>
      <c r="N74" s="91"/>
      <c r="O74" s="91"/>
      <c r="P74" s="91"/>
      <c r="Q74" s="91"/>
      <c r="R74" s="91"/>
      <c r="S74" s="91"/>
    </row>
    <row r="75" spans="1:19" s="165" customFormat="1" ht="10.9" customHeight="1">
      <c r="A75" s="179"/>
      <c r="B75" s="170">
        <v>75</v>
      </c>
      <c r="C75" s="170">
        <v>67</v>
      </c>
      <c r="D75" s="171" t="s">
        <v>98</v>
      </c>
      <c r="E75" s="170">
        <f>VLOOKUP(B75,Data!$A$5:$T$85,$E$6)</f>
        <v>189.55846726507107</v>
      </c>
      <c r="F75" s="170">
        <f t="shared" si="7"/>
        <v>189.55921726507108</v>
      </c>
      <c r="G75" s="170">
        <f t="shared" si="8"/>
        <v>53</v>
      </c>
      <c r="H75" s="172" t="str">
        <f t="shared" si="9"/>
        <v xml:space="preserve">Surf Coast </v>
      </c>
      <c r="I75" s="172">
        <f t="shared" si="10"/>
        <v>113.5742572037525</v>
      </c>
      <c r="J75" s="166"/>
      <c r="K75" s="166"/>
      <c r="L75" s="91"/>
      <c r="M75" s="91"/>
      <c r="N75" s="91"/>
      <c r="O75" s="91"/>
      <c r="P75" s="91"/>
      <c r="Q75" s="91"/>
      <c r="R75" s="91"/>
      <c r="S75" s="91"/>
    </row>
    <row r="76" spans="1:19" s="165" customFormat="1" ht="10.9" customHeight="1">
      <c r="A76" s="179"/>
      <c r="B76" s="170">
        <v>76</v>
      </c>
      <c r="C76" s="170">
        <v>68</v>
      </c>
      <c r="D76" s="171" t="s">
        <v>99</v>
      </c>
      <c r="E76" s="170">
        <f>VLOOKUP(B76,Data!$A$5:$T$85,$E$6)</f>
        <v>373.46599297570697</v>
      </c>
      <c r="F76" s="170">
        <f t="shared" si="7"/>
        <v>373.46675297570698</v>
      </c>
      <c r="G76" s="170">
        <f t="shared" si="8"/>
        <v>34</v>
      </c>
      <c r="H76" s="172" t="str">
        <f t="shared" si="9"/>
        <v xml:space="preserve">Murrindindi </v>
      </c>
      <c r="I76" s="172">
        <f t="shared" si="10"/>
        <v>94.777189436107079</v>
      </c>
      <c r="J76" s="166"/>
      <c r="K76" s="166"/>
      <c r="L76" s="91"/>
      <c r="M76" s="91"/>
      <c r="N76" s="91"/>
      <c r="O76" s="91"/>
      <c r="P76" s="91"/>
      <c r="Q76" s="91"/>
      <c r="R76" s="91"/>
      <c r="S76" s="91"/>
    </row>
    <row r="77" spans="1:19" s="165" customFormat="1" ht="10.9" customHeight="1">
      <c r="A77" s="179"/>
      <c r="B77" s="170">
        <v>77</v>
      </c>
      <c r="C77" s="170">
        <v>69</v>
      </c>
      <c r="D77" s="171" t="s">
        <v>175</v>
      </c>
      <c r="E77" s="170">
        <f>VLOOKUP(B77,Data!$A$5:$T$85,$E$6)</f>
        <v>255.78571560019662</v>
      </c>
      <c r="F77" s="170">
        <f t="shared" si="7"/>
        <v>255.78648560019661</v>
      </c>
      <c r="G77" s="170">
        <f t="shared" si="8"/>
        <v>48</v>
      </c>
      <c r="H77" s="172" t="str">
        <f t="shared" si="9"/>
        <v xml:space="preserve">Boroondara </v>
      </c>
      <c r="I77" s="172">
        <f t="shared" si="10"/>
        <v>94.760668275482928</v>
      </c>
      <c r="J77" s="166"/>
      <c r="K77" s="166"/>
      <c r="L77" s="91"/>
      <c r="M77" s="91"/>
      <c r="N77" s="91"/>
      <c r="O77" s="91"/>
      <c r="P77" s="91"/>
      <c r="Q77" s="91"/>
      <c r="R77" s="91"/>
      <c r="S77" s="91"/>
    </row>
    <row r="78" spans="1:19" s="165" customFormat="1" ht="10.9" customHeight="1">
      <c r="A78" s="179"/>
      <c r="B78" s="170">
        <v>78</v>
      </c>
      <c r="C78" s="170">
        <v>70</v>
      </c>
      <c r="D78" s="171" t="s">
        <v>100</v>
      </c>
      <c r="E78" s="170">
        <f>VLOOKUP(B78,Data!$A$5:$T$85,$E$6)</f>
        <v>171.41293811839981</v>
      </c>
      <c r="F78" s="170">
        <f t="shared" si="7"/>
        <v>171.4137181183998</v>
      </c>
      <c r="G78" s="170">
        <f t="shared" si="8"/>
        <v>56</v>
      </c>
      <c r="H78" s="172" t="str">
        <f t="shared" si="9"/>
        <v xml:space="preserve">Towong </v>
      </c>
      <c r="I78" s="172">
        <f t="shared" si="10"/>
        <v>42.501182348447593</v>
      </c>
      <c r="J78" s="166"/>
      <c r="K78" s="166"/>
      <c r="L78" s="91"/>
      <c r="M78" s="91"/>
      <c r="N78" s="91"/>
      <c r="O78" s="91"/>
      <c r="P78" s="91"/>
      <c r="Q78" s="91"/>
      <c r="R78" s="91"/>
      <c r="S78" s="91"/>
    </row>
    <row r="79" spans="1:19" s="165" customFormat="1">
      <c r="A79" s="179"/>
      <c r="B79" s="180"/>
      <c r="C79" s="180"/>
      <c r="D79" s="181"/>
      <c r="E79" s="180"/>
      <c r="F79" s="180"/>
      <c r="G79" s="180"/>
      <c r="H79" s="182"/>
      <c r="I79" s="182"/>
      <c r="J79" s="179"/>
      <c r="K79" s="166"/>
      <c r="L79" s="91"/>
      <c r="M79" s="91"/>
      <c r="N79" s="91"/>
      <c r="O79" s="91"/>
      <c r="P79" s="91"/>
      <c r="Q79" s="91"/>
      <c r="R79" s="91"/>
      <c r="S79" s="91"/>
    </row>
    <row r="80" spans="1:19" s="165" customFormat="1">
      <c r="A80" s="179"/>
      <c r="B80" s="180"/>
      <c r="C80" s="180"/>
      <c r="D80" s="181"/>
      <c r="E80" s="180"/>
      <c r="F80" s="180"/>
      <c r="G80" s="180"/>
      <c r="H80" s="182"/>
      <c r="I80" s="182"/>
      <c r="J80" s="179"/>
      <c r="K80" s="166"/>
      <c r="L80" s="91"/>
      <c r="M80" s="91"/>
      <c r="N80" s="91"/>
      <c r="O80" s="91"/>
      <c r="P80" s="91"/>
      <c r="Q80" s="91"/>
      <c r="R80" s="91"/>
      <c r="S80" s="91"/>
    </row>
    <row r="81" spans="1:19" s="165" customFormat="1">
      <c r="A81" s="179"/>
      <c r="B81" s="180"/>
      <c r="C81" s="180"/>
      <c r="D81" s="181"/>
      <c r="E81" s="180"/>
      <c r="F81" s="180"/>
      <c r="G81" s="180"/>
      <c r="H81" s="182"/>
      <c r="I81" s="182"/>
      <c r="J81" s="179"/>
      <c r="K81" s="166"/>
      <c r="L81" s="91"/>
      <c r="M81" s="91"/>
      <c r="N81" s="91"/>
      <c r="O81" s="91"/>
      <c r="P81" s="91"/>
      <c r="Q81" s="91"/>
      <c r="R81" s="91"/>
      <c r="S81" s="91"/>
    </row>
    <row r="82" spans="1:19" s="165" customFormat="1">
      <c r="A82" s="46"/>
      <c r="B82" s="180"/>
      <c r="C82" s="180"/>
      <c r="D82" s="181"/>
      <c r="E82" s="180"/>
      <c r="F82" s="180"/>
      <c r="G82" s="180"/>
      <c r="H82" s="182"/>
      <c r="I82" s="182"/>
      <c r="J82" s="46"/>
      <c r="K82" s="91"/>
      <c r="L82" s="91"/>
      <c r="M82" s="91"/>
      <c r="N82" s="91"/>
      <c r="O82" s="91"/>
      <c r="P82" s="91"/>
      <c r="Q82" s="91"/>
      <c r="R82" s="91"/>
      <c r="S82" s="91"/>
    </row>
    <row r="83" spans="1:19" s="165" customFormat="1">
      <c r="A83" s="46"/>
      <c r="B83" s="180"/>
      <c r="C83" s="180"/>
      <c r="D83" s="181"/>
      <c r="E83" s="180"/>
      <c r="F83" s="180"/>
      <c r="G83" s="180"/>
      <c r="H83" s="182"/>
      <c r="I83" s="182"/>
      <c r="J83" s="46"/>
      <c r="K83" s="91"/>
      <c r="L83" s="91"/>
      <c r="M83" s="91"/>
      <c r="N83" s="91"/>
      <c r="O83" s="91"/>
      <c r="P83" s="91"/>
      <c r="Q83" s="91"/>
      <c r="R83" s="91"/>
      <c r="S83" s="91"/>
    </row>
    <row r="84" spans="1:19" s="165" customFormat="1">
      <c r="A84" s="46"/>
      <c r="B84" s="180"/>
      <c r="C84" s="180"/>
      <c r="D84" s="181"/>
      <c r="E84" s="180"/>
      <c r="F84" s="180"/>
      <c r="G84" s="180"/>
      <c r="H84" s="182"/>
      <c r="I84" s="182"/>
      <c r="J84" s="46"/>
      <c r="K84" s="91"/>
      <c r="L84" s="91"/>
      <c r="M84" s="91"/>
      <c r="N84" s="91"/>
      <c r="O84" s="91"/>
      <c r="P84" s="91"/>
      <c r="Q84" s="91"/>
      <c r="R84" s="91"/>
      <c r="S84" s="91"/>
    </row>
    <row r="85" spans="1:19" s="165" customFormat="1">
      <c r="A85" s="46"/>
      <c r="B85" s="180"/>
      <c r="C85" s="180"/>
      <c r="D85" s="181"/>
      <c r="E85" s="180"/>
      <c r="F85" s="180"/>
      <c r="G85" s="180"/>
      <c r="H85" s="182"/>
      <c r="I85" s="182"/>
      <c r="J85" s="46"/>
      <c r="K85" s="91"/>
      <c r="L85" s="91"/>
      <c r="M85" s="91"/>
      <c r="N85" s="91"/>
      <c r="O85" s="91"/>
      <c r="P85" s="91"/>
      <c r="Q85" s="91"/>
      <c r="R85" s="91"/>
      <c r="S85" s="91"/>
    </row>
    <row r="86" spans="1:19" s="165" customFormat="1">
      <c r="A86" s="91"/>
      <c r="B86" s="170"/>
      <c r="C86" s="170"/>
      <c r="D86" s="171"/>
      <c r="E86" s="170"/>
      <c r="F86" s="170"/>
      <c r="G86" s="170"/>
      <c r="H86" s="172"/>
      <c r="I86" s="172"/>
      <c r="J86" s="91"/>
      <c r="K86" s="91"/>
      <c r="L86" s="91"/>
      <c r="M86" s="91"/>
      <c r="N86" s="91"/>
      <c r="O86" s="91"/>
      <c r="P86" s="91"/>
      <c r="Q86" s="91"/>
      <c r="R86" s="91"/>
      <c r="S86" s="91"/>
    </row>
    <row r="87" spans="1:19" s="165" customFormat="1">
      <c r="A87" s="91"/>
      <c r="B87" s="170"/>
      <c r="C87" s="170"/>
      <c r="D87" s="171"/>
      <c r="E87" s="170"/>
      <c r="F87" s="170"/>
      <c r="G87" s="170"/>
      <c r="H87" s="172"/>
      <c r="I87" s="172"/>
      <c r="J87" s="91"/>
      <c r="K87" s="91"/>
      <c r="L87" s="91"/>
      <c r="M87" s="91"/>
      <c r="N87" s="91"/>
      <c r="O87" s="91"/>
      <c r="P87" s="91"/>
      <c r="Q87" s="91"/>
      <c r="R87" s="91"/>
      <c r="S87" s="91"/>
    </row>
    <row r="88" spans="1:19" s="165" customFormat="1">
      <c r="A88" s="91"/>
      <c r="B88" s="91"/>
      <c r="C88" s="91"/>
      <c r="D88" s="91"/>
      <c r="E88" s="91"/>
      <c r="F88" s="91"/>
      <c r="G88" s="91"/>
      <c r="H88" s="93"/>
      <c r="I88" s="93"/>
      <c r="J88" s="91"/>
      <c r="K88" s="91"/>
      <c r="L88" s="91"/>
      <c r="M88" s="91"/>
      <c r="N88" s="91"/>
      <c r="O88" s="91"/>
      <c r="P88" s="91"/>
      <c r="Q88" s="91"/>
      <c r="R88" s="91"/>
      <c r="S88" s="91"/>
    </row>
    <row r="89" spans="1:19" s="165" customFormat="1">
      <c r="A89" s="91"/>
      <c r="B89" s="91"/>
      <c r="C89" s="91"/>
      <c r="D89" s="91"/>
      <c r="E89" s="91"/>
      <c r="F89" s="91"/>
      <c r="G89" s="91"/>
      <c r="H89" s="93"/>
      <c r="I89" s="93"/>
      <c r="J89" s="91"/>
      <c r="K89" s="91"/>
      <c r="L89" s="91"/>
      <c r="M89" s="91"/>
      <c r="N89" s="91"/>
      <c r="O89" s="91"/>
      <c r="P89" s="91"/>
      <c r="Q89" s="91"/>
      <c r="R89" s="91"/>
      <c r="S89" s="91"/>
    </row>
    <row r="90" spans="1:19" s="165" customFormat="1">
      <c r="A90" s="91"/>
      <c r="B90" s="91"/>
      <c r="C90" s="91"/>
      <c r="D90" s="91"/>
      <c r="E90" s="91"/>
      <c r="F90" s="91"/>
      <c r="G90" s="91"/>
      <c r="H90" s="93"/>
      <c r="I90" s="93"/>
      <c r="J90" s="91"/>
      <c r="K90" s="91"/>
      <c r="L90" s="91"/>
      <c r="M90" s="91"/>
      <c r="N90" s="91"/>
      <c r="O90" s="91"/>
      <c r="P90" s="91"/>
      <c r="Q90" s="91"/>
      <c r="R90" s="91"/>
      <c r="S90" s="91"/>
    </row>
    <row r="91" spans="1:19" s="165" customFormat="1">
      <c r="A91" s="91"/>
      <c r="B91" s="91"/>
      <c r="C91" s="91"/>
      <c r="D91" s="91"/>
      <c r="E91" s="91"/>
      <c r="F91" s="91"/>
      <c r="G91" s="91"/>
      <c r="H91" s="93"/>
      <c r="I91" s="93"/>
      <c r="J91" s="91"/>
      <c r="K91" s="91"/>
      <c r="L91" s="91"/>
      <c r="M91" s="91"/>
      <c r="N91" s="91"/>
      <c r="O91" s="91"/>
      <c r="P91" s="91"/>
      <c r="Q91" s="91"/>
      <c r="R91" s="91"/>
      <c r="S91" s="91"/>
    </row>
    <row r="92" spans="1:19" s="165" customFormat="1">
      <c r="A92" s="91"/>
      <c r="B92" s="91"/>
      <c r="C92" s="91"/>
      <c r="D92" s="91"/>
      <c r="E92" s="91"/>
      <c r="F92" s="91"/>
      <c r="G92" s="91"/>
      <c r="H92" s="93"/>
      <c r="I92" s="93"/>
      <c r="J92" s="91"/>
      <c r="K92" s="91"/>
      <c r="L92" s="91"/>
      <c r="M92" s="91"/>
      <c r="N92" s="91"/>
      <c r="O92" s="91"/>
      <c r="P92" s="91"/>
      <c r="Q92" s="91"/>
      <c r="R92" s="91"/>
      <c r="S92" s="91"/>
    </row>
    <row r="93" spans="1:19" s="165" customFormat="1">
      <c r="A93" s="91"/>
      <c r="B93" s="91"/>
      <c r="C93" s="91"/>
      <c r="D93" s="91"/>
      <c r="E93" s="91"/>
      <c r="F93" s="91"/>
      <c r="G93" s="91"/>
      <c r="H93" s="93"/>
      <c r="I93" s="93"/>
      <c r="J93" s="91"/>
      <c r="K93" s="91"/>
      <c r="L93" s="91"/>
      <c r="M93" s="91"/>
      <c r="N93" s="91"/>
      <c r="O93" s="91"/>
      <c r="P93" s="91"/>
      <c r="Q93" s="91"/>
      <c r="R93" s="91"/>
      <c r="S93" s="91"/>
    </row>
    <row r="94" spans="1:19" s="165" customFormat="1">
      <c r="A94" s="91"/>
      <c r="B94" s="91"/>
      <c r="C94" s="91"/>
      <c r="D94" s="91"/>
      <c r="E94" s="91"/>
      <c r="F94" s="91"/>
      <c r="G94" s="91"/>
      <c r="H94" s="93"/>
      <c r="I94" s="93"/>
      <c r="J94" s="91"/>
      <c r="K94" s="91"/>
      <c r="L94" s="91"/>
      <c r="M94" s="91"/>
      <c r="N94" s="91"/>
      <c r="O94" s="91"/>
      <c r="P94" s="91"/>
      <c r="Q94" s="91"/>
      <c r="R94" s="91"/>
      <c r="S94" s="91"/>
    </row>
    <row r="95" spans="1:19" s="165" customFormat="1">
      <c r="A95" s="91"/>
      <c r="B95" s="91"/>
      <c r="C95" s="91"/>
      <c r="D95" s="91"/>
      <c r="E95" s="91"/>
      <c r="F95" s="91"/>
      <c r="G95" s="91"/>
      <c r="H95" s="93"/>
      <c r="I95" s="93"/>
      <c r="J95" s="91"/>
      <c r="K95" s="91"/>
      <c r="L95" s="91"/>
      <c r="M95" s="91"/>
      <c r="N95" s="91"/>
      <c r="O95" s="91"/>
      <c r="P95" s="91"/>
      <c r="Q95" s="91"/>
      <c r="R95" s="91"/>
      <c r="S95" s="91"/>
    </row>
    <row r="96" spans="1:19" s="165" customFormat="1">
      <c r="A96" s="91"/>
      <c r="B96" s="91"/>
      <c r="C96" s="91"/>
      <c r="D96" s="91"/>
      <c r="E96" s="91"/>
      <c r="F96" s="91"/>
      <c r="G96" s="91"/>
      <c r="H96" s="93"/>
      <c r="I96" s="93"/>
      <c r="J96" s="91"/>
      <c r="K96" s="91"/>
      <c r="L96" s="91"/>
      <c r="M96" s="91"/>
      <c r="N96" s="91"/>
      <c r="O96" s="91"/>
      <c r="P96" s="91"/>
      <c r="Q96" s="91"/>
      <c r="R96" s="91"/>
      <c r="S96" s="91"/>
    </row>
    <row r="97" spans="1:19" s="165" customFormat="1">
      <c r="A97" s="91"/>
      <c r="B97" s="91"/>
      <c r="C97" s="91"/>
      <c r="D97" s="91"/>
      <c r="E97" s="91"/>
      <c r="F97" s="91"/>
      <c r="G97" s="91"/>
      <c r="H97" s="93"/>
      <c r="I97" s="93"/>
      <c r="J97" s="91"/>
      <c r="K97" s="91"/>
      <c r="L97" s="91"/>
      <c r="M97" s="91"/>
      <c r="N97" s="91"/>
      <c r="O97" s="91"/>
      <c r="P97" s="91"/>
      <c r="Q97" s="91"/>
      <c r="R97" s="91"/>
      <c r="S97" s="91"/>
    </row>
    <row r="98" spans="1:19" s="165" customFormat="1">
      <c r="A98" s="91"/>
      <c r="B98" s="91"/>
      <c r="C98" s="91"/>
      <c r="D98" s="91"/>
      <c r="E98" s="91"/>
      <c r="F98" s="91"/>
      <c r="G98" s="91"/>
      <c r="H98" s="93"/>
      <c r="I98" s="93"/>
      <c r="J98" s="91"/>
      <c r="K98" s="91"/>
      <c r="L98" s="91"/>
      <c r="M98" s="91"/>
      <c r="N98" s="91"/>
      <c r="O98" s="91"/>
      <c r="P98" s="91"/>
      <c r="Q98" s="91"/>
      <c r="R98" s="91"/>
      <c r="S98" s="91"/>
    </row>
    <row r="99" spans="1:19" s="165" customFormat="1">
      <c r="A99" s="91"/>
      <c r="B99" s="91"/>
      <c r="C99" s="91"/>
      <c r="D99" s="91"/>
      <c r="E99" s="91"/>
      <c r="F99" s="91"/>
      <c r="G99" s="91"/>
      <c r="H99" s="93"/>
      <c r="I99" s="93"/>
      <c r="J99" s="91"/>
      <c r="K99" s="91"/>
      <c r="L99" s="91"/>
      <c r="M99" s="91"/>
      <c r="N99" s="91"/>
      <c r="O99" s="91"/>
      <c r="P99" s="91"/>
      <c r="Q99" s="91"/>
      <c r="R99" s="91"/>
      <c r="S99" s="91"/>
    </row>
    <row r="100" spans="1:19" s="165" customFormat="1">
      <c r="A100" s="91"/>
      <c r="B100" s="91"/>
      <c r="C100" s="91"/>
      <c r="D100" s="91"/>
      <c r="E100" s="91"/>
      <c r="F100" s="91"/>
      <c r="G100" s="91"/>
      <c r="H100" s="93"/>
      <c r="I100" s="93"/>
      <c r="J100" s="91"/>
      <c r="K100" s="91"/>
      <c r="L100" s="91"/>
      <c r="M100" s="91"/>
      <c r="N100" s="91"/>
      <c r="O100" s="91"/>
      <c r="P100" s="91"/>
      <c r="Q100" s="91"/>
      <c r="R100" s="91"/>
      <c r="S100" s="91"/>
    </row>
    <row r="101" spans="1:19" s="165" customFormat="1">
      <c r="A101" s="91"/>
      <c r="B101" s="91"/>
      <c r="C101" s="91"/>
      <c r="D101" s="91"/>
      <c r="E101" s="91"/>
      <c r="F101" s="91"/>
      <c r="G101" s="91"/>
      <c r="H101" s="93"/>
      <c r="I101" s="93"/>
      <c r="J101" s="91"/>
      <c r="K101" s="91"/>
      <c r="L101" s="91"/>
      <c r="M101" s="91"/>
      <c r="N101" s="91"/>
      <c r="O101" s="91"/>
      <c r="P101" s="91"/>
      <c r="Q101" s="91"/>
      <c r="R101" s="91"/>
      <c r="S101" s="91"/>
    </row>
    <row r="102" spans="1:19" s="165" customFormat="1">
      <c r="A102" s="91"/>
      <c r="B102" s="91"/>
      <c r="C102" s="91"/>
      <c r="D102" s="91"/>
      <c r="E102" s="91"/>
      <c r="F102" s="91"/>
      <c r="G102" s="91"/>
      <c r="H102" s="93"/>
      <c r="I102" s="93"/>
      <c r="J102" s="91"/>
      <c r="K102" s="91"/>
      <c r="L102" s="91"/>
      <c r="M102" s="91"/>
      <c r="N102" s="91"/>
      <c r="O102" s="91"/>
      <c r="P102" s="91"/>
      <c r="Q102" s="91"/>
      <c r="R102" s="91"/>
      <c r="S102" s="91"/>
    </row>
    <row r="103" spans="1:19" s="165" customFormat="1">
      <c r="A103" s="91"/>
      <c r="B103" s="91"/>
      <c r="C103" s="91"/>
      <c r="D103" s="91"/>
      <c r="E103" s="91"/>
      <c r="F103" s="91"/>
      <c r="G103" s="91"/>
      <c r="H103" s="93"/>
      <c r="I103" s="93"/>
      <c r="J103" s="91"/>
      <c r="K103" s="91"/>
      <c r="L103" s="91"/>
      <c r="M103" s="91"/>
      <c r="N103" s="91"/>
      <c r="O103" s="91"/>
      <c r="P103" s="91"/>
      <c r="Q103" s="91"/>
      <c r="R103" s="91"/>
      <c r="S103" s="91"/>
    </row>
    <row r="104" spans="1:19" s="165" customFormat="1">
      <c r="A104" s="91"/>
      <c r="B104" s="91"/>
      <c r="C104" s="91"/>
      <c r="D104" s="91"/>
      <c r="E104" s="91"/>
      <c r="F104" s="91"/>
      <c r="G104" s="91"/>
      <c r="H104" s="93"/>
      <c r="I104" s="93"/>
      <c r="J104" s="91"/>
      <c r="K104" s="91"/>
      <c r="L104" s="91"/>
      <c r="M104" s="91"/>
      <c r="N104" s="91"/>
      <c r="O104" s="91"/>
      <c r="P104" s="91"/>
      <c r="Q104" s="91"/>
      <c r="R104" s="91"/>
      <c r="S104" s="91"/>
    </row>
    <row r="105" spans="1:19" s="165" customFormat="1">
      <c r="A105" s="91"/>
      <c r="B105" s="91"/>
      <c r="C105" s="91"/>
      <c r="D105" s="91"/>
      <c r="E105" s="91"/>
      <c r="F105" s="91"/>
      <c r="G105" s="91"/>
      <c r="H105" s="93"/>
      <c r="I105" s="93"/>
      <c r="J105" s="91"/>
      <c r="K105" s="91"/>
      <c r="L105" s="91"/>
      <c r="M105" s="91"/>
      <c r="N105" s="91"/>
      <c r="O105" s="91"/>
      <c r="P105" s="91"/>
      <c r="Q105" s="91"/>
      <c r="R105" s="91"/>
      <c r="S105" s="91"/>
    </row>
    <row r="106" spans="1:19" s="165" customFormat="1">
      <c r="A106" s="91"/>
      <c r="B106" s="91"/>
      <c r="C106" s="91"/>
      <c r="D106" s="91"/>
      <c r="E106" s="91"/>
      <c r="F106" s="91"/>
      <c r="G106" s="91"/>
      <c r="H106" s="93"/>
      <c r="I106" s="93"/>
      <c r="J106" s="91"/>
      <c r="K106" s="91"/>
      <c r="L106" s="91"/>
      <c r="M106" s="91"/>
      <c r="N106" s="91"/>
      <c r="O106" s="91"/>
      <c r="P106" s="91"/>
      <c r="Q106" s="91"/>
      <c r="R106" s="91"/>
      <c r="S106" s="91"/>
    </row>
    <row r="107" spans="1:19" s="165" customFormat="1">
      <c r="A107" s="91"/>
      <c r="B107" s="91"/>
      <c r="C107" s="91"/>
      <c r="D107" s="91"/>
      <c r="E107" s="91"/>
      <c r="F107" s="91"/>
      <c r="G107" s="91"/>
      <c r="H107" s="93"/>
      <c r="I107" s="93"/>
      <c r="J107" s="91"/>
      <c r="K107" s="91"/>
      <c r="L107" s="91"/>
      <c r="M107" s="91"/>
      <c r="N107" s="91"/>
      <c r="O107" s="91"/>
      <c r="P107" s="91"/>
      <c r="Q107" s="91"/>
      <c r="R107" s="91"/>
      <c r="S107" s="91"/>
    </row>
    <row r="108" spans="1:19" s="165" customFormat="1">
      <c r="A108" s="91"/>
      <c r="B108" s="91"/>
      <c r="C108" s="91"/>
      <c r="D108" s="91"/>
      <c r="E108" s="91"/>
      <c r="F108" s="91"/>
      <c r="G108" s="91"/>
      <c r="H108" s="93"/>
      <c r="I108" s="93"/>
      <c r="J108" s="91"/>
      <c r="K108" s="91"/>
      <c r="L108" s="91"/>
      <c r="M108" s="91"/>
      <c r="N108" s="91"/>
      <c r="O108" s="91"/>
      <c r="P108" s="91"/>
      <c r="Q108" s="91"/>
      <c r="R108" s="91"/>
      <c r="S108" s="91"/>
    </row>
    <row r="109" spans="1:19" s="165" customFormat="1">
      <c r="A109" s="91"/>
      <c r="B109" s="91"/>
      <c r="C109" s="91"/>
      <c r="D109" s="91"/>
      <c r="E109" s="91"/>
      <c r="F109" s="91"/>
      <c r="G109" s="91"/>
      <c r="H109" s="93"/>
      <c r="I109" s="93"/>
      <c r="J109" s="91"/>
      <c r="K109" s="91"/>
      <c r="L109" s="91"/>
      <c r="M109" s="91"/>
      <c r="N109" s="91"/>
      <c r="O109" s="91"/>
      <c r="P109" s="91"/>
      <c r="Q109" s="91"/>
      <c r="R109" s="91"/>
      <c r="S109" s="91"/>
    </row>
    <row r="110" spans="1:19" s="165" customFormat="1">
      <c r="A110" s="91"/>
      <c r="B110" s="91"/>
      <c r="C110" s="91"/>
      <c r="D110" s="91"/>
      <c r="E110" s="91"/>
      <c r="F110" s="91"/>
      <c r="G110" s="91"/>
      <c r="H110" s="93"/>
      <c r="I110" s="93"/>
      <c r="J110" s="91"/>
      <c r="K110" s="91"/>
      <c r="L110" s="91"/>
      <c r="M110" s="91"/>
      <c r="N110" s="91"/>
      <c r="O110" s="91"/>
      <c r="P110" s="91"/>
      <c r="Q110" s="91"/>
      <c r="R110" s="91"/>
      <c r="S110" s="91"/>
    </row>
    <row r="111" spans="1:19" s="165" customFormat="1">
      <c r="A111" s="91"/>
      <c r="B111" s="91"/>
      <c r="C111" s="91"/>
      <c r="D111" s="91"/>
      <c r="E111" s="91"/>
      <c r="F111" s="91"/>
      <c r="G111" s="91"/>
      <c r="H111" s="93"/>
      <c r="I111" s="93"/>
      <c r="J111" s="91"/>
      <c r="K111" s="91"/>
      <c r="L111" s="91"/>
      <c r="M111" s="91"/>
      <c r="N111" s="91"/>
      <c r="O111" s="91"/>
      <c r="P111" s="91"/>
      <c r="Q111" s="91"/>
      <c r="R111" s="91"/>
      <c r="S111" s="91"/>
    </row>
    <row r="112" spans="1:19" s="165" customFormat="1">
      <c r="A112" s="91"/>
      <c r="B112" s="91"/>
      <c r="C112" s="91"/>
      <c r="D112" s="91"/>
      <c r="E112" s="91"/>
      <c r="F112" s="91"/>
      <c r="G112" s="91"/>
      <c r="H112" s="93"/>
      <c r="I112" s="93"/>
      <c r="J112" s="91"/>
      <c r="K112" s="91"/>
      <c r="L112" s="91"/>
      <c r="M112" s="91"/>
      <c r="N112" s="91"/>
      <c r="O112" s="91"/>
      <c r="P112" s="91"/>
      <c r="Q112" s="91"/>
      <c r="R112" s="91"/>
      <c r="S112" s="91"/>
    </row>
    <row r="113" spans="1:19" s="165" customFormat="1">
      <c r="A113" s="91"/>
      <c r="B113" s="91"/>
      <c r="C113" s="91"/>
      <c r="D113" s="91"/>
      <c r="E113" s="91"/>
      <c r="F113" s="91"/>
      <c r="G113" s="91"/>
      <c r="H113" s="93"/>
      <c r="I113" s="93"/>
      <c r="J113" s="91"/>
      <c r="K113" s="91"/>
      <c r="L113" s="91"/>
      <c r="M113" s="91"/>
      <c r="N113" s="91"/>
      <c r="O113" s="91"/>
      <c r="P113" s="91"/>
      <c r="Q113" s="91"/>
      <c r="R113" s="91"/>
      <c r="S113" s="91"/>
    </row>
    <row r="114" spans="1:19" s="165" customFormat="1">
      <c r="A114" s="91"/>
      <c r="B114" s="91"/>
      <c r="C114" s="91"/>
      <c r="D114" s="91"/>
      <c r="E114" s="91"/>
      <c r="F114" s="91"/>
      <c r="G114" s="91"/>
      <c r="H114" s="93"/>
      <c r="I114" s="93"/>
      <c r="J114" s="91"/>
      <c r="K114" s="91"/>
      <c r="L114" s="91"/>
      <c r="M114" s="91"/>
      <c r="N114" s="91"/>
      <c r="O114" s="91"/>
      <c r="P114" s="91"/>
      <c r="Q114" s="91"/>
      <c r="R114" s="91"/>
      <c r="S114" s="91"/>
    </row>
    <row r="115" spans="1:19" s="165" customFormat="1">
      <c r="A115" s="91"/>
      <c r="B115" s="91"/>
      <c r="C115" s="91"/>
      <c r="D115" s="91"/>
      <c r="E115" s="91"/>
      <c r="F115" s="91"/>
      <c r="G115" s="91"/>
      <c r="H115" s="93"/>
      <c r="I115" s="93"/>
      <c r="J115" s="91"/>
      <c r="K115" s="91"/>
      <c r="L115" s="91"/>
      <c r="M115" s="91"/>
      <c r="N115" s="91"/>
      <c r="O115" s="91"/>
      <c r="P115" s="91"/>
      <c r="Q115" s="91"/>
      <c r="R115" s="91"/>
      <c r="S115" s="91"/>
    </row>
    <row r="116" spans="1:19" s="165" customFormat="1">
      <c r="A116" s="91"/>
      <c r="B116" s="91"/>
      <c r="C116" s="91"/>
      <c r="D116" s="91"/>
      <c r="E116" s="91"/>
      <c r="F116" s="91"/>
      <c r="G116" s="91"/>
      <c r="H116" s="93"/>
      <c r="I116" s="93"/>
      <c r="J116" s="91"/>
      <c r="K116" s="91"/>
      <c r="L116" s="91"/>
      <c r="M116" s="91"/>
      <c r="N116" s="91"/>
      <c r="O116" s="91"/>
      <c r="P116" s="91"/>
      <c r="Q116" s="91"/>
      <c r="R116" s="91"/>
      <c r="S116" s="91"/>
    </row>
    <row r="117" spans="1:19" s="165" customFormat="1">
      <c r="A117" s="91"/>
      <c r="B117" s="91"/>
      <c r="C117" s="91"/>
      <c r="D117" s="91"/>
      <c r="E117" s="91"/>
      <c r="F117" s="91"/>
      <c r="G117" s="91"/>
      <c r="H117" s="93"/>
      <c r="I117" s="93"/>
      <c r="J117" s="91"/>
      <c r="K117" s="91"/>
      <c r="L117" s="91"/>
      <c r="M117" s="91"/>
      <c r="N117" s="91"/>
      <c r="O117" s="91"/>
      <c r="P117" s="91"/>
      <c r="Q117" s="91"/>
      <c r="R117" s="91"/>
      <c r="S117" s="91"/>
    </row>
    <row r="118" spans="1:19" s="165" customFormat="1">
      <c r="A118" s="91"/>
      <c r="B118" s="91"/>
      <c r="C118" s="91"/>
      <c r="D118" s="91"/>
      <c r="E118" s="91"/>
      <c r="F118" s="91"/>
      <c r="G118" s="91"/>
      <c r="H118" s="93"/>
      <c r="I118" s="93"/>
      <c r="J118" s="91"/>
      <c r="K118" s="91"/>
      <c r="L118" s="91"/>
      <c r="M118" s="91"/>
      <c r="N118" s="91"/>
      <c r="O118" s="91"/>
      <c r="P118" s="91"/>
      <c r="Q118" s="91"/>
      <c r="R118" s="91"/>
      <c r="S118" s="91"/>
    </row>
    <row r="119" spans="1:19" s="165" customFormat="1">
      <c r="A119" s="91"/>
      <c r="B119" s="91"/>
      <c r="C119" s="91"/>
      <c r="D119" s="91"/>
      <c r="E119" s="91"/>
      <c r="F119" s="91"/>
      <c r="G119" s="91"/>
      <c r="H119" s="93"/>
      <c r="I119" s="93"/>
      <c r="J119" s="91"/>
      <c r="K119" s="91"/>
      <c r="L119" s="91"/>
      <c r="M119" s="91"/>
      <c r="N119" s="91"/>
      <c r="O119" s="91"/>
      <c r="P119" s="91"/>
      <c r="Q119" s="91"/>
      <c r="R119" s="91"/>
      <c r="S119" s="91"/>
    </row>
    <row r="120" spans="1:19" s="165" customFormat="1">
      <c r="A120" s="91"/>
      <c r="B120" s="91"/>
      <c r="C120" s="91"/>
      <c r="D120" s="91"/>
      <c r="E120" s="91"/>
      <c r="F120" s="91"/>
      <c r="G120" s="91"/>
      <c r="H120" s="93"/>
      <c r="I120" s="93"/>
      <c r="J120" s="91"/>
      <c r="K120" s="91"/>
      <c r="L120" s="91"/>
      <c r="M120" s="91"/>
      <c r="N120" s="91"/>
      <c r="O120" s="91"/>
      <c r="P120" s="91"/>
      <c r="Q120" s="91"/>
      <c r="R120" s="91"/>
      <c r="S120" s="91"/>
    </row>
    <row r="121" spans="1:19" s="165" customFormat="1">
      <c r="A121" s="91"/>
      <c r="B121" s="91"/>
      <c r="C121" s="91"/>
      <c r="D121" s="91"/>
      <c r="E121" s="91"/>
      <c r="F121" s="91"/>
      <c r="G121" s="91"/>
      <c r="H121" s="93"/>
      <c r="I121" s="93"/>
      <c r="J121" s="91"/>
      <c r="K121" s="91"/>
      <c r="L121" s="91"/>
      <c r="M121" s="91"/>
      <c r="N121" s="91"/>
      <c r="O121" s="91"/>
      <c r="P121" s="91"/>
      <c r="Q121" s="91"/>
      <c r="R121" s="91"/>
      <c r="S121" s="91"/>
    </row>
    <row r="122" spans="1:19" s="165" customFormat="1">
      <c r="A122" s="91"/>
      <c r="B122" s="91"/>
      <c r="C122" s="91"/>
      <c r="D122" s="91"/>
      <c r="E122" s="91"/>
      <c r="F122" s="91"/>
      <c r="G122" s="91"/>
      <c r="H122" s="93"/>
      <c r="I122" s="93"/>
      <c r="J122" s="91"/>
      <c r="K122" s="91"/>
      <c r="L122" s="91"/>
      <c r="M122" s="91"/>
      <c r="N122" s="91"/>
      <c r="O122" s="91"/>
      <c r="P122" s="91"/>
      <c r="Q122" s="91"/>
      <c r="R122" s="91"/>
      <c r="S122" s="91"/>
    </row>
    <row r="123" spans="1:19" s="165" customFormat="1">
      <c r="A123" s="91"/>
      <c r="B123" s="91"/>
      <c r="C123" s="91"/>
      <c r="D123" s="91"/>
      <c r="E123" s="91"/>
      <c r="F123" s="91"/>
      <c r="G123" s="91"/>
      <c r="H123" s="93"/>
      <c r="I123" s="93"/>
      <c r="J123" s="91"/>
      <c r="K123" s="91"/>
      <c r="L123" s="91"/>
      <c r="M123" s="91"/>
      <c r="N123" s="91"/>
      <c r="O123" s="91"/>
      <c r="P123" s="91"/>
      <c r="Q123" s="91"/>
      <c r="R123" s="91"/>
      <c r="S123" s="91"/>
    </row>
    <row r="124" spans="1:19" s="165" customFormat="1">
      <c r="A124" s="91"/>
      <c r="B124" s="91"/>
      <c r="C124" s="91"/>
      <c r="D124" s="91"/>
      <c r="E124" s="91"/>
      <c r="F124" s="91"/>
      <c r="G124" s="91"/>
      <c r="H124" s="93"/>
      <c r="I124" s="93"/>
      <c r="J124" s="91"/>
      <c r="K124" s="91"/>
      <c r="L124" s="91"/>
      <c r="M124" s="91"/>
      <c r="N124" s="91"/>
      <c r="O124" s="91"/>
      <c r="P124" s="91"/>
      <c r="Q124" s="91"/>
      <c r="R124" s="91"/>
      <c r="S124" s="91"/>
    </row>
    <row r="125" spans="1:19" s="165" customFormat="1">
      <c r="A125" s="91"/>
      <c r="B125" s="91"/>
      <c r="C125" s="91"/>
      <c r="D125" s="91"/>
      <c r="E125" s="91"/>
      <c r="F125" s="91"/>
      <c r="G125" s="91"/>
      <c r="H125" s="93"/>
      <c r="I125" s="93"/>
      <c r="J125" s="91"/>
      <c r="K125" s="91"/>
      <c r="L125" s="91"/>
      <c r="M125" s="91"/>
      <c r="N125" s="91"/>
      <c r="O125" s="91"/>
      <c r="P125" s="91"/>
      <c r="Q125" s="91"/>
      <c r="R125" s="91"/>
      <c r="S125" s="91"/>
    </row>
    <row r="126" spans="1:19" s="165" customFormat="1">
      <c r="A126" s="91"/>
      <c r="B126" s="91"/>
      <c r="C126" s="91"/>
      <c r="D126" s="91"/>
      <c r="E126" s="91"/>
      <c r="F126" s="91"/>
      <c r="G126" s="91"/>
      <c r="H126" s="93"/>
      <c r="I126" s="93"/>
      <c r="J126" s="91"/>
      <c r="K126" s="91"/>
      <c r="L126" s="91"/>
      <c r="M126" s="91"/>
      <c r="N126" s="91"/>
      <c r="O126" s="91"/>
      <c r="P126" s="91"/>
      <c r="Q126" s="91"/>
      <c r="R126" s="91"/>
      <c r="S126" s="91"/>
    </row>
    <row r="127" spans="1:19" s="165" customFormat="1">
      <c r="A127" s="91"/>
      <c r="B127" s="91"/>
      <c r="C127" s="91"/>
      <c r="D127" s="91"/>
      <c r="E127" s="91"/>
      <c r="F127" s="91"/>
      <c r="G127" s="91"/>
      <c r="H127" s="93"/>
      <c r="I127" s="93"/>
      <c r="J127" s="91"/>
      <c r="K127" s="91"/>
      <c r="L127" s="91"/>
      <c r="M127" s="91"/>
      <c r="N127" s="91"/>
      <c r="O127" s="91"/>
      <c r="P127" s="91"/>
      <c r="Q127" s="91"/>
      <c r="R127" s="91"/>
      <c r="S127" s="91"/>
    </row>
    <row r="128" spans="1:19" s="165" customFormat="1">
      <c r="A128" s="91"/>
      <c r="B128" s="91"/>
      <c r="C128" s="91"/>
      <c r="D128" s="91"/>
      <c r="E128" s="91"/>
      <c r="F128" s="91"/>
      <c r="G128" s="91"/>
      <c r="H128" s="93"/>
      <c r="I128" s="93"/>
      <c r="J128" s="91"/>
      <c r="K128" s="91"/>
      <c r="L128" s="91"/>
      <c r="M128" s="91"/>
      <c r="N128" s="91"/>
      <c r="O128" s="91"/>
      <c r="P128" s="91"/>
      <c r="Q128" s="91"/>
      <c r="R128" s="91"/>
      <c r="S128" s="91"/>
    </row>
    <row r="129" spans="1:19" s="165" customFormat="1">
      <c r="A129" s="91"/>
      <c r="B129" s="91"/>
      <c r="C129" s="91"/>
      <c r="D129" s="91"/>
      <c r="E129" s="91"/>
      <c r="F129" s="91"/>
      <c r="G129" s="91"/>
      <c r="H129" s="93"/>
      <c r="I129" s="93"/>
      <c r="J129" s="91"/>
      <c r="K129" s="91"/>
      <c r="L129" s="91"/>
      <c r="M129" s="91"/>
      <c r="N129" s="91"/>
      <c r="O129" s="91"/>
      <c r="P129" s="91"/>
      <c r="Q129" s="91"/>
      <c r="R129" s="91"/>
      <c r="S129" s="91"/>
    </row>
    <row r="130" spans="1:19" s="165" customFormat="1">
      <c r="A130" s="91"/>
      <c r="B130" s="91"/>
      <c r="C130" s="91"/>
      <c r="D130" s="91"/>
      <c r="E130" s="91"/>
      <c r="F130" s="91"/>
      <c r="G130" s="91"/>
      <c r="H130" s="93"/>
      <c r="I130" s="93"/>
      <c r="J130" s="91"/>
      <c r="K130" s="91"/>
      <c r="L130" s="91"/>
      <c r="M130" s="91"/>
      <c r="N130" s="91"/>
      <c r="O130" s="91"/>
      <c r="P130" s="91"/>
      <c r="Q130" s="91"/>
      <c r="R130" s="91"/>
      <c r="S130" s="91"/>
    </row>
    <row r="131" spans="1:19" s="165" customFormat="1">
      <c r="A131" s="91"/>
      <c r="B131" s="91"/>
      <c r="C131" s="91"/>
      <c r="D131" s="91"/>
      <c r="E131" s="91"/>
      <c r="F131" s="91"/>
      <c r="G131" s="91"/>
      <c r="H131" s="93"/>
      <c r="I131" s="93"/>
      <c r="J131" s="91"/>
      <c r="K131" s="91"/>
      <c r="L131" s="91"/>
      <c r="M131" s="91"/>
      <c r="N131" s="91"/>
      <c r="O131" s="91"/>
      <c r="P131" s="91"/>
      <c r="Q131" s="91"/>
      <c r="R131" s="91"/>
      <c r="S131" s="91"/>
    </row>
    <row r="132" spans="1:19" s="165" customFormat="1">
      <c r="A132" s="91"/>
      <c r="B132" s="91"/>
      <c r="C132" s="91"/>
      <c r="D132" s="91"/>
      <c r="E132" s="91"/>
      <c r="F132" s="91"/>
      <c r="G132" s="91"/>
      <c r="H132" s="93"/>
      <c r="I132" s="93"/>
      <c r="J132" s="91"/>
      <c r="K132" s="91"/>
      <c r="L132" s="91"/>
      <c r="M132" s="91"/>
      <c r="N132" s="91"/>
      <c r="O132" s="91"/>
      <c r="P132" s="91"/>
      <c r="Q132" s="91"/>
      <c r="R132" s="91"/>
      <c r="S132" s="91"/>
    </row>
    <row r="133" spans="1:19" s="165" customFormat="1">
      <c r="A133" s="91"/>
      <c r="B133" s="91"/>
      <c r="C133" s="91"/>
      <c r="D133" s="91"/>
      <c r="E133" s="91"/>
      <c r="F133" s="91"/>
      <c r="G133" s="91"/>
      <c r="H133" s="93"/>
      <c r="I133" s="93"/>
      <c r="J133" s="91"/>
      <c r="K133" s="91"/>
      <c r="L133" s="91"/>
      <c r="M133" s="91"/>
      <c r="N133" s="91"/>
      <c r="O133" s="91"/>
      <c r="P133" s="91"/>
      <c r="Q133" s="91"/>
      <c r="R133" s="91"/>
      <c r="S133" s="91"/>
    </row>
    <row r="134" spans="1:19" s="165" customFormat="1">
      <c r="A134" s="91"/>
      <c r="B134" s="91"/>
      <c r="C134" s="91"/>
      <c r="D134" s="91"/>
      <c r="E134" s="91"/>
      <c r="F134" s="91"/>
      <c r="G134" s="91"/>
      <c r="H134" s="93"/>
      <c r="I134" s="93"/>
      <c r="J134" s="91"/>
      <c r="K134" s="91"/>
      <c r="L134" s="91"/>
      <c r="M134" s="91"/>
      <c r="N134" s="91"/>
      <c r="O134" s="91"/>
      <c r="P134" s="91"/>
      <c r="Q134" s="91"/>
      <c r="R134" s="91"/>
      <c r="S134" s="91"/>
    </row>
    <row r="135" spans="1:19" s="165" customFormat="1">
      <c r="B135" s="91"/>
      <c r="C135" s="91"/>
      <c r="D135" s="91"/>
      <c r="E135" s="91"/>
      <c r="F135" s="91"/>
      <c r="G135" s="91"/>
      <c r="H135" s="93"/>
      <c r="I135" s="93"/>
      <c r="J135" s="91"/>
      <c r="K135" s="91"/>
      <c r="L135" s="91"/>
      <c r="M135" s="91"/>
      <c r="N135" s="91"/>
      <c r="O135" s="91"/>
      <c r="P135" s="91"/>
      <c r="Q135" s="91"/>
      <c r="R135" s="91"/>
      <c r="S135" s="91"/>
    </row>
    <row r="136" spans="1:19" s="165" customFormat="1">
      <c r="B136" s="91"/>
      <c r="C136" s="91"/>
      <c r="D136" s="91"/>
      <c r="E136" s="91"/>
      <c r="F136" s="91"/>
      <c r="G136" s="91"/>
      <c r="H136" s="93"/>
      <c r="I136" s="93"/>
      <c r="J136" s="91"/>
      <c r="K136" s="91"/>
      <c r="L136" s="91"/>
      <c r="M136" s="91"/>
      <c r="N136" s="91"/>
      <c r="O136" s="91"/>
      <c r="P136" s="91"/>
      <c r="Q136" s="91"/>
      <c r="R136" s="91"/>
      <c r="S136" s="91"/>
    </row>
    <row r="137" spans="1:19">
      <c r="B137" s="46"/>
      <c r="C137" s="46"/>
      <c r="D137" s="46"/>
      <c r="E137" s="46"/>
      <c r="F137" s="46"/>
      <c r="G137" s="46"/>
      <c r="H137" s="135"/>
      <c r="I137" s="135"/>
      <c r="J137" s="46"/>
      <c r="K137" s="46"/>
      <c r="L137" s="91"/>
      <c r="M137" s="91"/>
      <c r="N137" s="91"/>
      <c r="O137" s="91"/>
    </row>
    <row r="138" spans="1:19">
      <c r="B138" s="46"/>
      <c r="C138" s="46"/>
      <c r="D138" s="46"/>
      <c r="E138" s="46"/>
      <c r="F138" s="46"/>
      <c r="G138" s="46"/>
      <c r="H138" s="135"/>
      <c r="I138" s="135"/>
      <c r="J138" s="46"/>
      <c r="K138" s="46"/>
      <c r="L138" s="91"/>
      <c r="M138" s="91"/>
      <c r="N138" s="91"/>
      <c r="O138" s="91"/>
    </row>
    <row r="139" spans="1:19">
      <c r="B139" s="46"/>
      <c r="C139" s="46"/>
      <c r="D139" s="46"/>
      <c r="E139" s="46"/>
      <c r="F139" s="46"/>
      <c r="G139" s="46"/>
      <c r="H139" s="135"/>
      <c r="I139" s="135"/>
      <c r="J139" s="46"/>
      <c r="K139" s="46"/>
      <c r="L139" s="91"/>
      <c r="M139" s="91"/>
      <c r="N139" s="91"/>
      <c r="O139" s="91"/>
    </row>
    <row r="140" spans="1:19">
      <c r="B140" s="46"/>
      <c r="C140" s="46"/>
      <c r="D140" s="46"/>
      <c r="E140" s="46"/>
      <c r="F140" s="46"/>
      <c r="G140" s="46"/>
      <c r="H140" s="135"/>
      <c r="I140" s="135"/>
      <c r="J140" s="46"/>
      <c r="K140" s="46"/>
      <c r="L140" s="91"/>
      <c r="M140" s="91"/>
      <c r="N140" s="91"/>
      <c r="O140" s="91"/>
    </row>
    <row r="141" spans="1:19">
      <c r="B141" s="91"/>
      <c r="C141" s="91"/>
      <c r="D141" s="91"/>
      <c r="E141" s="91"/>
      <c r="F141" s="91"/>
      <c r="G141" s="91"/>
      <c r="H141" s="93"/>
      <c r="I141" s="93"/>
      <c r="J141" s="91"/>
      <c r="K141" s="91"/>
      <c r="L141" s="91"/>
      <c r="M141" s="91"/>
      <c r="N141" s="91"/>
      <c r="O141" s="91"/>
    </row>
    <row r="142" spans="1:19">
      <c r="B142" s="91"/>
      <c r="C142" s="91"/>
      <c r="D142" s="91"/>
      <c r="E142" s="91"/>
      <c r="F142" s="91"/>
      <c r="G142" s="91"/>
      <c r="H142" s="93"/>
      <c r="I142" s="93"/>
      <c r="J142" s="91"/>
      <c r="K142" s="91"/>
      <c r="L142" s="91"/>
      <c r="M142" s="91"/>
      <c r="N142" s="91"/>
      <c r="O142" s="91"/>
    </row>
    <row r="143" spans="1:19">
      <c r="B143" s="91"/>
      <c r="C143" s="91"/>
      <c r="D143" s="91"/>
      <c r="E143" s="91"/>
      <c r="F143" s="91"/>
      <c r="G143" s="91"/>
      <c r="H143" s="93"/>
      <c r="I143" s="93"/>
      <c r="J143" s="91"/>
      <c r="K143" s="91"/>
      <c r="L143" s="91"/>
      <c r="M143" s="91"/>
      <c r="N143" s="91"/>
      <c r="O143" s="91"/>
    </row>
    <row r="144" spans="1:19">
      <c r="B144" s="91"/>
      <c r="C144" s="91"/>
      <c r="D144" s="91"/>
      <c r="E144" s="91"/>
      <c r="F144" s="91"/>
      <c r="G144" s="91"/>
      <c r="H144" s="93"/>
      <c r="I144" s="93"/>
      <c r="J144" s="91"/>
      <c r="K144" s="91"/>
      <c r="L144" s="91"/>
      <c r="M144" s="91"/>
      <c r="N144" s="91"/>
      <c r="O144" s="91"/>
    </row>
  </sheetData>
  <sheetProtection algorithmName="SHA-512" hashValue="Q6hkxlgr6+becPQM1o7PHmHTz/OBU/jKmp4YS4pypGNR1MWUc289B7FXCZHep9kjKqaKZRceqcDf5wOPrLZlVQ==" saltValue="aK+UK3nN5kP1Hjk8MQNKUA==" spinCount="100000" sheet="1" objects="1" scenarios="1"/>
  <pageMargins left="0.39370078740157483" right="0.39370078740157483" top="0.39370078740157483" bottom="0.39370078740157483" header="0.39370078740157483" footer="0.31496062992125984"/>
  <pageSetup paperSize="9" scale="9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6545" r:id="rId4" name="Drop Down 1">
              <controlPr defaultSize="0" autoLine="0" autoPict="0">
                <anchor moveWithCells="1">
                  <from>
                    <xdr:col>3</xdr:col>
                    <xdr:colOff>352425</xdr:colOff>
                    <xdr:row>4</xdr:row>
                    <xdr:rowOff>66675</xdr:rowOff>
                  </from>
                  <to>
                    <xdr:col>4</xdr:col>
                    <xdr:colOff>476250</xdr:colOff>
                    <xdr:row>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6" tint="-0.499984740745262"/>
    <pageSetUpPr autoPageBreaks="0"/>
  </sheetPr>
  <dimension ref="A1:CL121"/>
  <sheetViews>
    <sheetView zoomScale="82" zoomScaleNormal="82" workbookViewId="0">
      <selection activeCell="E85" sqref="E85"/>
    </sheetView>
  </sheetViews>
  <sheetFormatPr defaultColWidth="9.1328125" defaultRowHeight="12.75"/>
  <cols>
    <col min="1" max="1" width="3.1328125" style="59" customWidth="1"/>
    <col min="2" max="2" width="20.86328125" style="16" customWidth="1"/>
    <col min="3" max="20" width="12.59765625" style="17" customWidth="1"/>
    <col min="21" max="21" width="14.59765625" customWidth="1"/>
    <col min="22" max="22" width="22.265625" customWidth="1"/>
    <col min="23" max="23" width="14.59765625" customWidth="1"/>
    <col min="24" max="24" width="11.59765625" customWidth="1"/>
    <col min="25" max="25" width="9.73046875" customWidth="1"/>
    <col min="26" max="26" width="19.86328125" customWidth="1"/>
    <col min="27" max="28" width="12" customWidth="1"/>
    <col min="29" max="29" width="18.1328125" customWidth="1"/>
    <col min="30" max="31" width="12.3984375" customWidth="1"/>
    <col min="32" max="35" width="8.86328125" customWidth="1"/>
    <col min="36" max="37" width="9.1328125" style="94"/>
    <col min="38" max="39" width="8.59765625" style="94" customWidth="1"/>
    <col min="40" max="41" width="8.3984375" style="94" customWidth="1"/>
    <col min="42" max="43" width="12.3984375" style="94" customWidth="1"/>
    <col min="44" max="51" width="10.59765625" style="94" customWidth="1"/>
    <col min="52" max="58" width="10.265625" style="94" customWidth="1"/>
    <col min="59" max="63" width="9.86328125" style="94" customWidth="1"/>
    <col min="64" max="65" width="10" style="94" customWidth="1"/>
    <col min="66" max="66" width="14" style="94" customWidth="1"/>
    <col min="67" max="67" width="13.1328125" style="94" customWidth="1"/>
    <col min="68" max="68" width="13.73046875" style="94" customWidth="1"/>
    <col min="69" max="69" width="10.86328125" style="94" customWidth="1"/>
    <col min="70" max="70" width="10.73046875" style="94" customWidth="1"/>
    <col min="71" max="71" width="13.73046875" style="94" customWidth="1"/>
    <col min="72" max="72" width="12.86328125" style="94" customWidth="1"/>
    <col min="73" max="73" width="14.1328125" style="94" customWidth="1"/>
    <col min="74" max="78" width="14.3984375" style="94" customWidth="1"/>
    <col min="79" max="79" width="16.3984375" style="94" customWidth="1"/>
    <col min="80" max="80" width="12.3984375" style="94" customWidth="1"/>
    <col min="81" max="90" width="9.1328125" style="94"/>
    <col min="91" max="16384" width="9.1328125" style="17"/>
  </cols>
  <sheetData>
    <row r="1" spans="1:35" s="94" customFormat="1">
      <c r="A1" s="60">
        <v>1</v>
      </c>
      <c r="B1" s="61">
        <v>2</v>
      </c>
      <c r="C1" s="60">
        <v>3</v>
      </c>
      <c r="D1" s="83">
        <v>4</v>
      </c>
      <c r="E1" s="60">
        <v>5</v>
      </c>
      <c r="F1" s="61">
        <v>6</v>
      </c>
      <c r="G1" s="60">
        <v>7</v>
      </c>
      <c r="H1" s="83">
        <v>8</v>
      </c>
      <c r="I1" s="60">
        <v>9</v>
      </c>
      <c r="J1" s="61">
        <v>10</v>
      </c>
      <c r="K1" s="61">
        <v>11</v>
      </c>
      <c r="L1" s="60">
        <v>12</v>
      </c>
      <c r="M1" s="83">
        <v>13</v>
      </c>
      <c r="N1" s="60">
        <v>14</v>
      </c>
      <c r="O1" s="61">
        <v>15</v>
      </c>
      <c r="P1" s="61">
        <v>16</v>
      </c>
      <c r="Q1" s="60">
        <v>17</v>
      </c>
      <c r="R1" s="83">
        <v>18</v>
      </c>
      <c r="S1" s="60">
        <v>19</v>
      </c>
      <c r="T1" s="61">
        <v>20</v>
      </c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s="94" customFormat="1">
      <c r="A2" s="59"/>
      <c r="B2" s="16"/>
      <c r="C2" s="17"/>
      <c r="D2" s="84"/>
      <c r="E2" s="84"/>
      <c r="F2" s="85"/>
      <c r="G2" s="85"/>
      <c r="H2" s="143">
        <v>2020</v>
      </c>
      <c r="I2" s="143">
        <v>2019</v>
      </c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</row>
    <row r="3" spans="1:35" s="94" customFormat="1" ht="14.25">
      <c r="A3" s="59"/>
      <c r="B3" s="16"/>
      <c r="C3" s="17"/>
      <c r="D3" s="84"/>
      <c r="E3" s="84"/>
      <c r="F3" s="85"/>
      <c r="G3" s="85" t="s">
        <v>630</v>
      </c>
      <c r="H3" s="157">
        <v>118.4</v>
      </c>
      <c r="I3" s="157">
        <v>115.3</v>
      </c>
      <c r="J3" s="17"/>
      <c r="K3" s="80"/>
      <c r="L3" s="80"/>
      <c r="M3" s="80"/>
      <c r="N3" s="80"/>
      <c r="O3" s="80"/>
      <c r="P3" s="80"/>
      <c r="Q3" s="80"/>
      <c r="R3" s="80"/>
      <c r="S3" s="17"/>
      <c r="T3" s="17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</row>
    <row r="4" spans="1:35" s="94" customFormat="1" ht="69.75" customHeight="1">
      <c r="A4" s="59"/>
      <c r="B4" s="16"/>
      <c r="C4" s="174" t="s">
        <v>616</v>
      </c>
      <c r="D4" s="156" t="s">
        <v>617</v>
      </c>
      <c r="E4" s="156" t="s">
        <v>618</v>
      </c>
      <c r="F4" s="156" t="s">
        <v>619</v>
      </c>
      <c r="G4"/>
      <c r="H4" s="163" t="s">
        <v>620</v>
      </c>
      <c r="I4" s="156" t="s">
        <v>612</v>
      </c>
      <c r="J4" s="156" t="s">
        <v>621</v>
      </c>
      <c r="K4" s="156" t="s">
        <v>622</v>
      </c>
      <c r="L4" s="156" t="s">
        <v>622</v>
      </c>
      <c r="M4" s="156" t="s">
        <v>623</v>
      </c>
      <c r="N4" s="156" t="s">
        <v>624</v>
      </c>
      <c r="O4" s="156" t="s">
        <v>625</v>
      </c>
      <c r="P4" s="156" t="s">
        <v>626</v>
      </c>
      <c r="Q4" s="156" t="s">
        <v>627</v>
      </c>
      <c r="R4" s="156" t="s">
        <v>628</v>
      </c>
      <c r="S4" s="156" t="s">
        <v>629</v>
      </c>
      <c r="T4" s="156" t="s">
        <v>631</v>
      </c>
      <c r="U4" s="156"/>
      <c r="V4"/>
      <c r="W4"/>
      <c r="X4"/>
      <c r="Y4"/>
      <c r="Z4"/>
      <c r="AA4"/>
      <c r="AB4"/>
      <c r="AC4"/>
      <c r="AD4"/>
      <c r="AE4"/>
      <c r="AF4"/>
      <c r="AG4"/>
      <c r="AH4"/>
      <c r="AI4"/>
    </row>
    <row r="5" spans="1:35" s="94" customFormat="1" ht="14.25">
      <c r="A5" s="59">
        <v>1</v>
      </c>
      <c r="B5" s="144" t="s">
        <v>10</v>
      </c>
      <c r="C5" s="145">
        <v>12858.51858059724</v>
      </c>
      <c r="D5" s="146">
        <v>10362.691863601562</v>
      </c>
      <c r="E5" s="146">
        <v>2</v>
      </c>
      <c r="F5" s="146">
        <v>57</v>
      </c>
      <c r="G5"/>
      <c r="H5" s="147">
        <v>1.6810823800000001</v>
      </c>
      <c r="I5" s="147">
        <v>4.3495919199999999</v>
      </c>
      <c r="J5" s="148">
        <f>RANK(E5,E$5:E$83)</f>
        <v>55</v>
      </c>
      <c r="K5" s="148">
        <f>RANK(F5,F$5:F$83)</f>
        <v>61</v>
      </c>
      <c r="L5" s="148">
        <f>RANK(F5,F$5:F$83)</f>
        <v>61</v>
      </c>
      <c r="M5" s="149">
        <f>F5/D5*1000</f>
        <v>5.5005012935113564</v>
      </c>
      <c r="N5" s="148">
        <f>RANK(M5,M$5:M$83)</f>
        <v>39</v>
      </c>
      <c r="O5" s="148">
        <f>RANK(H5,H$5:H$83)</f>
        <v>64</v>
      </c>
      <c r="P5" s="150">
        <f>H5/D5*1000000</f>
        <v>162.22448781910791</v>
      </c>
      <c r="Q5" s="148">
        <f>RANK(P5,P$5:P$83)</f>
        <v>59</v>
      </c>
      <c r="R5" s="149">
        <f>(H5-I5)/I5*100</f>
        <v>-61.350802306989749</v>
      </c>
      <c r="S5" s="149">
        <f>IF((I5*H$3/I$3)&gt;0,(H5-(I5*H$3/I$3))/(I5*H$3/I$3)*100,"")</f>
        <v>-62.362732314154712</v>
      </c>
      <c r="T5" s="148">
        <f>RANK($S5,$S$5:$S$83)</f>
        <v>79</v>
      </c>
      <c r="U5"/>
      <c r="V5"/>
      <c r="W5"/>
      <c r="X5"/>
      <c r="Z5"/>
      <c r="AA5"/>
      <c r="AB5"/>
      <c r="AC5"/>
      <c r="AD5"/>
      <c r="AE5"/>
      <c r="AF5"/>
      <c r="AG5"/>
      <c r="AH5"/>
      <c r="AI5"/>
    </row>
    <row r="6" spans="1:35" s="94" customFormat="1" ht="14.25">
      <c r="A6" s="59">
        <v>2</v>
      </c>
      <c r="B6" s="144" t="s">
        <v>11</v>
      </c>
      <c r="C6" s="145">
        <v>11877.623981556415</v>
      </c>
      <c r="D6" s="146">
        <v>9745.9413739475312</v>
      </c>
      <c r="E6" s="146">
        <v>2</v>
      </c>
      <c r="F6" s="146">
        <v>88</v>
      </c>
      <c r="G6"/>
      <c r="H6" s="147">
        <v>3.9783243700000002</v>
      </c>
      <c r="I6" s="147">
        <v>5.1270781899999998</v>
      </c>
      <c r="J6" s="148">
        <f t="shared" ref="J6:K69" si="0">RANK(E6,E$5:E$83)</f>
        <v>55</v>
      </c>
      <c r="K6" s="148">
        <f t="shared" si="0"/>
        <v>58</v>
      </c>
      <c r="L6" s="148">
        <f t="shared" ref="L6:L69" si="1">RANK(F6,F$5:F$83)</f>
        <v>58</v>
      </c>
      <c r="M6" s="149">
        <f t="shared" ref="M6:M69" si="2">F6/D6*1000</f>
        <v>9.0293996878780902</v>
      </c>
      <c r="N6" s="148">
        <f t="shared" ref="N6:N69" si="3">RANK(M6,M$5:M$83)</f>
        <v>7</v>
      </c>
      <c r="O6" s="148">
        <f t="shared" ref="O6:O69" si="4">RANK(H6,H$5:H$83)</f>
        <v>57</v>
      </c>
      <c r="P6" s="150">
        <f t="shared" ref="P6:P69" si="5">H6/D6*1000000</f>
        <v>408.20319119040681</v>
      </c>
      <c r="Q6" s="148">
        <f t="shared" ref="Q6:Q69" si="6">RANK(P6,P$5:P$83)</f>
        <v>30</v>
      </c>
      <c r="R6" s="149">
        <f t="shared" ref="R6:R69" si="7">(H6-I6)/I6*100</f>
        <v>-22.405623191792976</v>
      </c>
      <c r="S6" s="149">
        <f t="shared" ref="S6:S69" si="8">IF((I6*H$3/I$3)&gt;0,(H6-(I6*H$3/I$3))/(I6*H$3/I$3)*100,"")</f>
        <v>-24.437232719710565</v>
      </c>
      <c r="T6" s="148">
        <f t="shared" ref="T6:T36" si="9">RANK($S6,$S$5:$S$83)</f>
        <v>27</v>
      </c>
      <c r="U6"/>
      <c r="V6"/>
      <c r="W6"/>
      <c r="X6"/>
      <c r="Z6"/>
      <c r="AA6"/>
      <c r="AB6"/>
      <c r="AC6"/>
      <c r="AD6"/>
      <c r="AE6"/>
      <c r="AF6"/>
      <c r="AG6"/>
      <c r="AH6"/>
      <c r="AI6"/>
    </row>
    <row r="7" spans="1:35" s="94" customFormat="1" ht="14.25">
      <c r="A7" s="59">
        <v>3</v>
      </c>
      <c r="B7" s="144" t="s">
        <v>12</v>
      </c>
      <c r="C7" s="145">
        <v>111671.75593374997</v>
      </c>
      <c r="D7" s="146">
        <v>85897.738046723229</v>
      </c>
      <c r="E7" s="146">
        <v>14</v>
      </c>
      <c r="F7" s="146">
        <v>637</v>
      </c>
      <c r="G7"/>
      <c r="H7" s="147">
        <v>43.713216259999996</v>
      </c>
      <c r="I7" s="147">
        <v>57.540687409999997</v>
      </c>
      <c r="J7" s="148">
        <f t="shared" si="0"/>
        <v>6</v>
      </c>
      <c r="K7" s="148">
        <f t="shared" si="0"/>
        <v>18</v>
      </c>
      <c r="L7" s="148">
        <f t="shared" si="1"/>
        <v>18</v>
      </c>
      <c r="M7" s="149">
        <f t="shared" si="2"/>
        <v>7.4157948100275952</v>
      </c>
      <c r="N7" s="148">
        <f t="shared" si="3"/>
        <v>14</v>
      </c>
      <c r="O7" s="148">
        <f t="shared" si="4"/>
        <v>20</v>
      </c>
      <c r="P7" s="150">
        <f t="shared" si="5"/>
        <v>508.89833951416301</v>
      </c>
      <c r="Q7" s="148">
        <f t="shared" si="6"/>
        <v>10</v>
      </c>
      <c r="R7" s="149">
        <f t="shared" si="7"/>
        <v>-24.030771567732305</v>
      </c>
      <c r="S7" s="149">
        <f t="shared" si="8"/>
        <v>-26.019830758104185</v>
      </c>
      <c r="T7" s="148">
        <f t="shared" si="9"/>
        <v>33</v>
      </c>
      <c r="U7"/>
      <c r="V7"/>
      <c r="W7"/>
      <c r="X7"/>
      <c r="Z7"/>
      <c r="AA7"/>
      <c r="AB7"/>
      <c r="AC7"/>
      <c r="AD7"/>
      <c r="AE7"/>
      <c r="AF7"/>
      <c r="AG7"/>
      <c r="AH7"/>
      <c r="AI7"/>
    </row>
    <row r="8" spans="1:35" s="94" customFormat="1" ht="14.25">
      <c r="A8" s="59">
        <v>4</v>
      </c>
      <c r="B8" s="144" t="s">
        <v>13</v>
      </c>
      <c r="C8" s="145">
        <v>132371.18093261719</v>
      </c>
      <c r="D8" s="146">
        <v>103250.20814208986</v>
      </c>
      <c r="E8" s="146">
        <v>9</v>
      </c>
      <c r="F8" s="146">
        <v>635</v>
      </c>
      <c r="G8"/>
      <c r="H8" s="147">
        <v>42.485587540000004</v>
      </c>
      <c r="I8" s="147">
        <v>57.758108749999998</v>
      </c>
      <c r="J8" s="148">
        <f t="shared" si="0"/>
        <v>23</v>
      </c>
      <c r="K8" s="148">
        <f t="shared" si="0"/>
        <v>19</v>
      </c>
      <c r="L8" s="148">
        <f t="shared" si="1"/>
        <v>19</v>
      </c>
      <c r="M8" s="149">
        <f t="shared" si="2"/>
        <v>6.1501086673465295</v>
      </c>
      <c r="N8" s="148">
        <f t="shared" si="3"/>
        <v>29</v>
      </c>
      <c r="O8" s="148">
        <f t="shared" si="4"/>
        <v>21</v>
      </c>
      <c r="P8" s="150">
        <f t="shared" si="5"/>
        <v>411.48185853080901</v>
      </c>
      <c r="Q8" s="148">
        <f t="shared" si="6"/>
        <v>28</v>
      </c>
      <c r="R8" s="149">
        <f t="shared" si="7"/>
        <v>-26.442211389063175</v>
      </c>
      <c r="S8" s="149">
        <f t="shared" si="8"/>
        <v>-28.368133219248175</v>
      </c>
      <c r="T8" s="148">
        <f t="shared" si="9"/>
        <v>54</v>
      </c>
      <c r="U8" s="146"/>
      <c r="V8"/>
      <c r="W8"/>
      <c r="X8"/>
      <c r="Z8"/>
      <c r="AA8"/>
      <c r="AB8"/>
      <c r="AC8"/>
      <c r="AD8"/>
      <c r="AE8"/>
      <c r="AF8"/>
      <c r="AG8"/>
      <c r="AH8"/>
      <c r="AI8"/>
    </row>
    <row r="9" spans="1:35" s="94" customFormat="1" ht="14.25">
      <c r="A9" s="59">
        <v>5</v>
      </c>
      <c r="B9" s="144" t="s">
        <v>14</v>
      </c>
      <c r="C9" s="145">
        <v>36820.01582570748</v>
      </c>
      <c r="D9" s="146">
        <v>29701.304784644693</v>
      </c>
      <c r="E9" s="146">
        <v>5</v>
      </c>
      <c r="F9" s="146">
        <v>213</v>
      </c>
      <c r="G9"/>
      <c r="H9" s="147">
        <v>13.044199819999998</v>
      </c>
      <c r="I9" s="147">
        <v>17.616911379999998</v>
      </c>
      <c r="J9" s="148">
        <f t="shared" si="0"/>
        <v>36</v>
      </c>
      <c r="K9" s="148">
        <f t="shared" si="0"/>
        <v>39</v>
      </c>
      <c r="L9" s="148">
        <f t="shared" si="1"/>
        <v>39</v>
      </c>
      <c r="M9" s="149">
        <f t="shared" si="2"/>
        <v>7.1714021166544537</v>
      </c>
      <c r="N9" s="148">
        <f t="shared" si="3"/>
        <v>15</v>
      </c>
      <c r="O9" s="148">
        <f t="shared" si="4"/>
        <v>39</v>
      </c>
      <c r="P9" s="150">
        <f t="shared" si="5"/>
        <v>439.1793530479419</v>
      </c>
      <c r="Q9" s="148">
        <f t="shared" si="6"/>
        <v>22</v>
      </c>
      <c r="R9" s="149">
        <f t="shared" si="7"/>
        <v>-25.956374879601629</v>
      </c>
      <c r="S9" s="149">
        <f t="shared" si="8"/>
        <v>-27.895017091368825</v>
      </c>
      <c r="T9" s="148">
        <f t="shared" si="9"/>
        <v>48</v>
      </c>
      <c r="U9"/>
      <c r="V9"/>
      <c r="W9"/>
      <c r="X9"/>
      <c r="Z9"/>
      <c r="AA9"/>
      <c r="AB9"/>
      <c r="AC9"/>
      <c r="AD9"/>
      <c r="AE9"/>
      <c r="AF9"/>
      <c r="AG9"/>
      <c r="AH9"/>
      <c r="AI9"/>
    </row>
    <row r="10" spans="1:35" s="94" customFormat="1" ht="14.25">
      <c r="A10" s="59">
        <v>6</v>
      </c>
      <c r="B10" s="144" t="s">
        <v>15</v>
      </c>
      <c r="C10" s="145">
        <v>54579.269764082543</v>
      </c>
      <c r="D10" s="146">
        <v>41753.381272118233</v>
      </c>
      <c r="E10" s="146">
        <v>4</v>
      </c>
      <c r="F10" s="146">
        <v>238</v>
      </c>
      <c r="G10"/>
      <c r="H10" s="147">
        <v>12.615876949999999</v>
      </c>
      <c r="I10" s="147">
        <v>17.178584590000003</v>
      </c>
      <c r="J10" s="148">
        <f t="shared" si="0"/>
        <v>41</v>
      </c>
      <c r="K10" s="148">
        <f t="shared" si="0"/>
        <v>37</v>
      </c>
      <c r="L10" s="148">
        <f t="shared" si="1"/>
        <v>37</v>
      </c>
      <c r="M10" s="149">
        <f t="shared" si="2"/>
        <v>5.7001371565308387</v>
      </c>
      <c r="N10" s="148">
        <f t="shared" si="3"/>
        <v>35</v>
      </c>
      <c r="O10" s="148">
        <f t="shared" si="4"/>
        <v>41</v>
      </c>
      <c r="P10" s="150">
        <f t="shared" si="5"/>
        <v>302.1522225416636</v>
      </c>
      <c r="Q10" s="148">
        <f t="shared" si="6"/>
        <v>43</v>
      </c>
      <c r="R10" s="149">
        <f t="shared" si="7"/>
        <v>-26.560439925045092</v>
      </c>
      <c r="S10" s="149">
        <f t="shared" si="8"/>
        <v>-28.483266244575166</v>
      </c>
      <c r="T10" s="148">
        <f t="shared" si="9"/>
        <v>55</v>
      </c>
      <c r="U10"/>
      <c r="V10"/>
      <c r="W10"/>
      <c r="X10"/>
      <c r="Z10"/>
      <c r="AA10"/>
      <c r="AB10"/>
      <c r="AC10"/>
      <c r="AD10"/>
      <c r="AE10"/>
      <c r="AF10"/>
      <c r="AG10"/>
      <c r="AH10"/>
      <c r="AI10"/>
    </row>
    <row r="11" spans="1:35" s="94" customFormat="1" ht="14.25">
      <c r="A11" s="59">
        <v>7</v>
      </c>
      <c r="B11" s="144" t="s">
        <v>16</v>
      </c>
      <c r="C11" s="145">
        <v>107842.55906372071</v>
      </c>
      <c r="D11" s="146">
        <v>84239.415899658212</v>
      </c>
      <c r="E11" s="146">
        <v>5</v>
      </c>
      <c r="F11" s="146">
        <v>207</v>
      </c>
      <c r="G11"/>
      <c r="H11" s="147">
        <v>10.227125750000001</v>
      </c>
      <c r="I11" s="147">
        <v>13.80786964</v>
      </c>
      <c r="J11" s="148">
        <f t="shared" si="0"/>
        <v>36</v>
      </c>
      <c r="K11" s="148">
        <f t="shared" si="0"/>
        <v>41</v>
      </c>
      <c r="L11" s="148">
        <f t="shared" si="1"/>
        <v>41</v>
      </c>
      <c r="M11" s="149">
        <f t="shared" si="2"/>
        <v>2.4572819954802165</v>
      </c>
      <c r="N11" s="148">
        <f t="shared" si="3"/>
        <v>64</v>
      </c>
      <c r="O11" s="148">
        <f t="shared" si="4"/>
        <v>42</v>
      </c>
      <c r="P11" s="150">
        <f t="shared" si="5"/>
        <v>121.40546845887492</v>
      </c>
      <c r="Q11" s="148">
        <f t="shared" si="6"/>
        <v>65</v>
      </c>
      <c r="R11" s="149">
        <f t="shared" si="7"/>
        <v>-25.932631052852255</v>
      </c>
      <c r="S11" s="149">
        <f t="shared" si="8"/>
        <v>-27.871894935759002</v>
      </c>
      <c r="T11" s="148">
        <f t="shared" si="9"/>
        <v>46</v>
      </c>
      <c r="U11" s="146"/>
      <c r="V11"/>
      <c r="W11"/>
      <c r="X11"/>
      <c r="Z11"/>
      <c r="AA11"/>
      <c r="AB11"/>
      <c r="AC11"/>
      <c r="AD11"/>
      <c r="AE11"/>
      <c r="AF11"/>
      <c r="AG11"/>
      <c r="AH11"/>
      <c r="AI11"/>
    </row>
    <row r="12" spans="1:35" s="94" customFormat="1" ht="14.25">
      <c r="A12" s="59">
        <v>8</v>
      </c>
      <c r="B12" s="144" t="s">
        <v>17</v>
      </c>
      <c r="C12" s="145">
        <v>14128.150927052095</v>
      </c>
      <c r="D12" s="146">
        <v>11496.379057760594</v>
      </c>
      <c r="E12" s="146">
        <v>3</v>
      </c>
      <c r="F12" s="146">
        <v>104</v>
      </c>
      <c r="G12"/>
      <c r="H12" s="147">
        <v>4.48457536</v>
      </c>
      <c r="I12" s="147">
        <v>5.5104472699999993</v>
      </c>
      <c r="J12" s="148">
        <f t="shared" si="0"/>
        <v>49</v>
      </c>
      <c r="K12" s="148">
        <f t="shared" si="0"/>
        <v>52</v>
      </c>
      <c r="L12" s="148">
        <f t="shared" si="1"/>
        <v>52</v>
      </c>
      <c r="M12" s="149">
        <f t="shared" si="2"/>
        <v>9.0463266283652271</v>
      </c>
      <c r="N12" s="148">
        <f t="shared" si="3"/>
        <v>6</v>
      </c>
      <c r="O12" s="148">
        <f t="shared" si="4"/>
        <v>56</v>
      </c>
      <c r="P12" s="150">
        <f t="shared" si="5"/>
        <v>390.08589900075555</v>
      </c>
      <c r="Q12" s="148">
        <f t="shared" si="6"/>
        <v>33</v>
      </c>
      <c r="R12" s="149">
        <f t="shared" si="7"/>
        <v>-18.616853764032108</v>
      </c>
      <c r="S12" s="149">
        <f t="shared" si="8"/>
        <v>-20.747662491494111</v>
      </c>
      <c r="T12" s="148">
        <f t="shared" si="9"/>
        <v>14</v>
      </c>
      <c r="U12"/>
      <c r="V12"/>
      <c r="W12"/>
      <c r="X12"/>
      <c r="Z12"/>
      <c r="AA12"/>
      <c r="AB12"/>
      <c r="AC12"/>
      <c r="AD12"/>
      <c r="AE12"/>
      <c r="AF12"/>
      <c r="AG12"/>
      <c r="AH12"/>
      <c r="AI12"/>
    </row>
    <row r="13" spans="1:35" s="94" customFormat="1" ht="14.25">
      <c r="A13" s="59">
        <v>9</v>
      </c>
      <c r="B13" s="144" t="s">
        <v>18</v>
      </c>
      <c r="C13" s="145">
        <v>185016.66334533691</v>
      </c>
      <c r="D13" s="146">
        <v>146048.52299865725</v>
      </c>
      <c r="E13" s="146">
        <v>4</v>
      </c>
      <c r="F13" s="146">
        <v>162</v>
      </c>
      <c r="G13"/>
      <c r="H13" s="147">
        <v>13.83965564</v>
      </c>
      <c r="I13" s="147">
        <v>20.450974239999997</v>
      </c>
      <c r="J13" s="148">
        <f t="shared" si="0"/>
        <v>41</v>
      </c>
      <c r="K13" s="148">
        <f t="shared" si="0"/>
        <v>43</v>
      </c>
      <c r="L13" s="148">
        <f t="shared" si="1"/>
        <v>43</v>
      </c>
      <c r="M13" s="149">
        <f t="shared" si="2"/>
        <v>1.109220392468395</v>
      </c>
      <c r="N13" s="148">
        <f t="shared" si="3"/>
        <v>70</v>
      </c>
      <c r="O13" s="148">
        <f t="shared" si="4"/>
        <v>38</v>
      </c>
      <c r="P13" s="150">
        <f t="shared" si="5"/>
        <v>94.760668275482928</v>
      </c>
      <c r="Q13" s="148">
        <f t="shared" si="6"/>
        <v>69</v>
      </c>
      <c r="R13" s="149">
        <f t="shared" si="7"/>
        <v>-32.327646215841099</v>
      </c>
      <c r="S13" s="149">
        <f t="shared" si="8"/>
        <v>-34.09947304633851</v>
      </c>
      <c r="T13" s="148">
        <f t="shared" si="9"/>
        <v>77</v>
      </c>
      <c r="U13" s="146"/>
      <c r="V13"/>
      <c r="W13"/>
      <c r="X13"/>
      <c r="Z13"/>
      <c r="AA13"/>
      <c r="AB13"/>
      <c r="AC13"/>
      <c r="AD13"/>
      <c r="AE13"/>
      <c r="AF13"/>
      <c r="AG13"/>
      <c r="AH13"/>
      <c r="AI13"/>
    </row>
    <row r="14" spans="1:35" s="94" customFormat="1" ht="14.25">
      <c r="A14" s="59">
        <v>10</v>
      </c>
      <c r="B14" s="144" t="s">
        <v>19</v>
      </c>
      <c r="C14" s="145">
        <v>211523.57143478392</v>
      </c>
      <c r="D14" s="146">
        <v>165048.25207931522</v>
      </c>
      <c r="E14" s="146">
        <v>15</v>
      </c>
      <c r="F14" s="146">
        <v>953</v>
      </c>
      <c r="G14"/>
      <c r="H14" s="147">
        <v>101.97422375999999</v>
      </c>
      <c r="I14" s="147">
        <v>142.90424784000001</v>
      </c>
      <c r="J14" s="148">
        <f t="shared" si="0"/>
        <v>4</v>
      </c>
      <c r="K14" s="148">
        <f t="shared" si="0"/>
        <v>3</v>
      </c>
      <c r="L14" s="148">
        <f t="shared" si="1"/>
        <v>3</v>
      </c>
      <c r="M14" s="149">
        <f t="shared" si="2"/>
        <v>5.7740690252328655</v>
      </c>
      <c r="N14" s="148">
        <f t="shared" si="3"/>
        <v>34</v>
      </c>
      <c r="O14" s="148">
        <f t="shared" si="4"/>
        <v>1</v>
      </c>
      <c r="P14" s="150">
        <f t="shared" si="5"/>
        <v>617.84491792736753</v>
      </c>
      <c r="Q14" s="148">
        <f t="shared" si="6"/>
        <v>2</v>
      </c>
      <c r="R14" s="149">
        <f t="shared" si="7"/>
        <v>-28.641572730452729</v>
      </c>
      <c r="S14" s="149">
        <f t="shared" si="8"/>
        <v>-30.509909930922298</v>
      </c>
      <c r="T14" s="148">
        <f t="shared" si="9"/>
        <v>71</v>
      </c>
      <c r="U14" s="146"/>
      <c r="V14"/>
      <c r="W14"/>
      <c r="X14"/>
      <c r="Z14"/>
      <c r="AA14"/>
      <c r="AB14"/>
      <c r="AC14"/>
      <c r="AD14"/>
      <c r="AE14"/>
      <c r="AF14"/>
      <c r="AG14"/>
      <c r="AH14"/>
      <c r="AI14"/>
    </row>
    <row r="15" spans="1:35" s="94" customFormat="1" ht="14.25">
      <c r="A15" s="59">
        <v>11</v>
      </c>
      <c r="B15" s="144" t="s">
        <v>20</v>
      </c>
      <c r="C15" s="145">
        <v>6113.9683349609377</v>
      </c>
      <c r="D15" s="146">
        <v>4928.5411938476564</v>
      </c>
      <c r="E15" s="146">
        <v>0</v>
      </c>
      <c r="F15" s="146">
        <v>0</v>
      </c>
      <c r="G15"/>
      <c r="H15" s="147">
        <v>0</v>
      </c>
      <c r="I15" s="147">
        <v>0</v>
      </c>
      <c r="J15" s="148">
        <f t="shared" si="0"/>
        <v>71</v>
      </c>
      <c r="K15" s="148">
        <f t="shared" si="0"/>
        <v>71</v>
      </c>
      <c r="L15" s="148">
        <f t="shared" si="1"/>
        <v>71</v>
      </c>
      <c r="M15" s="149">
        <f t="shared" si="2"/>
        <v>0</v>
      </c>
      <c r="N15" s="148">
        <f t="shared" si="3"/>
        <v>71</v>
      </c>
      <c r="O15" s="148">
        <f t="shared" si="4"/>
        <v>71</v>
      </c>
      <c r="P15" s="150">
        <f t="shared" si="5"/>
        <v>0</v>
      </c>
      <c r="Q15" s="148">
        <f t="shared" si="6"/>
        <v>71</v>
      </c>
      <c r="R15" s="149"/>
      <c r="S15" s="149">
        <v>0</v>
      </c>
      <c r="T15" s="148">
        <f t="shared" si="9"/>
        <v>1</v>
      </c>
      <c r="U15"/>
      <c r="V15"/>
      <c r="W15"/>
      <c r="X15"/>
      <c r="Z15"/>
      <c r="AA15"/>
      <c r="AB15"/>
      <c r="AC15"/>
      <c r="AD15"/>
      <c r="AE15"/>
      <c r="AF15"/>
      <c r="AG15"/>
      <c r="AH15"/>
      <c r="AI15"/>
    </row>
    <row r="16" spans="1:35" s="94" customFormat="1" ht="14.25">
      <c r="A16" s="59">
        <v>12</v>
      </c>
      <c r="B16" s="144" t="s">
        <v>21</v>
      </c>
      <c r="C16" s="145">
        <v>37724.11264456786</v>
      </c>
      <c r="D16" s="146">
        <v>29761.42127861271</v>
      </c>
      <c r="E16" s="146">
        <v>4</v>
      </c>
      <c r="F16" s="146">
        <v>209</v>
      </c>
      <c r="G16"/>
      <c r="H16" s="147">
        <v>6.7569680500000002</v>
      </c>
      <c r="I16" s="147">
        <v>8.8630736799999994</v>
      </c>
      <c r="J16" s="148">
        <f t="shared" si="0"/>
        <v>41</v>
      </c>
      <c r="K16" s="148">
        <f t="shared" si="0"/>
        <v>40</v>
      </c>
      <c r="L16" s="148">
        <f t="shared" si="1"/>
        <v>40</v>
      </c>
      <c r="M16" s="149">
        <f t="shared" si="2"/>
        <v>7.0225140810124058</v>
      </c>
      <c r="N16" s="148">
        <f t="shared" si="3"/>
        <v>18</v>
      </c>
      <c r="O16" s="148">
        <f t="shared" si="4"/>
        <v>48</v>
      </c>
      <c r="P16" s="150">
        <f>H16/D16*1000000</f>
        <v>227.0378147180667</v>
      </c>
      <c r="Q16" s="148">
        <f t="shared" si="6"/>
        <v>50</v>
      </c>
      <c r="R16" s="149">
        <f t="shared" si="7"/>
        <v>-23.762700232906102</v>
      </c>
      <c r="S16" s="149">
        <f t="shared" si="8"/>
        <v>-25.758778182889134</v>
      </c>
      <c r="T16" s="148">
        <f t="shared" si="9"/>
        <v>30</v>
      </c>
      <c r="U16"/>
      <c r="V16"/>
      <c r="W16"/>
      <c r="X16"/>
      <c r="Z16"/>
      <c r="AA16"/>
      <c r="AB16"/>
      <c r="AC16"/>
      <c r="AD16"/>
      <c r="AE16"/>
      <c r="AF16"/>
      <c r="AG16"/>
      <c r="AH16"/>
      <c r="AI16"/>
    </row>
    <row r="17" spans="1:35" s="94" customFormat="1" ht="14.25">
      <c r="A17" s="59">
        <v>13</v>
      </c>
      <c r="B17" s="144" t="s">
        <v>22</v>
      </c>
      <c r="C17" s="145">
        <v>117674.66171489956</v>
      </c>
      <c r="D17" s="146">
        <v>85949.391605808021</v>
      </c>
      <c r="E17" s="146">
        <v>5</v>
      </c>
      <c r="F17" s="146">
        <v>325</v>
      </c>
      <c r="G17"/>
      <c r="H17" s="147">
        <v>21.286227939999996</v>
      </c>
      <c r="I17" s="147">
        <v>28.545146739999996</v>
      </c>
      <c r="J17" s="148">
        <f t="shared" si="0"/>
        <v>36</v>
      </c>
      <c r="K17" s="148">
        <f t="shared" si="0"/>
        <v>32</v>
      </c>
      <c r="L17" s="148">
        <f t="shared" si="1"/>
        <v>32</v>
      </c>
      <c r="M17" s="149">
        <f t="shared" si="2"/>
        <v>3.7812949449433702</v>
      </c>
      <c r="N17" s="148">
        <f t="shared" si="3"/>
        <v>55</v>
      </c>
      <c r="O17" s="148">
        <f t="shared" si="4"/>
        <v>32</v>
      </c>
      <c r="P17" s="150">
        <f t="shared" si="5"/>
        <v>247.66001878902867</v>
      </c>
      <c r="Q17" s="148">
        <f t="shared" si="6"/>
        <v>49</v>
      </c>
      <c r="R17" s="149">
        <f t="shared" si="7"/>
        <v>-25.429607583092778</v>
      </c>
      <c r="S17" s="149">
        <f t="shared" si="8"/>
        <v>-27.38204184400843</v>
      </c>
      <c r="T17" s="148">
        <f t="shared" si="9"/>
        <v>41</v>
      </c>
      <c r="U17"/>
      <c r="V17"/>
      <c r="W17"/>
      <c r="X17"/>
      <c r="Z17"/>
      <c r="AA17"/>
      <c r="AB17"/>
      <c r="AC17"/>
      <c r="AD17"/>
      <c r="AE17"/>
      <c r="AF17"/>
      <c r="AG17"/>
      <c r="AH17"/>
      <c r="AI17"/>
    </row>
    <row r="18" spans="1:35" s="94" customFormat="1" ht="14.25">
      <c r="A18" s="59">
        <v>14</v>
      </c>
      <c r="B18" s="144" t="s">
        <v>23</v>
      </c>
      <c r="C18" s="145">
        <v>364576.63077697752</v>
      </c>
      <c r="D18" s="146">
        <v>267507.79883850098</v>
      </c>
      <c r="E18" s="146">
        <v>13</v>
      </c>
      <c r="F18" s="146">
        <v>912</v>
      </c>
      <c r="G18"/>
      <c r="H18" s="147">
        <v>98.000778709999992</v>
      </c>
      <c r="I18" s="147">
        <v>132.36062196</v>
      </c>
      <c r="J18" s="148">
        <f t="shared" si="0"/>
        <v>9</v>
      </c>
      <c r="K18" s="148">
        <f t="shared" si="0"/>
        <v>5</v>
      </c>
      <c r="L18" s="148">
        <f t="shared" si="1"/>
        <v>5</v>
      </c>
      <c r="M18" s="149">
        <f>F18/D18*1000</f>
        <v>3.4092463993940973</v>
      </c>
      <c r="N18" s="148">
        <f t="shared" si="3"/>
        <v>60</v>
      </c>
      <c r="O18" s="148">
        <f t="shared" si="4"/>
        <v>2</v>
      </c>
      <c r="P18" s="150">
        <f t="shared" si="5"/>
        <v>366.34737056456709</v>
      </c>
      <c r="Q18" s="148">
        <f t="shared" si="6"/>
        <v>36</v>
      </c>
      <c r="R18" s="149">
        <f t="shared" si="7"/>
        <v>-25.959263972319285</v>
      </c>
      <c r="S18" s="149">
        <f t="shared" si="8"/>
        <v>-27.897830540611611</v>
      </c>
      <c r="T18" s="148">
        <f t="shared" si="9"/>
        <v>49</v>
      </c>
      <c r="U18"/>
      <c r="V18"/>
      <c r="W18"/>
      <c r="X18"/>
      <c r="Z18"/>
      <c r="AA18"/>
      <c r="AB18"/>
      <c r="AC18"/>
      <c r="AD18"/>
      <c r="AE18"/>
      <c r="AF18"/>
      <c r="AG18"/>
      <c r="AH18"/>
      <c r="AI18"/>
    </row>
    <row r="19" spans="1:35" s="94" customFormat="1" ht="14.25">
      <c r="A19" s="59">
        <v>15</v>
      </c>
      <c r="B19" s="144" t="s">
        <v>26</v>
      </c>
      <c r="C19" s="145">
        <v>13319.311201089238</v>
      </c>
      <c r="D19" s="146">
        <v>10861.611383623531</v>
      </c>
      <c r="E19" s="146">
        <v>2</v>
      </c>
      <c r="F19" s="146">
        <v>99</v>
      </c>
      <c r="G19"/>
      <c r="H19" s="147">
        <v>5.8472415999999994</v>
      </c>
      <c r="I19" s="147">
        <v>7.4576342899999997</v>
      </c>
      <c r="J19" s="148">
        <f>RANK(E19,E$5:E$83)</f>
        <v>55</v>
      </c>
      <c r="K19" s="148">
        <f t="shared" si="0"/>
        <v>55</v>
      </c>
      <c r="L19" s="148">
        <f t="shared" si="1"/>
        <v>55</v>
      </c>
      <c r="M19" s="149">
        <f t="shared" si="2"/>
        <v>9.114669684211508</v>
      </c>
      <c r="N19" s="148">
        <f t="shared" si="3"/>
        <v>4</v>
      </c>
      <c r="O19" s="148">
        <f t="shared" si="4"/>
        <v>52</v>
      </c>
      <c r="P19" s="150">
        <f t="shared" si="5"/>
        <v>538.34015906848879</v>
      </c>
      <c r="Q19" s="148">
        <f t="shared" si="6"/>
        <v>6</v>
      </c>
      <c r="R19" s="149">
        <f t="shared" si="7"/>
        <v>-21.593881214574822</v>
      </c>
      <c r="S19" s="149">
        <f t="shared" si="8"/>
        <v>-23.646744121963494</v>
      </c>
      <c r="T19" s="148">
        <f t="shared" si="9"/>
        <v>24</v>
      </c>
      <c r="U19"/>
      <c r="V19"/>
      <c r="W19"/>
      <c r="X19"/>
      <c r="Z19"/>
      <c r="AA19"/>
      <c r="AB19"/>
      <c r="AC19"/>
      <c r="AD19"/>
      <c r="AE19"/>
      <c r="AF19"/>
      <c r="AG19"/>
      <c r="AH19"/>
      <c r="AI19"/>
    </row>
    <row r="20" spans="1:35" s="94" customFormat="1" ht="14.25">
      <c r="A20" s="59">
        <v>16</v>
      </c>
      <c r="B20" s="144" t="s">
        <v>25</v>
      </c>
      <c r="C20" s="145">
        <v>21571.443165416735</v>
      </c>
      <c r="D20" s="146">
        <v>17082.937293745978</v>
      </c>
      <c r="E20" s="146">
        <v>5</v>
      </c>
      <c r="F20" s="146">
        <v>110</v>
      </c>
      <c r="G20"/>
      <c r="H20" s="147">
        <v>6.2193749500000006</v>
      </c>
      <c r="I20" s="147">
        <v>7.9907961000000007</v>
      </c>
      <c r="J20" s="148">
        <f t="shared" si="0"/>
        <v>36</v>
      </c>
      <c r="K20" s="148">
        <f t="shared" si="0"/>
        <v>49</v>
      </c>
      <c r="L20" s="148">
        <f>RANK(F20,F$5:F$83)</f>
        <v>49</v>
      </c>
      <c r="M20" s="149">
        <f t="shared" si="2"/>
        <v>6.4391736683521481</v>
      </c>
      <c r="N20" s="148">
        <f t="shared" si="3"/>
        <v>24</v>
      </c>
      <c r="O20" s="148">
        <f t="shared" si="4"/>
        <v>49</v>
      </c>
      <c r="P20" s="150">
        <f t="shared" si="5"/>
        <v>364.06941283317241</v>
      </c>
      <c r="Q20" s="148">
        <f t="shared" si="6"/>
        <v>38</v>
      </c>
      <c r="R20" s="149">
        <f t="shared" si="7"/>
        <v>-22.168268691025666</v>
      </c>
      <c r="S20" s="149">
        <f t="shared" si="8"/>
        <v>-24.20609273712213</v>
      </c>
      <c r="T20" s="148">
        <f t="shared" si="9"/>
        <v>25</v>
      </c>
      <c r="U20"/>
      <c r="V20"/>
      <c r="W20"/>
      <c r="X20"/>
      <c r="Z20"/>
      <c r="AA20"/>
      <c r="AB20"/>
      <c r="AC20"/>
      <c r="AD20"/>
      <c r="AE20"/>
      <c r="AF20"/>
      <c r="AG20"/>
      <c r="AH20"/>
      <c r="AI20"/>
    </row>
    <row r="21" spans="1:35" s="94" customFormat="1" ht="14.25">
      <c r="A21" s="59">
        <v>17</v>
      </c>
      <c r="B21" s="144" t="s">
        <v>41</v>
      </c>
      <c r="C21" s="145">
        <v>15894.777847030504</v>
      </c>
      <c r="D21" s="146">
        <v>12515.106450461401</v>
      </c>
      <c r="E21" s="146">
        <v>2</v>
      </c>
      <c r="F21" s="146">
        <v>57</v>
      </c>
      <c r="G21"/>
      <c r="H21" s="147">
        <v>2.0974318100000002</v>
      </c>
      <c r="I21" s="147">
        <v>2.7608233199999996</v>
      </c>
      <c r="J21" s="148">
        <f t="shared" si="0"/>
        <v>55</v>
      </c>
      <c r="K21" s="148">
        <f>RANK(F21,F$5:F$83)</f>
        <v>61</v>
      </c>
      <c r="L21" s="148">
        <f t="shared" si="1"/>
        <v>61</v>
      </c>
      <c r="M21" s="149">
        <f t="shared" si="2"/>
        <v>4.5544958187629758</v>
      </c>
      <c r="N21" s="148">
        <f t="shared" si="3"/>
        <v>44</v>
      </c>
      <c r="O21" s="148">
        <f t="shared" si="4"/>
        <v>63</v>
      </c>
      <c r="P21" s="150">
        <f t="shared" si="5"/>
        <v>167.59200717167479</v>
      </c>
      <c r="Q21" s="148">
        <f t="shared" si="6"/>
        <v>58</v>
      </c>
      <c r="R21" s="149">
        <f t="shared" si="7"/>
        <v>-24.028756392857456</v>
      </c>
      <c r="S21" s="149">
        <f t="shared" si="8"/>
        <v>-26.01786834540934</v>
      </c>
      <c r="T21" s="148">
        <f t="shared" si="9"/>
        <v>32</v>
      </c>
      <c r="U21"/>
      <c r="V21"/>
      <c r="W21"/>
      <c r="X21"/>
      <c r="Z21"/>
      <c r="AA21"/>
      <c r="AB21"/>
      <c r="AC21"/>
      <c r="AD21"/>
      <c r="AE21"/>
      <c r="AF21"/>
      <c r="AG21"/>
      <c r="AH21"/>
      <c r="AI21"/>
    </row>
    <row r="22" spans="1:35" s="94" customFormat="1" ht="14.25">
      <c r="A22" s="59">
        <v>18</v>
      </c>
      <c r="B22" s="144" t="s">
        <v>42</v>
      </c>
      <c r="C22" s="145">
        <v>166267.08565063478</v>
      </c>
      <c r="D22" s="146">
        <v>134913.73188354491</v>
      </c>
      <c r="E22" s="146">
        <v>12</v>
      </c>
      <c r="F22" s="146">
        <v>743</v>
      </c>
      <c r="G22"/>
      <c r="H22" s="147">
        <v>56.942296110000001</v>
      </c>
      <c r="I22" s="147">
        <v>81.57611009</v>
      </c>
      <c r="J22" s="148">
        <f t="shared" si="0"/>
        <v>12</v>
      </c>
      <c r="K22" s="148">
        <f t="shared" si="0"/>
        <v>14</v>
      </c>
      <c r="L22" s="148">
        <f t="shared" si="1"/>
        <v>14</v>
      </c>
      <c r="M22" s="149">
        <f t="shared" si="2"/>
        <v>5.5072229462998186</v>
      </c>
      <c r="N22" s="148">
        <f t="shared" si="3"/>
        <v>38</v>
      </c>
      <c r="O22" s="148">
        <f t="shared" si="4"/>
        <v>13</v>
      </c>
      <c r="P22" s="150">
        <f t="shared" si="5"/>
        <v>422.0644949555732</v>
      </c>
      <c r="Q22" s="148">
        <f t="shared" si="6"/>
        <v>25</v>
      </c>
      <c r="R22" s="149">
        <f t="shared" si="7"/>
        <v>-30.197338354111753</v>
      </c>
      <c r="S22" s="149">
        <f t="shared" si="8"/>
        <v>-32.02494182625918</v>
      </c>
      <c r="T22" s="148">
        <f t="shared" si="9"/>
        <v>76</v>
      </c>
      <c r="U22" s="146"/>
      <c r="V22"/>
      <c r="W22"/>
      <c r="X22"/>
      <c r="Z22"/>
      <c r="AA22"/>
      <c r="AB22"/>
      <c r="AC22"/>
      <c r="AD22"/>
      <c r="AE22"/>
      <c r="AF22"/>
      <c r="AG22"/>
      <c r="AH22"/>
      <c r="AI22"/>
    </row>
    <row r="23" spans="1:35" s="94" customFormat="1" ht="14.25">
      <c r="A23" s="59">
        <v>19</v>
      </c>
      <c r="B23" s="144" t="s">
        <v>43</v>
      </c>
      <c r="C23" s="145">
        <v>47773.180243919342</v>
      </c>
      <c r="D23" s="146">
        <v>38547.721534542303</v>
      </c>
      <c r="E23" s="146">
        <v>10</v>
      </c>
      <c r="F23" s="146">
        <v>332</v>
      </c>
      <c r="G23"/>
      <c r="H23" s="147">
        <v>19.870189939999996</v>
      </c>
      <c r="I23" s="147">
        <v>25.103671730000006</v>
      </c>
      <c r="J23" s="148">
        <f t="shared" si="0"/>
        <v>18</v>
      </c>
      <c r="K23" s="148">
        <f t="shared" si="0"/>
        <v>30</v>
      </c>
      <c r="L23" s="148">
        <f t="shared" si="1"/>
        <v>30</v>
      </c>
      <c r="M23" s="149">
        <f t="shared" si="2"/>
        <v>8.6127010049737294</v>
      </c>
      <c r="N23" s="148">
        <f t="shared" si="3"/>
        <v>10</v>
      </c>
      <c r="O23" s="148">
        <f t="shared" si="4"/>
        <v>34</v>
      </c>
      <c r="P23" s="150">
        <f t="shared" si="5"/>
        <v>515.46989417246039</v>
      </c>
      <c r="Q23" s="148">
        <f t="shared" si="6"/>
        <v>9</v>
      </c>
      <c r="R23" s="149">
        <f t="shared" si="7"/>
        <v>-20.847475406339726</v>
      </c>
      <c r="S23" s="149">
        <f t="shared" si="8"/>
        <v>-22.919881033369684</v>
      </c>
      <c r="T23" s="148">
        <f t="shared" si="9"/>
        <v>21</v>
      </c>
      <c r="U23"/>
      <c r="V23"/>
      <c r="W23"/>
      <c r="X23"/>
      <c r="Z23"/>
      <c r="AA23"/>
      <c r="AB23"/>
      <c r="AC23"/>
      <c r="AD23"/>
      <c r="AE23"/>
      <c r="AF23"/>
      <c r="AG23"/>
      <c r="AH23"/>
      <c r="AI23"/>
    </row>
    <row r="24" spans="1:35" s="94" customFormat="1" ht="14.25">
      <c r="A24" s="59">
        <v>20</v>
      </c>
      <c r="B24" s="144" t="s">
        <v>44</v>
      </c>
      <c r="C24" s="145">
        <v>144563.30182800294</v>
      </c>
      <c r="D24" s="146">
        <v>112503.93132507327</v>
      </c>
      <c r="E24" s="146">
        <v>9</v>
      </c>
      <c r="F24" s="146">
        <v>519</v>
      </c>
      <c r="G24"/>
      <c r="H24" s="147">
        <v>46.303077789999996</v>
      </c>
      <c r="I24" s="147">
        <v>62.253454899999994</v>
      </c>
      <c r="J24" s="148">
        <f t="shared" si="0"/>
        <v>23</v>
      </c>
      <c r="K24" s="148">
        <f t="shared" si="0"/>
        <v>25</v>
      </c>
      <c r="L24" s="148">
        <f t="shared" si="1"/>
        <v>25</v>
      </c>
      <c r="M24" s="149">
        <f t="shared" si="2"/>
        <v>4.6131721255178286</v>
      </c>
      <c r="N24" s="148">
        <f t="shared" si="3"/>
        <v>43</v>
      </c>
      <c r="O24" s="148">
        <f t="shared" si="4"/>
        <v>17</v>
      </c>
      <c r="P24" s="150">
        <f t="shared" si="5"/>
        <v>411.56853138056192</v>
      </c>
      <c r="Q24" s="148">
        <f t="shared" si="6"/>
        <v>27</v>
      </c>
      <c r="R24" s="149">
        <f t="shared" si="7"/>
        <v>-25.621673745853418</v>
      </c>
      <c r="S24" s="149">
        <f t="shared" si="8"/>
        <v>-27.56907924744003</v>
      </c>
      <c r="T24" s="148">
        <f t="shared" si="9"/>
        <v>44</v>
      </c>
      <c r="U24" s="146"/>
      <c r="V24"/>
      <c r="W24"/>
      <c r="X24"/>
      <c r="Z24"/>
      <c r="AA24"/>
      <c r="AB24"/>
      <c r="AC24"/>
      <c r="AD24"/>
      <c r="AE24"/>
      <c r="AF24"/>
      <c r="AG24"/>
      <c r="AH24"/>
      <c r="AI24"/>
    </row>
    <row r="25" spans="1:35" s="94" customFormat="1" ht="14.25">
      <c r="A25" s="59">
        <v>21</v>
      </c>
      <c r="B25" s="144" t="s">
        <v>45</v>
      </c>
      <c r="C25" s="145">
        <v>10503.579817592308</v>
      </c>
      <c r="D25" s="146">
        <v>8433.1420294848303</v>
      </c>
      <c r="E25" s="146">
        <v>1</v>
      </c>
      <c r="F25" s="146">
        <v>45</v>
      </c>
      <c r="G25"/>
      <c r="H25" s="147">
        <v>1.57349896</v>
      </c>
      <c r="I25" s="147">
        <v>1.9422688599999998</v>
      </c>
      <c r="J25" s="148">
        <f t="shared" si="0"/>
        <v>64</v>
      </c>
      <c r="K25" s="148">
        <f t="shared" si="0"/>
        <v>64</v>
      </c>
      <c r="L25" s="148">
        <f t="shared" si="1"/>
        <v>64</v>
      </c>
      <c r="M25" s="149">
        <f t="shared" si="2"/>
        <v>5.336089424637497</v>
      </c>
      <c r="N25" s="148">
        <f t="shared" si="3"/>
        <v>40</v>
      </c>
      <c r="O25" s="148">
        <f t="shared" si="4"/>
        <v>65</v>
      </c>
      <c r="P25" s="150">
        <f t="shared" si="5"/>
        <v>186.58513689186887</v>
      </c>
      <c r="Q25" s="148">
        <f t="shared" si="6"/>
        <v>54</v>
      </c>
      <c r="R25" s="149">
        <f t="shared" si="7"/>
        <v>-18.986552665010539</v>
      </c>
      <c r="S25" s="149">
        <f t="shared" si="8"/>
        <v>-21.107681775977333</v>
      </c>
      <c r="T25" s="148">
        <f t="shared" si="9"/>
        <v>17</v>
      </c>
      <c r="U25"/>
      <c r="V25"/>
      <c r="W25"/>
      <c r="X25"/>
      <c r="Z25"/>
      <c r="AA25"/>
      <c r="AB25"/>
      <c r="AC25"/>
      <c r="AD25"/>
      <c r="AE25"/>
      <c r="AF25"/>
      <c r="AG25"/>
      <c r="AH25"/>
      <c r="AI25"/>
    </row>
    <row r="26" spans="1:35" s="94" customFormat="1" ht="14.25">
      <c r="A26" s="59">
        <v>22</v>
      </c>
      <c r="B26" s="144" t="s">
        <v>46</v>
      </c>
      <c r="C26" s="145">
        <v>156819.88024291993</v>
      </c>
      <c r="D26" s="146">
        <v>122796.40584838871</v>
      </c>
      <c r="E26" s="146">
        <v>11</v>
      </c>
      <c r="F26" s="146">
        <v>780</v>
      </c>
      <c r="G26"/>
      <c r="H26" s="147">
        <v>54.025303760000007</v>
      </c>
      <c r="I26" s="147">
        <v>74.244676720000001</v>
      </c>
      <c r="J26" s="148">
        <f>RANK(E26,E$5:E$83)</f>
        <v>14</v>
      </c>
      <c r="K26" s="148">
        <f>RANK(F26,F$5:F$83)</f>
        <v>10</v>
      </c>
      <c r="L26" s="148">
        <f>RANK(F26,F$5:F$83)</f>
        <v>10</v>
      </c>
      <c r="M26" s="149">
        <f>F26/D26*1000</f>
        <v>6.3519774427521227</v>
      </c>
      <c r="N26" s="148">
        <f t="shared" si="3"/>
        <v>27</v>
      </c>
      <c r="O26" s="148">
        <f>RANK(H26,H$5:H$83)</f>
        <v>14</v>
      </c>
      <c r="P26" s="150">
        <f>H26/D26*1000000</f>
        <v>439.95834720686094</v>
      </c>
      <c r="Q26" s="148">
        <f t="shared" si="6"/>
        <v>21</v>
      </c>
      <c r="R26" s="149">
        <f>(H26-I26)/I26*100</f>
        <v>-27.233431207807129</v>
      </c>
      <c r="S26" s="149">
        <f>IF((I26*H$3/I$3)&gt;0,(H26-(I26*H$3/I$3))/(I26*H$3/I$3)*100,"")</f>
        <v>-29.138636978548671</v>
      </c>
      <c r="T26" s="148">
        <f t="shared" si="9"/>
        <v>60</v>
      </c>
      <c r="U26"/>
      <c r="V26"/>
      <c r="W26"/>
      <c r="X26"/>
      <c r="Z26"/>
      <c r="AA26"/>
      <c r="AB26"/>
      <c r="AC26"/>
      <c r="AD26"/>
      <c r="AE26"/>
      <c r="AF26"/>
      <c r="AG26"/>
      <c r="AH26"/>
      <c r="AI26"/>
    </row>
    <row r="27" spans="1:35" s="94" customFormat="1" ht="14.25">
      <c r="A27" s="59">
        <v>23</v>
      </c>
      <c r="B27" s="144" t="s">
        <v>47</v>
      </c>
      <c r="C27" s="145">
        <v>19617.057545623091</v>
      </c>
      <c r="D27" s="146">
        <v>15821.33862801666</v>
      </c>
      <c r="E27" s="146">
        <v>4</v>
      </c>
      <c r="F27" s="146">
        <v>120</v>
      </c>
      <c r="G27"/>
      <c r="H27" s="147">
        <v>5.6554120499999998</v>
      </c>
      <c r="I27" s="147">
        <v>7.0399264100000005</v>
      </c>
      <c r="J27" s="148">
        <f t="shared" si="0"/>
        <v>41</v>
      </c>
      <c r="K27" s="148">
        <f t="shared" si="0"/>
        <v>48</v>
      </c>
      <c r="L27" s="148">
        <f t="shared" si="1"/>
        <v>48</v>
      </c>
      <c r="M27" s="149">
        <f t="shared" si="2"/>
        <v>7.5846932311721229</v>
      </c>
      <c r="N27" s="148">
        <f>RANK(M27,M$5:M$83)</f>
        <v>13</v>
      </c>
      <c r="O27" s="148">
        <f t="shared" si="4"/>
        <v>53</v>
      </c>
      <c r="P27" s="150">
        <f t="shared" si="5"/>
        <v>357.45471245936886</v>
      </c>
      <c r="Q27" s="148">
        <f t="shared" si="6"/>
        <v>39</v>
      </c>
      <c r="R27" s="149">
        <f t="shared" si="7"/>
        <v>-19.666602736547649</v>
      </c>
      <c r="S27" s="149">
        <f t="shared" si="8"/>
        <v>-21.769926482465749</v>
      </c>
      <c r="T27" s="148">
        <f t="shared" si="9"/>
        <v>19</v>
      </c>
      <c r="U27" s="146"/>
      <c r="V27"/>
      <c r="W27"/>
      <c r="X27"/>
      <c r="Z27"/>
      <c r="AA27"/>
      <c r="AB27"/>
      <c r="AC27"/>
      <c r="AD27"/>
      <c r="AE27"/>
      <c r="AF27"/>
      <c r="AG27"/>
      <c r="AH27"/>
      <c r="AI27"/>
    </row>
    <row r="28" spans="1:35" s="94" customFormat="1" ht="14.25">
      <c r="A28" s="59">
        <v>24</v>
      </c>
      <c r="B28" s="144" t="s">
        <v>48</v>
      </c>
      <c r="C28" s="145">
        <v>24156.203713226318</v>
      </c>
      <c r="D28" s="146">
        <v>17817.716959075929</v>
      </c>
      <c r="E28" s="146">
        <v>0</v>
      </c>
      <c r="F28" s="146">
        <v>0</v>
      </c>
      <c r="G28"/>
      <c r="H28" s="147">
        <v>0</v>
      </c>
      <c r="I28" s="147">
        <v>0</v>
      </c>
      <c r="J28" s="148">
        <f t="shared" si="0"/>
        <v>71</v>
      </c>
      <c r="K28" s="148">
        <f t="shared" si="0"/>
        <v>71</v>
      </c>
      <c r="L28" s="148">
        <f t="shared" si="1"/>
        <v>71</v>
      </c>
      <c r="M28" s="149">
        <f t="shared" si="2"/>
        <v>0</v>
      </c>
      <c r="N28" s="148">
        <f t="shared" si="3"/>
        <v>71</v>
      </c>
      <c r="O28" s="148">
        <f t="shared" si="4"/>
        <v>71</v>
      </c>
      <c r="P28" s="150">
        <f t="shared" si="5"/>
        <v>0</v>
      </c>
      <c r="Q28" s="148">
        <f t="shared" si="6"/>
        <v>71</v>
      </c>
      <c r="R28" s="149"/>
      <c r="S28" s="149">
        <v>0</v>
      </c>
      <c r="T28" s="148">
        <f t="shared" si="9"/>
        <v>1</v>
      </c>
      <c r="U28"/>
      <c r="V28"/>
      <c r="W28"/>
      <c r="X28"/>
      <c r="Z28"/>
      <c r="AA28"/>
      <c r="AB28"/>
      <c r="AC28"/>
      <c r="AD28"/>
      <c r="AE28"/>
      <c r="AF28"/>
      <c r="AG28"/>
      <c r="AH28"/>
      <c r="AI28"/>
    </row>
    <row r="29" spans="1:35" s="94" customFormat="1" ht="14.25">
      <c r="A29" s="59">
        <v>25</v>
      </c>
      <c r="B29" s="144" t="s">
        <v>49</v>
      </c>
      <c r="C29" s="145">
        <v>120246.58286843223</v>
      </c>
      <c r="D29" s="146">
        <v>92172.606273065248</v>
      </c>
      <c r="E29" s="146">
        <v>11</v>
      </c>
      <c r="F29" s="146">
        <v>661</v>
      </c>
      <c r="G29"/>
      <c r="H29" s="147">
        <v>37.393438339999996</v>
      </c>
      <c r="I29" s="147">
        <v>50.671967860000017</v>
      </c>
      <c r="J29" s="148">
        <f t="shared" si="0"/>
        <v>14</v>
      </c>
      <c r="K29" s="148">
        <f t="shared" si="0"/>
        <v>17</v>
      </c>
      <c r="L29" s="148">
        <f t="shared" si="1"/>
        <v>17</v>
      </c>
      <c r="M29" s="149">
        <f t="shared" si="2"/>
        <v>7.1713280846345988</v>
      </c>
      <c r="N29" s="148">
        <f t="shared" si="3"/>
        <v>16</v>
      </c>
      <c r="O29" s="148">
        <f t="shared" si="4"/>
        <v>25</v>
      </c>
      <c r="P29" s="150">
        <f t="shared" si="5"/>
        <v>405.68928070906827</v>
      </c>
      <c r="Q29" s="148">
        <f t="shared" si="6"/>
        <v>31</v>
      </c>
      <c r="R29" s="149">
        <f t="shared" si="7"/>
        <v>-26.204882266832129</v>
      </c>
      <c r="S29" s="149">
        <f t="shared" si="8"/>
        <v>-28.137017950724196</v>
      </c>
      <c r="T29" s="148">
        <f t="shared" si="9"/>
        <v>51</v>
      </c>
      <c r="U29"/>
      <c r="V29"/>
      <c r="W29"/>
      <c r="X29"/>
      <c r="Z29"/>
      <c r="AA29"/>
      <c r="AB29"/>
      <c r="AC29"/>
      <c r="AD29"/>
      <c r="AE29"/>
      <c r="AF29"/>
      <c r="AG29"/>
      <c r="AH29"/>
      <c r="AI29"/>
    </row>
    <row r="30" spans="1:35" s="94" customFormat="1" ht="14.25">
      <c r="A30" s="59">
        <v>26</v>
      </c>
      <c r="B30" s="144" t="s">
        <v>50</v>
      </c>
      <c r="C30" s="145">
        <v>171828.69759826659</v>
      </c>
      <c r="D30" s="146">
        <v>134571.05034240722</v>
      </c>
      <c r="E30" s="146">
        <v>14</v>
      </c>
      <c r="F30" s="146">
        <v>927</v>
      </c>
      <c r="G30"/>
      <c r="H30" s="147">
        <v>87.430092379999991</v>
      </c>
      <c r="I30" s="147">
        <v>119.31187792999999</v>
      </c>
      <c r="J30" s="148">
        <f t="shared" si="0"/>
        <v>6</v>
      </c>
      <c r="K30" s="148">
        <f t="shared" si="0"/>
        <v>4</v>
      </c>
      <c r="L30" s="148">
        <f t="shared" si="1"/>
        <v>4</v>
      </c>
      <c r="M30" s="149">
        <f t="shared" si="2"/>
        <v>6.8885543929493691</v>
      </c>
      <c r="N30" s="148">
        <f t="shared" si="3"/>
        <v>19</v>
      </c>
      <c r="O30" s="148">
        <f t="shared" si="4"/>
        <v>4</v>
      </c>
      <c r="P30" s="150">
        <f t="shared" si="5"/>
        <v>649.69465689343917</v>
      </c>
      <c r="Q30" s="148">
        <f t="shared" si="6"/>
        <v>1</v>
      </c>
      <c r="R30" s="149">
        <f t="shared" si="7"/>
        <v>-26.721384411286337</v>
      </c>
      <c r="S30" s="149">
        <f t="shared" si="8"/>
        <v>-28.639996812680025</v>
      </c>
      <c r="T30" s="148">
        <f t="shared" si="9"/>
        <v>56</v>
      </c>
      <c r="U30"/>
      <c r="V30"/>
      <c r="W30"/>
      <c r="X30"/>
      <c r="Z30"/>
      <c r="AA30"/>
      <c r="AB30"/>
      <c r="AC30"/>
      <c r="AD30"/>
      <c r="AE30"/>
      <c r="AF30"/>
      <c r="AG30"/>
      <c r="AH30"/>
      <c r="AI30"/>
    </row>
    <row r="31" spans="1:35" s="94" customFormat="1" ht="14.25">
      <c r="A31" s="59">
        <v>27</v>
      </c>
      <c r="B31" s="144" t="s">
        <v>51</v>
      </c>
      <c r="C31" s="145">
        <v>264909.14430455363</v>
      </c>
      <c r="D31" s="146">
        <v>206986.21924280241</v>
      </c>
      <c r="E31" s="146">
        <v>25</v>
      </c>
      <c r="F31" s="146">
        <v>1317</v>
      </c>
      <c r="G31"/>
      <c r="H31" s="147">
        <v>88.056044229999998</v>
      </c>
      <c r="I31" s="147">
        <v>119.07009903999999</v>
      </c>
      <c r="J31" s="148">
        <f t="shared" si="0"/>
        <v>1</v>
      </c>
      <c r="K31" s="148">
        <f t="shared" si="0"/>
        <v>1</v>
      </c>
      <c r="L31" s="148">
        <f t="shared" si="1"/>
        <v>1</v>
      </c>
      <c r="M31" s="149">
        <f t="shared" si="2"/>
        <v>6.3627424319254358</v>
      </c>
      <c r="N31" s="148">
        <f t="shared" si="3"/>
        <v>26</v>
      </c>
      <c r="O31" s="148">
        <f t="shared" si="4"/>
        <v>3</v>
      </c>
      <c r="P31" s="150">
        <f t="shared" si="5"/>
        <v>425.41983979477897</v>
      </c>
      <c r="Q31" s="148">
        <f t="shared" si="6"/>
        <v>23</v>
      </c>
      <c r="R31" s="149">
        <f t="shared" si="7"/>
        <v>-26.046887556195987</v>
      </c>
      <c r="S31" s="149">
        <f t="shared" si="8"/>
        <v>-27.983159925923967</v>
      </c>
      <c r="T31" s="148">
        <f t="shared" si="9"/>
        <v>50</v>
      </c>
      <c r="U31"/>
      <c r="V31"/>
      <c r="W31"/>
      <c r="X31"/>
      <c r="Z31"/>
      <c r="AA31"/>
      <c r="AB31"/>
      <c r="AC31"/>
      <c r="AD31"/>
      <c r="AE31"/>
      <c r="AF31"/>
      <c r="AG31"/>
      <c r="AH31"/>
      <c r="AI31"/>
    </row>
    <row r="32" spans="1:35" s="94" customFormat="1" ht="14.25">
      <c r="A32" s="59">
        <v>28</v>
      </c>
      <c r="B32" s="144" t="s">
        <v>52</v>
      </c>
      <c r="C32" s="145">
        <v>67225.921213194219</v>
      </c>
      <c r="D32" s="146">
        <v>51327.217760533968</v>
      </c>
      <c r="E32" s="146">
        <v>8</v>
      </c>
      <c r="F32" s="146">
        <v>329</v>
      </c>
      <c r="G32"/>
      <c r="H32" s="147">
        <v>24.979550940000003</v>
      </c>
      <c r="I32" s="147">
        <v>34.161100279999999</v>
      </c>
      <c r="J32" s="148">
        <f t="shared" si="0"/>
        <v>28</v>
      </c>
      <c r="K32" s="148">
        <f t="shared" si="0"/>
        <v>31</v>
      </c>
      <c r="L32" s="148">
        <f t="shared" si="1"/>
        <v>31</v>
      </c>
      <c r="M32" s="149">
        <f t="shared" si="2"/>
        <v>6.4098545441317789</v>
      </c>
      <c r="N32" s="148">
        <f t="shared" si="3"/>
        <v>25</v>
      </c>
      <c r="O32" s="148">
        <f t="shared" si="4"/>
        <v>28</v>
      </c>
      <c r="P32" s="150">
        <f t="shared" si="5"/>
        <v>486.67260821620141</v>
      </c>
      <c r="Q32" s="148">
        <f t="shared" si="6"/>
        <v>13</v>
      </c>
      <c r="R32" s="149">
        <f t="shared" si="7"/>
        <v>-26.877206134298426</v>
      </c>
      <c r="S32" s="149">
        <f t="shared" si="8"/>
        <v>-28.791738743957847</v>
      </c>
      <c r="T32" s="148">
        <f t="shared" si="9"/>
        <v>57</v>
      </c>
      <c r="U32"/>
      <c r="V32"/>
      <c r="W32"/>
      <c r="X32"/>
      <c r="Z32"/>
      <c r="AA32"/>
      <c r="AB32"/>
      <c r="AC32"/>
      <c r="AD32"/>
      <c r="AE32"/>
      <c r="AF32"/>
      <c r="AG32"/>
      <c r="AH32"/>
      <c r="AI32"/>
    </row>
    <row r="33" spans="1:35" s="94" customFormat="1" ht="14.25">
      <c r="A33" s="59">
        <v>29</v>
      </c>
      <c r="B33" s="144" t="s">
        <v>53</v>
      </c>
      <c r="C33" s="145">
        <v>15961.532649232347</v>
      </c>
      <c r="D33" s="146">
        <v>13114.931443844574</v>
      </c>
      <c r="E33" s="146">
        <v>2</v>
      </c>
      <c r="F33" s="146">
        <v>57</v>
      </c>
      <c r="G33"/>
      <c r="H33" s="147">
        <v>2.2355391400000002</v>
      </c>
      <c r="I33" s="147">
        <v>2.6569219500000001</v>
      </c>
      <c r="J33" s="148">
        <f t="shared" si="0"/>
        <v>55</v>
      </c>
      <c r="K33" s="148">
        <f t="shared" si="0"/>
        <v>61</v>
      </c>
      <c r="L33" s="148">
        <f t="shared" si="1"/>
        <v>61</v>
      </c>
      <c r="M33" s="149">
        <f t="shared" si="2"/>
        <v>4.3461912282242734</v>
      </c>
      <c r="N33" s="148">
        <f t="shared" si="3"/>
        <v>48</v>
      </c>
      <c r="O33" s="148">
        <f t="shared" si="4"/>
        <v>61</v>
      </c>
      <c r="P33" s="150">
        <f t="shared" si="5"/>
        <v>170.45755439684277</v>
      </c>
      <c r="Q33" s="148">
        <f t="shared" si="6"/>
        <v>57</v>
      </c>
      <c r="R33" s="149">
        <f t="shared" si="7"/>
        <v>-15.859811388136558</v>
      </c>
      <c r="S33" s="149">
        <f t="shared" si="8"/>
        <v>-18.062806191318806</v>
      </c>
      <c r="T33" s="148">
        <f t="shared" si="9"/>
        <v>12</v>
      </c>
      <c r="U33"/>
      <c r="V33"/>
      <c r="W33"/>
      <c r="X33"/>
      <c r="Z33"/>
      <c r="AA33"/>
      <c r="AB33"/>
      <c r="AC33"/>
      <c r="AD33"/>
      <c r="AE33"/>
      <c r="AF33"/>
      <c r="AG33"/>
      <c r="AH33"/>
      <c r="AI33"/>
    </row>
    <row r="34" spans="1:35" s="94" customFormat="1" ht="14.25">
      <c r="A34" s="59">
        <v>30</v>
      </c>
      <c r="B34" s="144" t="s">
        <v>54</v>
      </c>
      <c r="C34" s="145">
        <v>5539.7586673216738</v>
      </c>
      <c r="D34" s="146">
        <v>4521.2331920656188</v>
      </c>
      <c r="E34" s="146">
        <v>0</v>
      </c>
      <c r="F34" s="146">
        <v>0</v>
      </c>
      <c r="G34"/>
      <c r="H34" s="147">
        <v>0</v>
      </c>
      <c r="I34" s="147">
        <v>0</v>
      </c>
      <c r="J34" s="148">
        <f t="shared" si="0"/>
        <v>71</v>
      </c>
      <c r="K34" s="148">
        <f t="shared" si="0"/>
        <v>71</v>
      </c>
      <c r="L34" s="148">
        <f t="shared" si="1"/>
        <v>71</v>
      </c>
      <c r="M34" s="149">
        <f t="shared" si="2"/>
        <v>0</v>
      </c>
      <c r="N34" s="148">
        <f t="shared" si="3"/>
        <v>71</v>
      </c>
      <c r="O34" s="148">
        <f t="shared" si="4"/>
        <v>71</v>
      </c>
      <c r="P34" s="150">
        <f t="shared" si="5"/>
        <v>0</v>
      </c>
      <c r="Q34" s="148">
        <f t="shared" si="6"/>
        <v>71</v>
      </c>
      <c r="R34" s="149"/>
      <c r="S34" s="149">
        <v>0</v>
      </c>
      <c r="T34" s="148">
        <f t="shared" si="9"/>
        <v>1</v>
      </c>
      <c r="U34"/>
      <c r="V34"/>
      <c r="W34"/>
      <c r="X34"/>
      <c r="Z34"/>
      <c r="AA34"/>
      <c r="AB34"/>
      <c r="AC34"/>
      <c r="AD34"/>
      <c r="AE34"/>
      <c r="AF34"/>
      <c r="AG34"/>
      <c r="AH34"/>
      <c r="AI34"/>
    </row>
    <row r="35" spans="1:35" s="94" customFormat="1" ht="14.25">
      <c r="A35" s="59">
        <v>31</v>
      </c>
      <c r="B35" s="144" t="s">
        <v>55</v>
      </c>
      <c r="C35" s="145">
        <v>98591.506058012848</v>
      </c>
      <c r="D35" s="146">
        <v>76555.449815017753</v>
      </c>
      <c r="E35" s="146">
        <v>9</v>
      </c>
      <c r="F35" s="146">
        <v>526</v>
      </c>
      <c r="G35"/>
      <c r="H35" s="147">
        <v>34.611658770000005</v>
      </c>
      <c r="I35" s="147">
        <v>47.042973650000008</v>
      </c>
      <c r="J35" s="148">
        <f t="shared" si="0"/>
        <v>23</v>
      </c>
      <c r="K35" s="148">
        <f t="shared" si="0"/>
        <v>21</v>
      </c>
      <c r="L35" s="148">
        <f t="shared" si="1"/>
        <v>21</v>
      </c>
      <c r="M35" s="149">
        <f t="shared" si="2"/>
        <v>6.8708367761012816</v>
      </c>
      <c r="N35" s="148">
        <f t="shared" si="3"/>
        <v>20</v>
      </c>
      <c r="O35" s="148">
        <f t="shared" si="4"/>
        <v>26</v>
      </c>
      <c r="P35" s="150">
        <f t="shared" si="5"/>
        <v>452.11227748818345</v>
      </c>
      <c r="Q35" s="148">
        <f t="shared" si="6"/>
        <v>20</v>
      </c>
      <c r="R35" s="149">
        <f t="shared" si="7"/>
        <v>-26.425444472301123</v>
      </c>
      <c r="S35" s="149">
        <f t="shared" si="8"/>
        <v>-28.351805301151355</v>
      </c>
      <c r="T35" s="148">
        <f t="shared" si="9"/>
        <v>53</v>
      </c>
      <c r="U35" s="146"/>
      <c r="V35"/>
      <c r="W35"/>
      <c r="X35"/>
      <c r="Z35"/>
      <c r="AA35"/>
      <c r="AB35"/>
      <c r="AC35"/>
      <c r="AD35"/>
      <c r="AE35"/>
      <c r="AF35"/>
      <c r="AG35"/>
      <c r="AH35"/>
      <c r="AI35"/>
    </row>
    <row r="36" spans="1:35" s="94" customFormat="1" ht="14.25">
      <c r="A36" s="59">
        <v>32</v>
      </c>
      <c r="B36" s="144" t="s">
        <v>56</v>
      </c>
      <c r="C36" s="145">
        <v>19971.547369844422</v>
      </c>
      <c r="D36" s="146">
        <v>15386.466696651923</v>
      </c>
      <c r="E36" s="146">
        <v>3</v>
      </c>
      <c r="F36" s="146">
        <v>153</v>
      </c>
      <c r="G36"/>
      <c r="H36" s="147">
        <v>7.2324451399999985</v>
      </c>
      <c r="I36" s="147">
        <v>9.9234761099999993</v>
      </c>
      <c r="J36" s="148">
        <f t="shared" si="0"/>
        <v>49</v>
      </c>
      <c r="K36" s="148">
        <f t="shared" si="0"/>
        <v>46</v>
      </c>
      <c r="L36" s="148">
        <f t="shared" si="1"/>
        <v>46</v>
      </c>
      <c r="M36" s="149">
        <f t="shared" si="2"/>
        <v>9.9438034096088241</v>
      </c>
      <c r="N36" s="148">
        <f t="shared" si="3"/>
        <v>2</v>
      </c>
      <c r="O36" s="148">
        <f t="shared" si="4"/>
        <v>45</v>
      </c>
      <c r="P36" s="150">
        <f t="shared" si="5"/>
        <v>470.05237021529899</v>
      </c>
      <c r="Q36" s="148">
        <f t="shared" si="6"/>
        <v>18</v>
      </c>
      <c r="R36" s="149">
        <f t="shared" si="7"/>
        <v>-27.117825852255727</v>
      </c>
      <c r="S36" s="149">
        <f t="shared" si="8"/>
        <v>-29.026058452407817</v>
      </c>
      <c r="T36" s="148">
        <f t="shared" si="9"/>
        <v>59</v>
      </c>
      <c r="U36"/>
      <c r="V36"/>
      <c r="W36"/>
      <c r="X36"/>
      <c r="Z36"/>
      <c r="AA36"/>
      <c r="AB36"/>
      <c r="AC36"/>
      <c r="AD36"/>
      <c r="AE36"/>
      <c r="AF36"/>
      <c r="AG36"/>
      <c r="AH36"/>
      <c r="AI36"/>
    </row>
    <row r="37" spans="1:35" s="94" customFormat="1" ht="14.25">
      <c r="A37" s="59">
        <v>33</v>
      </c>
      <c r="B37" s="144" t="s">
        <v>57</v>
      </c>
      <c r="C37" s="145">
        <v>241825.82586695024</v>
      </c>
      <c r="D37" s="146">
        <v>178082.57993913535</v>
      </c>
      <c r="E37" s="146">
        <v>14</v>
      </c>
      <c r="F37" s="146">
        <v>833</v>
      </c>
      <c r="G37"/>
      <c r="H37" s="147">
        <v>85.93511472000003</v>
      </c>
      <c r="I37" s="147">
        <v>111.69589407999999</v>
      </c>
      <c r="J37" s="148">
        <f t="shared" si="0"/>
        <v>6</v>
      </c>
      <c r="K37" s="148">
        <f t="shared" si="0"/>
        <v>8</v>
      </c>
      <c r="L37" s="148">
        <f t="shared" si="1"/>
        <v>8</v>
      </c>
      <c r="M37" s="149">
        <f t="shared" si="2"/>
        <v>4.677605189034777</v>
      </c>
      <c r="N37" s="148">
        <f t="shared" si="3"/>
        <v>42</v>
      </c>
      <c r="O37" s="148">
        <f t="shared" si="4"/>
        <v>5</v>
      </c>
      <c r="P37" s="150">
        <f t="shared" si="5"/>
        <v>482.55766930920885</v>
      </c>
      <c r="Q37" s="148">
        <f t="shared" si="6"/>
        <v>15</v>
      </c>
      <c r="R37" s="149">
        <f t="shared" si="7"/>
        <v>-23.063318103304052</v>
      </c>
      <c r="S37" s="149">
        <f t="shared" si="8"/>
        <v>-25.077707578639842</v>
      </c>
      <c r="T37" s="148">
        <f t="shared" ref="T37:T68" si="10">RANK($S37,$S$5:$S$83)</f>
        <v>28</v>
      </c>
      <c r="U37" s="146"/>
      <c r="V37"/>
      <c r="W37"/>
      <c r="X37"/>
      <c r="Z37"/>
      <c r="AA37"/>
      <c r="AB37"/>
      <c r="AC37"/>
      <c r="AD37"/>
      <c r="AE37"/>
      <c r="AF37"/>
      <c r="AG37"/>
      <c r="AH37"/>
      <c r="AI37"/>
    </row>
    <row r="38" spans="1:35" s="94" customFormat="1" ht="14.25">
      <c r="A38" s="59">
        <v>34</v>
      </c>
      <c r="B38" s="144" t="s">
        <v>58</v>
      </c>
      <c r="C38" s="145">
        <v>16740.476229659973</v>
      </c>
      <c r="D38" s="146">
        <v>13223.735450428885</v>
      </c>
      <c r="E38" s="146">
        <v>0</v>
      </c>
      <c r="F38" s="146">
        <v>0</v>
      </c>
      <c r="G38"/>
      <c r="H38" s="147">
        <v>0</v>
      </c>
      <c r="I38" s="147">
        <v>0</v>
      </c>
      <c r="J38" s="148">
        <f t="shared" si="0"/>
        <v>71</v>
      </c>
      <c r="K38" s="148">
        <f t="shared" si="0"/>
        <v>71</v>
      </c>
      <c r="L38" s="148">
        <f t="shared" si="1"/>
        <v>71</v>
      </c>
      <c r="M38" s="149">
        <f t="shared" si="2"/>
        <v>0</v>
      </c>
      <c r="N38" s="148">
        <f t="shared" si="3"/>
        <v>71</v>
      </c>
      <c r="O38" s="148">
        <f t="shared" si="4"/>
        <v>71</v>
      </c>
      <c r="P38" s="150">
        <f t="shared" si="5"/>
        <v>0</v>
      </c>
      <c r="Q38" s="148">
        <f t="shared" si="6"/>
        <v>71</v>
      </c>
      <c r="R38" s="149"/>
      <c r="S38" s="149">
        <v>0</v>
      </c>
      <c r="T38" s="148">
        <f t="shared" si="10"/>
        <v>1</v>
      </c>
      <c r="U38"/>
      <c r="V38"/>
      <c r="W38"/>
      <c r="X38"/>
      <c r="Z38"/>
      <c r="AA38"/>
      <c r="AB38"/>
      <c r="AC38"/>
      <c r="AD38"/>
      <c r="AE38"/>
      <c r="AF38"/>
      <c r="AG38"/>
      <c r="AH38"/>
      <c r="AI38"/>
    </row>
    <row r="39" spans="1:35" s="94" customFormat="1" ht="14.25">
      <c r="A39" s="59">
        <v>35</v>
      </c>
      <c r="B39" s="144" t="s">
        <v>59</v>
      </c>
      <c r="C39" s="145">
        <v>166883.72052800655</v>
      </c>
      <c r="D39" s="146">
        <v>131573.12348062039</v>
      </c>
      <c r="E39" s="146">
        <v>16</v>
      </c>
      <c r="F39" s="146">
        <v>902</v>
      </c>
      <c r="G39"/>
      <c r="H39" s="147">
        <v>62.08032077</v>
      </c>
      <c r="I39" s="147">
        <v>85.701350430000005</v>
      </c>
      <c r="J39" s="148">
        <f t="shared" si="0"/>
        <v>3</v>
      </c>
      <c r="K39" s="148">
        <f t="shared" si="0"/>
        <v>7</v>
      </c>
      <c r="L39" s="148">
        <f t="shared" si="1"/>
        <v>7</v>
      </c>
      <c r="M39" s="149">
        <f t="shared" si="2"/>
        <v>6.8555034351894601</v>
      </c>
      <c r="N39" s="148">
        <f t="shared" si="3"/>
        <v>21</v>
      </c>
      <c r="O39" s="148">
        <f t="shared" si="4"/>
        <v>10</v>
      </c>
      <c r="P39" s="150">
        <f t="shared" si="5"/>
        <v>471.83132183636206</v>
      </c>
      <c r="Q39" s="148">
        <f t="shared" si="6"/>
        <v>16</v>
      </c>
      <c r="R39" s="149">
        <f t="shared" si="7"/>
        <v>-27.562027367694075</v>
      </c>
      <c r="S39" s="149">
        <f t="shared" si="8"/>
        <v>-29.458629691681814</v>
      </c>
      <c r="T39" s="148">
        <f t="shared" si="10"/>
        <v>63</v>
      </c>
      <c r="U39" s="146"/>
      <c r="V39"/>
      <c r="W39"/>
      <c r="X39"/>
      <c r="Z39"/>
      <c r="AA39"/>
      <c r="AB39"/>
      <c r="AC39"/>
      <c r="AD39"/>
      <c r="AE39"/>
      <c r="AF39"/>
      <c r="AG39"/>
      <c r="AH39"/>
      <c r="AI39"/>
    </row>
    <row r="40" spans="1:35" s="94" customFormat="1" ht="14.25">
      <c r="A40" s="59">
        <v>36</v>
      </c>
      <c r="B40" s="144" t="s">
        <v>60</v>
      </c>
      <c r="C40" s="145">
        <v>165260.80543436951</v>
      </c>
      <c r="D40" s="146">
        <v>130061.0217462693</v>
      </c>
      <c r="E40" s="146">
        <v>11</v>
      </c>
      <c r="F40" s="146">
        <v>760</v>
      </c>
      <c r="G40"/>
      <c r="H40" s="147">
        <v>53.495581379999997</v>
      </c>
      <c r="I40" s="147">
        <v>73.890071239999997</v>
      </c>
      <c r="J40" s="148">
        <f t="shared" si="0"/>
        <v>14</v>
      </c>
      <c r="K40" s="148">
        <f t="shared" si="0"/>
        <v>11</v>
      </c>
      <c r="L40" s="148">
        <f t="shared" si="1"/>
        <v>11</v>
      </c>
      <c r="M40" s="149">
        <f t="shared" si="2"/>
        <v>5.8434109604540296</v>
      </c>
      <c r="N40" s="148">
        <f t="shared" si="3"/>
        <v>32</v>
      </c>
      <c r="O40" s="148">
        <f t="shared" si="4"/>
        <v>15</v>
      </c>
      <c r="P40" s="150">
        <f t="shared" si="5"/>
        <v>411.31140338388491</v>
      </c>
      <c r="Q40" s="148">
        <f t="shared" si="6"/>
        <v>29</v>
      </c>
      <c r="R40" s="149">
        <f t="shared" si="7"/>
        <v>-27.601123557936901</v>
      </c>
      <c r="S40" s="149">
        <f t="shared" si="8"/>
        <v>-29.496702248565253</v>
      </c>
      <c r="T40" s="148">
        <f t="shared" si="10"/>
        <v>64</v>
      </c>
      <c r="U40" s="146"/>
      <c r="V40"/>
      <c r="W40"/>
      <c r="X40"/>
      <c r="Z40"/>
      <c r="AA40"/>
      <c r="AB40"/>
      <c r="AC40"/>
      <c r="AD40"/>
      <c r="AE40"/>
      <c r="AF40"/>
      <c r="AG40"/>
      <c r="AH40"/>
      <c r="AI40"/>
    </row>
    <row r="41" spans="1:35" s="94" customFormat="1" ht="14.25">
      <c r="A41" s="59">
        <v>37</v>
      </c>
      <c r="B41" s="144" t="s">
        <v>61</v>
      </c>
      <c r="C41" s="145">
        <v>76073.241837382026</v>
      </c>
      <c r="D41" s="146">
        <v>59764.226451382965</v>
      </c>
      <c r="E41" s="146">
        <v>13</v>
      </c>
      <c r="F41" s="146">
        <v>522</v>
      </c>
      <c r="G41"/>
      <c r="H41" s="147">
        <v>34.582777340000007</v>
      </c>
      <c r="I41" s="147">
        <v>46.054599849999995</v>
      </c>
      <c r="J41" s="148">
        <f t="shared" si="0"/>
        <v>9</v>
      </c>
      <c r="K41" s="148">
        <f t="shared" si="0"/>
        <v>23</v>
      </c>
      <c r="L41" s="148">
        <f t="shared" si="1"/>
        <v>23</v>
      </c>
      <c r="M41" s="149">
        <f t="shared" si="2"/>
        <v>8.7343220350159942</v>
      </c>
      <c r="N41" s="148">
        <f t="shared" si="3"/>
        <v>8</v>
      </c>
      <c r="O41" s="148">
        <f t="shared" si="4"/>
        <v>27</v>
      </c>
      <c r="P41" s="150">
        <f t="shared" si="5"/>
        <v>578.65347538853246</v>
      </c>
      <c r="Q41" s="148">
        <f t="shared" si="6"/>
        <v>3</v>
      </c>
      <c r="R41" s="149">
        <f t="shared" si="7"/>
        <v>-24.909178556243582</v>
      </c>
      <c r="S41" s="149">
        <f t="shared" si="8"/>
        <v>-26.875238914990586</v>
      </c>
      <c r="T41" s="148">
        <f t="shared" si="10"/>
        <v>39</v>
      </c>
      <c r="U41"/>
      <c r="V41"/>
      <c r="W41"/>
      <c r="X41"/>
      <c r="Z41"/>
      <c r="AA41"/>
      <c r="AB41"/>
      <c r="AC41"/>
      <c r="AD41"/>
      <c r="AE41"/>
      <c r="AF41"/>
      <c r="AG41"/>
      <c r="AH41"/>
      <c r="AI41"/>
    </row>
    <row r="42" spans="1:35" s="94" customFormat="1" ht="14.25">
      <c r="A42" s="59">
        <v>38</v>
      </c>
      <c r="B42" s="144" t="s">
        <v>62</v>
      </c>
      <c r="C42" s="145">
        <v>7519.7195260349345</v>
      </c>
      <c r="D42" s="146">
        <v>6126.9931676418364</v>
      </c>
      <c r="E42" s="146">
        <v>0</v>
      </c>
      <c r="F42" s="146">
        <v>0</v>
      </c>
      <c r="G42"/>
      <c r="H42" s="147">
        <v>0</v>
      </c>
      <c r="I42" s="147">
        <v>0</v>
      </c>
      <c r="J42" s="148">
        <f t="shared" si="0"/>
        <v>71</v>
      </c>
      <c r="K42" s="148">
        <f t="shared" si="0"/>
        <v>71</v>
      </c>
      <c r="L42" s="148">
        <f t="shared" si="1"/>
        <v>71</v>
      </c>
      <c r="M42" s="149">
        <f t="shared" si="2"/>
        <v>0</v>
      </c>
      <c r="N42" s="148">
        <f t="shared" si="3"/>
        <v>71</v>
      </c>
      <c r="O42" s="148">
        <f t="shared" si="4"/>
        <v>71</v>
      </c>
      <c r="P42" s="150">
        <f t="shared" si="5"/>
        <v>0</v>
      </c>
      <c r="Q42" s="148">
        <f t="shared" si="6"/>
        <v>71</v>
      </c>
      <c r="R42" s="149"/>
      <c r="S42" s="149">
        <v>0</v>
      </c>
      <c r="T42" s="148">
        <f t="shared" si="10"/>
        <v>1</v>
      </c>
      <c r="U42"/>
      <c r="V42"/>
      <c r="W42"/>
      <c r="X42"/>
      <c r="Z42"/>
      <c r="AA42"/>
      <c r="AB42"/>
      <c r="AC42"/>
      <c r="AD42"/>
      <c r="AE42"/>
      <c r="AF42"/>
      <c r="AG42"/>
      <c r="AH42"/>
      <c r="AI42"/>
    </row>
    <row r="43" spans="1:35" s="94" customFormat="1" ht="14.25">
      <c r="A43" s="59">
        <v>39</v>
      </c>
      <c r="B43" s="144" t="s">
        <v>63</v>
      </c>
      <c r="C43" s="145">
        <v>50976.559927676251</v>
      </c>
      <c r="D43" s="146">
        <v>38756.129597360727</v>
      </c>
      <c r="E43" s="146">
        <v>3</v>
      </c>
      <c r="F43" s="146">
        <v>103</v>
      </c>
      <c r="G43"/>
      <c r="H43" s="147">
        <v>6.8750144899999999</v>
      </c>
      <c r="I43" s="147">
        <v>9.5941897900000015</v>
      </c>
      <c r="J43" s="148">
        <f t="shared" si="0"/>
        <v>49</v>
      </c>
      <c r="K43" s="148">
        <f t="shared" si="0"/>
        <v>53</v>
      </c>
      <c r="L43" s="148">
        <f t="shared" si="1"/>
        <v>53</v>
      </c>
      <c r="M43" s="149">
        <f t="shared" si="2"/>
        <v>2.6576441215898465</v>
      </c>
      <c r="N43" s="148">
        <f t="shared" si="3"/>
        <v>63</v>
      </c>
      <c r="O43" s="148">
        <f t="shared" si="4"/>
        <v>47</v>
      </c>
      <c r="P43" s="150">
        <f t="shared" si="5"/>
        <v>177.39166839993703</v>
      </c>
      <c r="Q43" s="148">
        <f t="shared" si="6"/>
        <v>55</v>
      </c>
      <c r="R43" s="149">
        <f t="shared" si="7"/>
        <v>-28.34189608000241</v>
      </c>
      <c r="S43" s="149">
        <f t="shared" si="8"/>
        <v>-30.218079544123981</v>
      </c>
      <c r="T43" s="148">
        <f t="shared" si="10"/>
        <v>68</v>
      </c>
      <c r="U43"/>
      <c r="V43"/>
      <c r="W43"/>
      <c r="X43"/>
      <c r="Z43"/>
      <c r="AA43"/>
      <c r="AB43"/>
      <c r="AC43"/>
      <c r="AD43"/>
      <c r="AE43"/>
      <c r="AF43"/>
      <c r="AG43"/>
      <c r="AH43"/>
      <c r="AI43"/>
    </row>
    <row r="44" spans="1:35" s="94" customFormat="1" ht="14.25">
      <c r="A44" s="59">
        <v>40</v>
      </c>
      <c r="B44" s="144" t="s">
        <v>64</v>
      </c>
      <c r="C44" s="145">
        <v>128821.6231904391</v>
      </c>
      <c r="D44" s="146">
        <v>103581.06847024104</v>
      </c>
      <c r="E44" s="146">
        <v>7</v>
      </c>
      <c r="F44" s="146">
        <v>522</v>
      </c>
      <c r="G44"/>
      <c r="H44" s="147">
        <v>40.882396549999996</v>
      </c>
      <c r="I44" s="147">
        <v>56.358630189999992</v>
      </c>
      <c r="J44" s="148">
        <f t="shared" si="0"/>
        <v>31</v>
      </c>
      <c r="K44" s="148">
        <f t="shared" si="0"/>
        <v>23</v>
      </c>
      <c r="L44" s="148">
        <f t="shared" si="1"/>
        <v>23</v>
      </c>
      <c r="M44" s="149">
        <f t="shared" si="2"/>
        <v>5.0395309462362921</v>
      </c>
      <c r="N44" s="148">
        <f t="shared" si="3"/>
        <v>41</v>
      </c>
      <c r="O44" s="148">
        <f t="shared" si="4"/>
        <v>23</v>
      </c>
      <c r="P44" s="150">
        <f t="shared" si="5"/>
        <v>394.68985166672189</v>
      </c>
      <c r="Q44" s="148">
        <f t="shared" si="6"/>
        <v>32</v>
      </c>
      <c r="R44" s="149">
        <f t="shared" si="7"/>
        <v>-27.46027287715383</v>
      </c>
      <c r="S44" s="149">
        <f t="shared" si="8"/>
        <v>-29.359539381214834</v>
      </c>
      <c r="T44" s="148">
        <f t="shared" si="10"/>
        <v>61</v>
      </c>
      <c r="U44" s="146"/>
      <c r="V44"/>
      <c r="W44"/>
      <c r="X44"/>
      <c r="Z44"/>
      <c r="AA44"/>
      <c r="AB44"/>
      <c r="AC44"/>
      <c r="AD44"/>
      <c r="AE44"/>
      <c r="AF44"/>
      <c r="AG44"/>
      <c r="AH44"/>
      <c r="AI44"/>
    </row>
    <row r="45" spans="1:35" s="94" customFormat="1" ht="14.25">
      <c r="A45" s="59">
        <v>41</v>
      </c>
      <c r="B45" s="144" t="s">
        <v>65</v>
      </c>
      <c r="C45" s="145">
        <v>9238.0940599239657</v>
      </c>
      <c r="D45" s="146">
        <v>7257.7148747782148</v>
      </c>
      <c r="E45" s="146">
        <v>1</v>
      </c>
      <c r="F45" s="146">
        <v>40</v>
      </c>
      <c r="G45"/>
      <c r="H45" s="147">
        <v>1.1415753399999999</v>
      </c>
      <c r="I45" s="147">
        <v>1.5336041599999999</v>
      </c>
      <c r="J45" s="148">
        <f t="shared" si="0"/>
        <v>64</v>
      </c>
      <c r="K45" s="148">
        <f t="shared" si="0"/>
        <v>65</v>
      </c>
      <c r="L45" s="148">
        <f t="shared" si="1"/>
        <v>65</v>
      </c>
      <c r="M45" s="149">
        <f t="shared" si="2"/>
        <v>5.5113766096001866</v>
      </c>
      <c r="N45" s="148">
        <f t="shared" si="3"/>
        <v>37</v>
      </c>
      <c r="O45" s="148">
        <f t="shared" si="4"/>
        <v>66</v>
      </c>
      <c r="P45" s="150">
        <f t="shared" si="5"/>
        <v>157.29129067430949</v>
      </c>
      <c r="Q45" s="148">
        <f t="shared" si="6"/>
        <v>60</v>
      </c>
      <c r="R45" s="149">
        <f t="shared" si="7"/>
        <v>-25.56258193770158</v>
      </c>
      <c r="S45" s="149">
        <f t="shared" si="8"/>
        <v>-27.511534606562432</v>
      </c>
      <c r="T45" s="148">
        <f t="shared" si="10"/>
        <v>43</v>
      </c>
      <c r="U45"/>
      <c r="V45"/>
      <c r="W45"/>
      <c r="X45"/>
      <c r="Z45"/>
      <c r="AA45"/>
      <c r="AB45"/>
      <c r="AC45"/>
      <c r="AD45"/>
      <c r="AE45"/>
      <c r="AF45"/>
      <c r="AG45"/>
      <c r="AH45"/>
      <c r="AI45"/>
    </row>
    <row r="46" spans="1:35" s="94" customFormat="1" ht="14.25">
      <c r="A46" s="59">
        <v>42</v>
      </c>
      <c r="B46" s="144" t="s">
        <v>66</v>
      </c>
      <c r="C46" s="145">
        <v>97167.013238525396</v>
      </c>
      <c r="D46" s="146">
        <v>79365.296275634755</v>
      </c>
      <c r="E46" s="146">
        <v>9</v>
      </c>
      <c r="F46" s="146">
        <v>471</v>
      </c>
      <c r="G46"/>
      <c r="H46" s="147">
        <v>42.243207829999989</v>
      </c>
      <c r="I46" s="147">
        <v>57.257924750000001</v>
      </c>
      <c r="J46" s="148">
        <f t="shared" si="0"/>
        <v>23</v>
      </c>
      <c r="K46" s="148">
        <f t="shared" si="0"/>
        <v>26</v>
      </c>
      <c r="L46" s="148">
        <f t="shared" si="1"/>
        <v>26</v>
      </c>
      <c r="M46" s="149">
        <f t="shared" si="2"/>
        <v>5.9345837803493158</v>
      </c>
      <c r="N46" s="148">
        <f t="shared" si="3"/>
        <v>30</v>
      </c>
      <c r="O46" s="148">
        <f t="shared" si="4"/>
        <v>22</v>
      </c>
      <c r="P46" s="150">
        <f t="shared" si="5"/>
        <v>532.26296394446535</v>
      </c>
      <c r="Q46" s="148">
        <f t="shared" si="6"/>
        <v>7</v>
      </c>
      <c r="R46" s="149">
        <f t="shared" si="7"/>
        <v>-26.22294989830209</v>
      </c>
      <c r="S46" s="149">
        <f t="shared" si="8"/>
        <v>-28.154612527653978</v>
      </c>
      <c r="T46" s="148">
        <f t="shared" si="10"/>
        <v>52</v>
      </c>
      <c r="U46" s="146"/>
      <c r="V46"/>
      <c r="W46"/>
      <c r="X46"/>
      <c r="Z46"/>
      <c r="AA46"/>
      <c r="AB46"/>
      <c r="AC46"/>
      <c r="AD46"/>
      <c r="AE46"/>
      <c r="AF46"/>
      <c r="AG46"/>
      <c r="AH46"/>
      <c r="AI46"/>
    </row>
    <row r="47" spans="1:35" s="94" customFormat="1" ht="14.25">
      <c r="A47" s="59">
        <v>43</v>
      </c>
      <c r="B47" s="144" t="s">
        <v>67</v>
      </c>
      <c r="C47" s="145">
        <v>120523.54846365115</v>
      </c>
      <c r="D47" s="146">
        <v>93392.587836847772</v>
      </c>
      <c r="E47" s="146">
        <v>10</v>
      </c>
      <c r="F47" s="146">
        <v>759</v>
      </c>
      <c r="G47"/>
      <c r="H47" s="147">
        <v>45.231944010000007</v>
      </c>
      <c r="I47" s="147">
        <v>62.861488650000005</v>
      </c>
      <c r="J47" s="148">
        <f t="shared" si="0"/>
        <v>18</v>
      </c>
      <c r="K47" s="148">
        <f t="shared" si="0"/>
        <v>12</v>
      </c>
      <c r="L47" s="148">
        <f t="shared" si="1"/>
        <v>12</v>
      </c>
      <c r="M47" s="149">
        <f t="shared" si="2"/>
        <v>8.1269832818631755</v>
      </c>
      <c r="N47" s="148">
        <f t="shared" si="3"/>
        <v>12</v>
      </c>
      <c r="O47" s="148">
        <f t="shared" si="4"/>
        <v>19</v>
      </c>
      <c r="P47" s="150">
        <f t="shared" si="5"/>
        <v>484.3204911402388</v>
      </c>
      <c r="Q47" s="148">
        <f t="shared" si="6"/>
        <v>14</v>
      </c>
      <c r="R47" s="149">
        <f t="shared" si="7"/>
        <v>-28.04506386757355</v>
      </c>
      <c r="S47" s="149">
        <f t="shared" si="8"/>
        <v>-29.929019121040788</v>
      </c>
      <c r="T47" s="148">
        <f t="shared" si="10"/>
        <v>65</v>
      </c>
      <c r="U47" s="146"/>
      <c r="V47"/>
      <c r="W47"/>
      <c r="X47"/>
      <c r="Z47"/>
      <c r="AA47"/>
      <c r="AB47"/>
      <c r="AC47"/>
      <c r="AD47"/>
      <c r="AE47"/>
      <c r="AF47"/>
      <c r="AG47"/>
      <c r="AH47"/>
      <c r="AI47"/>
    </row>
    <row r="48" spans="1:35" s="94" customFormat="1" ht="14.25">
      <c r="A48" s="59">
        <v>44</v>
      </c>
      <c r="B48" s="144" t="s">
        <v>68</v>
      </c>
      <c r="C48" s="145">
        <v>191956.37908640198</v>
      </c>
      <c r="D48" s="146">
        <v>169581.94312814804</v>
      </c>
      <c r="E48" s="146">
        <v>10</v>
      </c>
      <c r="F48" s="146">
        <v>699</v>
      </c>
      <c r="G48"/>
      <c r="H48" s="147">
        <v>60.550927449999996</v>
      </c>
      <c r="I48" s="147">
        <v>84.505931590000003</v>
      </c>
      <c r="J48" s="148">
        <f t="shared" si="0"/>
        <v>18</v>
      </c>
      <c r="K48" s="148">
        <f t="shared" si="0"/>
        <v>15</v>
      </c>
      <c r="L48" s="148">
        <f t="shared" si="1"/>
        <v>15</v>
      </c>
      <c r="M48" s="149">
        <f t="shared" si="2"/>
        <v>4.1219011122651574</v>
      </c>
      <c r="N48" s="148">
        <f t="shared" si="3"/>
        <v>51</v>
      </c>
      <c r="O48" s="148">
        <f t="shared" si="4"/>
        <v>11</v>
      </c>
      <c r="P48" s="150">
        <f t="shared" si="5"/>
        <v>357.05999313997398</v>
      </c>
      <c r="Q48" s="148">
        <f t="shared" si="6"/>
        <v>40</v>
      </c>
      <c r="R48" s="149">
        <f t="shared" si="7"/>
        <v>-28.347127461091404</v>
      </c>
      <c r="S48" s="149">
        <f t="shared" si="8"/>
        <v>-30.223173954931081</v>
      </c>
      <c r="T48" s="148">
        <f t="shared" si="10"/>
        <v>69</v>
      </c>
      <c r="U48" s="146"/>
      <c r="V48"/>
      <c r="W48"/>
      <c r="X48"/>
      <c r="Z48"/>
      <c r="AA48"/>
      <c r="AB48"/>
      <c r="AC48"/>
      <c r="AD48"/>
      <c r="AE48"/>
      <c r="AF48"/>
      <c r="AG48"/>
      <c r="AH48"/>
      <c r="AI48"/>
    </row>
    <row r="49" spans="1:35" s="94" customFormat="1" ht="14.25">
      <c r="A49" s="59">
        <v>45</v>
      </c>
      <c r="B49" s="144" t="s">
        <v>69</v>
      </c>
      <c r="C49" s="145">
        <v>171875.30562010937</v>
      </c>
      <c r="D49" s="146">
        <v>123276.46495517364</v>
      </c>
      <c r="E49" s="146">
        <v>7</v>
      </c>
      <c r="F49" s="146">
        <v>523</v>
      </c>
      <c r="G49"/>
      <c r="H49" s="147">
        <v>51.592384789999997</v>
      </c>
      <c r="I49" s="147">
        <v>67.781774819999995</v>
      </c>
      <c r="J49" s="148">
        <f t="shared" si="0"/>
        <v>31</v>
      </c>
      <c r="K49" s="148">
        <f t="shared" si="0"/>
        <v>22</v>
      </c>
      <c r="L49" s="148">
        <f t="shared" si="1"/>
        <v>22</v>
      </c>
      <c r="M49" s="149">
        <f t="shared" si="2"/>
        <v>4.2424967343943196</v>
      </c>
      <c r="N49" s="148">
        <f t="shared" si="3"/>
        <v>50</v>
      </c>
      <c r="O49" s="148">
        <f t="shared" si="4"/>
        <v>16</v>
      </c>
      <c r="P49" s="150">
        <f t="shared" si="5"/>
        <v>418.50960610170205</v>
      </c>
      <c r="Q49" s="148">
        <f t="shared" si="6"/>
        <v>26</v>
      </c>
      <c r="R49" s="149">
        <f t="shared" si="7"/>
        <v>-23.88457675089246</v>
      </c>
      <c r="S49" s="149">
        <f t="shared" si="8"/>
        <v>-25.877463677178213</v>
      </c>
      <c r="T49" s="148">
        <f t="shared" si="10"/>
        <v>31</v>
      </c>
      <c r="U49" s="146"/>
      <c r="V49"/>
      <c r="W49"/>
      <c r="X49"/>
      <c r="Z49"/>
      <c r="AA49"/>
      <c r="AB49"/>
      <c r="AC49"/>
      <c r="AD49"/>
      <c r="AE49"/>
      <c r="AF49"/>
      <c r="AG49"/>
      <c r="AH49"/>
      <c r="AI49"/>
    </row>
    <row r="50" spans="1:35" s="94" customFormat="1" ht="14.25">
      <c r="A50" s="59">
        <v>46</v>
      </c>
      <c r="B50" s="144" t="s">
        <v>70</v>
      </c>
      <c r="C50" s="145">
        <v>56275.610536193846</v>
      </c>
      <c r="D50" s="146">
        <v>43482.192917785644</v>
      </c>
      <c r="E50" s="146">
        <v>8</v>
      </c>
      <c r="F50" s="146">
        <v>280</v>
      </c>
      <c r="G50"/>
      <c r="H50" s="147">
        <v>22.53427834</v>
      </c>
      <c r="I50" s="147">
        <v>29.990565099999998</v>
      </c>
      <c r="J50" s="148">
        <f t="shared" si="0"/>
        <v>28</v>
      </c>
      <c r="K50" s="148">
        <f t="shared" si="0"/>
        <v>35</v>
      </c>
      <c r="L50" s="148">
        <f t="shared" si="1"/>
        <v>35</v>
      </c>
      <c r="M50" s="149">
        <f t="shared" si="2"/>
        <v>6.4394176376847554</v>
      </c>
      <c r="N50" s="148">
        <f t="shared" si="3"/>
        <v>23</v>
      </c>
      <c r="O50" s="148">
        <f t="shared" si="4"/>
        <v>30</v>
      </c>
      <c r="P50" s="150">
        <f t="shared" si="5"/>
        <v>518.24153355390547</v>
      </c>
      <c r="Q50" s="148">
        <f t="shared" si="6"/>
        <v>8</v>
      </c>
      <c r="R50" s="149">
        <f t="shared" si="7"/>
        <v>-24.862108250170976</v>
      </c>
      <c r="S50" s="149">
        <f t="shared" si="8"/>
        <v>-26.8294010240263</v>
      </c>
      <c r="T50" s="148">
        <f t="shared" si="10"/>
        <v>38</v>
      </c>
      <c r="U50"/>
      <c r="V50"/>
      <c r="W50"/>
      <c r="X50"/>
      <c r="Z50"/>
      <c r="AA50"/>
      <c r="AB50"/>
      <c r="AC50"/>
      <c r="AD50"/>
      <c r="AE50"/>
      <c r="AF50"/>
      <c r="AG50"/>
      <c r="AH50"/>
      <c r="AI50"/>
    </row>
    <row r="51" spans="1:35" s="94" customFormat="1" ht="14.25">
      <c r="A51" s="59">
        <v>47</v>
      </c>
      <c r="B51" s="144" t="s">
        <v>71</v>
      </c>
      <c r="C51" s="145">
        <v>48415.821127174677</v>
      </c>
      <c r="D51" s="146">
        <v>36207.644982373757</v>
      </c>
      <c r="E51" s="146">
        <v>4</v>
      </c>
      <c r="F51" s="146">
        <v>204</v>
      </c>
      <c r="G51"/>
      <c r="H51" s="147">
        <v>12.790856160000002</v>
      </c>
      <c r="I51" s="147">
        <v>18.943555480000001</v>
      </c>
      <c r="J51" s="148">
        <f t="shared" si="0"/>
        <v>41</v>
      </c>
      <c r="K51" s="148">
        <f t="shared" si="0"/>
        <v>42</v>
      </c>
      <c r="L51" s="148">
        <f t="shared" si="1"/>
        <v>42</v>
      </c>
      <c r="M51" s="149">
        <f t="shared" si="2"/>
        <v>5.6341692507013157</v>
      </c>
      <c r="N51" s="148">
        <f t="shared" si="3"/>
        <v>36</v>
      </c>
      <c r="O51" s="148">
        <f t="shared" si="4"/>
        <v>40</v>
      </c>
      <c r="P51" s="150">
        <f t="shared" si="5"/>
        <v>353.26396307262513</v>
      </c>
      <c r="Q51" s="148">
        <f t="shared" si="6"/>
        <v>41</v>
      </c>
      <c r="R51" s="149">
        <f t="shared" si="7"/>
        <v>-32.479115794792705</v>
      </c>
      <c r="S51" s="149">
        <f t="shared" si="8"/>
        <v>-34.246976783273645</v>
      </c>
      <c r="T51" s="148">
        <f t="shared" si="10"/>
        <v>78</v>
      </c>
      <c r="U51"/>
      <c r="V51"/>
      <c r="W51"/>
      <c r="X51"/>
      <c r="Z51"/>
      <c r="AA51"/>
      <c r="AB51"/>
      <c r="AC51"/>
      <c r="AD51"/>
      <c r="AE51"/>
      <c r="AF51"/>
      <c r="AG51"/>
      <c r="AH51"/>
      <c r="AI51"/>
    </row>
    <row r="52" spans="1:35" s="94" customFormat="1" ht="14.25">
      <c r="A52" s="59">
        <v>48</v>
      </c>
      <c r="B52" s="144" t="s">
        <v>72</v>
      </c>
      <c r="C52" s="145">
        <v>30032.732904052733</v>
      </c>
      <c r="D52" s="146">
        <v>23836.470649414059</v>
      </c>
      <c r="E52" s="146">
        <v>2</v>
      </c>
      <c r="F52" s="146">
        <v>103</v>
      </c>
      <c r="G52"/>
      <c r="H52" s="147">
        <v>3.3378316400000001</v>
      </c>
      <c r="I52" s="147">
        <v>4.0835777999999996</v>
      </c>
      <c r="J52" s="148">
        <f t="shared" si="0"/>
        <v>55</v>
      </c>
      <c r="K52" s="148">
        <f t="shared" si="0"/>
        <v>53</v>
      </c>
      <c r="L52" s="148">
        <f t="shared" si="1"/>
        <v>53</v>
      </c>
      <c r="M52" s="149">
        <f t="shared" si="2"/>
        <v>4.3211095096635841</v>
      </c>
      <c r="N52" s="148">
        <f t="shared" si="3"/>
        <v>49</v>
      </c>
      <c r="O52" s="148">
        <f t="shared" si="4"/>
        <v>58</v>
      </c>
      <c r="P52" s="150">
        <f t="shared" si="5"/>
        <v>140.03044700252426</v>
      </c>
      <c r="Q52" s="148">
        <f t="shared" si="6"/>
        <v>62</v>
      </c>
      <c r="R52" s="149">
        <f t="shared" si="7"/>
        <v>-18.262077925881552</v>
      </c>
      <c r="S52" s="149">
        <f t="shared" si="8"/>
        <v>-20.402175547754585</v>
      </c>
      <c r="T52" s="148">
        <f t="shared" si="10"/>
        <v>13</v>
      </c>
      <c r="U52"/>
      <c r="V52"/>
      <c r="W52"/>
      <c r="X52"/>
      <c r="Z52"/>
      <c r="AA52"/>
      <c r="AB52"/>
      <c r="AC52"/>
      <c r="AD52"/>
      <c r="AE52"/>
      <c r="AF52"/>
      <c r="AG52"/>
      <c r="AH52"/>
      <c r="AI52"/>
    </row>
    <row r="53" spans="1:35" s="94" customFormat="1" ht="14.25">
      <c r="A53" s="59">
        <v>49</v>
      </c>
      <c r="B53" s="144" t="s">
        <v>73</v>
      </c>
      <c r="C53" s="145">
        <v>204545.64265747071</v>
      </c>
      <c r="D53" s="146">
        <v>164703.05480590824</v>
      </c>
      <c r="E53" s="146">
        <v>15</v>
      </c>
      <c r="F53" s="146">
        <v>955</v>
      </c>
      <c r="G53"/>
      <c r="H53" s="147">
        <v>80.541622779999983</v>
      </c>
      <c r="I53" s="147">
        <v>110.20989494</v>
      </c>
      <c r="J53" s="148">
        <f t="shared" si="0"/>
        <v>4</v>
      </c>
      <c r="K53" s="148">
        <f t="shared" si="0"/>
        <v>2</v>
      </c>
      <c r="L53" s="148">
        <f t="shared" si="1"/>
        <v>2</v>
      </c>
      <c r="M53" s="149">
        <f t="shared" si="2"/>
        <v>5.7983138268164174</v>
      </c>
      <c r="N53" s="148">
        <f t="shared" si="3"/>
        <v>33</v>
      </c>
      <c r="O53" s="148">
        <f t="shared" si="4"/>
        <v>7</v>
      </c>
      <c r="P53" s="150">
        <f t="shared" si="5"/>
        <v>489.01110471152475</v>
      </c>
      <c r="Q53" s="148">
        <f t="shared" si="6"/>
        <v>11</v>
      </c>
      <c r="R53" s="149">
        <f t="shared" si="7"/>
        <v>-26.919789893776681</v>
      </c>
      <c r="S53" s="149">
        <f t="shared" si="8"/>
        <v>-28.833207557030843</v>
      </c>
      <c r="T53" s="148">
        <f t="shared" si="10"/>
        <v>58</v>
      </c>
      <c r="U53" s="146"/>
      <c r="V53"/>
      <c r="W53"/>
      <c r="X53"/>
      <c r="Z53"/>
      <c r="AA53"/>
      <c r="AB53"/>
      <c r="AC53"/>
      <c r="AD53"/>
      <c r="AE53"/>
      <c r="AF53"/>
      <c r="AG53"/>
      <c r="AH53"/>
      <c r="AI53"/>
    </row>
    <row r="54" spans="1:35" s="94" customFormat="1" ht="14.25">
      <c r="A54" s="59">
        <v>50</v>
      </c>
      <c r="B54" s="144" t="s">
        <v>74</v>
      </c>
      <c r="C54" s="145">
        <v>132263.53031845982</v>
      </c>
      <c r="D54" s="146">
        <v>105835.07293161559</v>
      </c>
      <c r="E54" s="146">
        <v>11</v>
      </c>
      <c r="F54" s="146">
        <v>744</v>
      </c>
      <c r="G54"/>
      <c r="H54" s="147">
        <v>57.497773729999999</v>
      </c>
      <c r="I54" s="147">
        <v>77.65075856</v>
      </c>
      <c r="J54" s="148">
        <f t="shared" si="0"/>
        <v>14</v>
      </c>
      <c r="K54" s="148">
        <f t="shared" si="0"/>
        <v>13</v>
      </c>
      <c r="L54" s="148">
        <f t="shared" si="1"/>
        <v>13</v>
      </c>
      <c r="M54" s="149">
        <f t="shared" si="2"/>
        <v>7.0298057098777553</v>
      </c>
      <c r="N54" s="148">
        <f t="shared" si="3"/>
        <v>17</v>
      </c>
      <c r="O54" s="148">
        <f t="shared" si="4"/>
        <v>12</v>
      </c>
      <c r="P54" s="150">
        <f t="shared" si="5"/>
        <v>543.27712106507147</v>
      </c>
      <c r="Q54" s="148">
        <f t="shared" si="6"/>
        <v>5</v>
      </c>
      <c r="R54" s="149">
        <f t="shared" si="7"/>
        <v>-25.953365045916431</v>
      </c>
      <c r="S54" s="149">
        <f t="shared" si="8"/>
        <v>-27.892086062450726</v>
      </c>
      <c r="T54" s="148">
        <f t="shared" si="10"/>
        <v>47</v>
      </c>
      <c r="U54" s="146"/>
      <c r="V54"/>
      <c r="W54"/>
      <c r="X54"/>
      <c r="Z54"/>
      <c r="AA54"/>
      <c r="AB54"/>
      <c r="AC54"/>
      <c r="AD54"/>
      <c r="AE54"/>
      <c r="AF54"/>
      <c r="AG54"/>
      <c r="AH54"/>
      <c r="AI54"/>
    </row>
    <row r="55" spans="1:35" s="94" customFormat="1" ht="14.25">
      <c r="A55" s="59">
        <v>51</v>
      </c>
      <c r="B55" s="144" t="s">
        <v>75</v>
      </c>
      <c r="C55" s="145">
        <v>36176.349158719408</v>
      </c>
      <c r="D55" s="146">
        <v>27479.200857556774</v>
      </c>
      <c r="E55" s="146">
        <v>3</v>
      </c>
      <c r="F55" s="146">
        <v>110</v>
      </c>
      <c r="G55"/>
      <c r="H55" s="147">
        <v>7.3962815400000013</v>
      </c>
      <c r="I55" s="147">
        <v>9.6838218700000009</v>
      </c>
      <c r="J55" s="148">
        <f t="shared" si="0"/>
        <v>49</v>
      </c>
      <c r="K55" s="148">
        <f t="shared" si="0"/>
        <v>49</v>
      </c>
      <c r="L55" s="148">
        <f t="shared" si="1"/>
        <v>49</v>
      </c>
      <c r="M55" s="149">
        <f t="shared" si="2"/>
        <v>4.0030276196969545</v>
      </c>
      <c r="N55" s="148">
        <f t="shared" si="3"/>
        <v>52</v>
      </c>
      <c r="O55" s="148">
        <f t="shared" si="4"/>
        <v>43</v>
      </c>
      <c r="P55" s="150">
        <f t="shared" si="5"/>
        <v>269.15926625158841</v>
      </c>
      <c r="Q55" s="148">
        <f t="shared" si="6"/>
        <v>46</v>
      </c>
      <c r="R55" s="149">
        <f t="shared" si="7"/>
        <v>-23.622288397173911</v>
      </c>
      <c r="S55" s="149">
        <f t="shared" si="8"/>
        <v>-25.622042670558727</v>
      </c>
      <c r="T55" s="148">
        <f t="shared" si="10"/>
        <v>29</v>
      </c>
      <c r="U55"/>
      <c r="V55"/>
      <c r="W55"/>
      <c r="X55"/>
      <c r="Z55"/>
      <c r="AA55"/>
      <c r="AB55"/>
      <c r="AC55"/>
      <c r="AD55"/>
      <c r="AE55"/>
      <c r="AF55"/>
      <c r="AG55"/>
      <c r="AH55"/>
      <c r="AI55"/>
    </row>
    <row r="56" spans="1:35" s="94" customFormat="1" ht="14.25">
      <c r="A56" s="59">
        <v>52</v>
      </c>
      <c r="B56" s="144" t="s">
        <v>76</v>
      </c>
      <c r="C56" s="145">
        <v>189353.84143543564</v>
      </c>
      <c r="D56" s="146">
        <v>153357.47368732371</v>
      </c>
      <c r="E56" s="146">
        <v>12</v>
      </c>
      <c r="F56" s="146">
        <v>596</v>
      </c>
      <c r="G56"/>
      <c r="H56" s="147">
        <v>45.240802689999995</v>
      </c>
      <c r="I56" s="147">
        <v>63.6</v>
      </c>
      <c r="J56" s="148">
        <f t="shared" si="0"/>
        <v>12</v>
      </c>
      <c r="K56" s="148">
        <f t="shared" si="0"/>
        <v>20</v>
      </c>
      <c r="L56" s="148">
        <f t="shared" si="1"/>
        <v>20</v>
      </c>
      <c r="M56" s="149">
        <f t="shared" si="2"/>
        <v>3.886344666939205</v>
      </c>
      <c r="N56" s="148">
        <f t="shared" si="3"/>
        <v>53</v>
      </c>
      <c r="O56" s="148">
        <f t="shared" si="4"/>
        <v>18</v>
      </c>
      <c r="P56" s="150">
        <f t="shared" si="5"/>
        <v>295.00226889652737</v>
      </c>
      <c r="Q56" s="148">
        <f t="shared" si="6"/>
        <v>45</v>
      </c>
      <c r="R56" s="149">
        <f t="shared" si="7"/>
        <v>-28.866662437106928</v>
      </c>
      <c r="S56" s="149">
        <f t="shared" si="8"/>
        <v>-30.729106241540794</v>
      </c>
      <c r="T56" s="148">
        <f t="shared" si="10"/>
        <v>72</v>
      </c>
      <c r="U56" s="146"/>
      <c r="V56"/>
      <c r="W56"/>
      <c r="X56"/>
      <c r="Z56"/>
      <c r="AA56"/>
      <c r="AB56"/>
      <c r="AC56"/>
      <c r="AD56"/>
      <c r="AE56"/>
      <c r="AF56"/>
      <c r="AG56"/>
      <c r="AH56"/>
      <c r="AI56"/>
    </row>
    <row r="57" spans="1:35" s="94" customFormat="1" ht="14.25">
      <c r="A57" s="59">
        <v>53</v>
      </c>
      <c r="B57" s="144" t="s">
        <v>77</v>
      </c>
      <c r="C57" s="145">
        <v>169043.48524780275</v>
      </c>
      <c r="D57" s="146">
        <v>134791.94849975588</v>
      </c>
      <c r="E57" s="146">
        <v>17</v>
      </c>
      <c r="F57" s="146">
        <v>830</v>
      </c>
      <c r="G57"/>
      <c r="H57" s="147">
        <v>63.053341439999997</v>
      </c>
      <c r="I57" s="147">
        <v>83.35756714999998</v>
      </c>
      <c r="J57" s="148">
        <f t="shared" si="0"/>
        <v>2</v>
      </c>
      <c r="K57" s="148">
        <f t="shared" si="0"/>
        <v>9</v>
      </c>
      <c r="L57" s="148">
        <f t="shared" si="1"/>
        <v>9</v>
      </c>
      <c r="M57" s="149">
        <f t="shared" si="2"/>
        <v>6.1576378206410691</v>
      </c>
      <c r="N57" s="148">
        <f t="shared" si="3"/>
        <v>28</v>
      </c>
      <c r="O57" s="148">
        <f t="shared" si="4"/>
        <v>9</v>
      </c>
      <c r="P57" s="150">
        <f t="shared" si="5"/>
        <v>467.78269875751658</v>
      </c>
      <c r="Q57" s="148">
        <f t="shared" si="6"/>
        <v>19</v>
      </c>
      <c r="R57" s="149">
        <f t="shared" si="7"/>
        <v>-24.357987407985416</v>
      </c>
      <c r="S57" s="149">
        <f t="shared" si="8"/>
        <v>-26.33847929172904</v>
      </c>
      <c r="T57" s="148">
        <f t="shared" si="10"/>
        <v>34</v>
      </c>
      <c r="U57" s="146"/>
      <c r="V57"/>
      <c r="W57"/>
      <c r="X57"/>
      <c r="Z57"/>
      <c r="AA57"/>
      <c r="AB57"/>
      <c r="AC57"/>
      <c r="AD57"/>
      <c r="AE57"/>
      <c r="AF57"/>
      <c r="AG57"/>
      <c r="AH57"/>
      <c r="AI57"/>
    </row>
    <row r="58" spans="1:35" s="94" customFormat="1" ht="14.25">
      <c r="A58" s="59">
        <v>54</v>
      </c>
      <c r="B58" s="144" t="s">
        <v>78</v>
      </c>
      <c r="C58" s="145">
        <v>19827.766052864808</v>
      </c>
      <c r="D58" s="146">
        <v>16320.830091707787</v>
      </c>
      <c r="E58" s="146">
        <v>1</v>
      </c>
      <c r="F58" s="146">
        <v>30</v>
      </c>
      <c r="G58"/>
      <c r="H58" s="147">
        <v>2.1500429699999999</v>
      </c>
      <c r="I58" s="147">
        <v>2.9910617099999999</v>
      </c>
      <c r="J58" s="148">
        <f t="shared" si="0"/>
        <v>64</v>
      </c>
      <c r="K58" s="148">
        <f t="shared" si="0"/>
        <v>67</v>
      </c>
      <c r="L58" s="148">
        <f t="shared" si="1"/>
        <v>67</v>
      </c>
      <c r="M58" s="149">
        <f t="shared" si="2"/>
        <v>1.8381417998611642</v>
      </c>
      <c r="N58" s="148">
        <f t="shared" si="3"/>
        <v>68</v>
      </c>
      <c r="O58" s="148">
        <f t="shared" si="4"/>
        <v>62</v>
      </c>
      <c r="P58" s="150">
        <f t="shared" si="5"/>
        <v>131.73612848848808</v>
      </c>
      <c r="Q58" s="148">
        <f t="shared" si="6"/>
        <v>64</v>
      </c>
      <c r="R58" s="149">
        <f t="shared" si="7"/>
        <v>-28.117732816686019</v>
      </c>
      <c r="S58" s="149">
        <f t="shared" si="8"/>
        <v>-29.999785420303198</v>
      </c>
      <c r="T58" s="148">
        <f t="shared" si="10"/>
        <v>66</v>
      </c>
      <c r="U58"/>
      <c r="V58"/>
      <c r="W58"/>
      <c r="X58"/>
      <c r="Z58"/>
      <c r="AA58"/>
      <c r="AB58"/>
      <c r="AC58"/>
      <c r="AD58"/>
      <c r="AE58"/>
      <c r="AF58"/>
      <c r="AG58"/>
      <c r="AH58"/>
      <c r="AI58"/>
    </row>
    <row r="59" spans="1:35" s="94" customFormat="1" ht="14.25">
      <c r="A59" s="59">
        <v>55</v>
      </c>
      <c r="B59" s="144" t="s">
        <v>79</v>
      </c>
      <c r="C59" s="145">
        <v>17111.843302118912</v>
      </c>
      <c r="D59" s="146">
        <v>13101.721081795193</v>
      </c>
      <c r="E59" s="146">
        <v>0</v>
      </c>
      <c r="F59" s="146">
        <v>0</v>
      </c>
      <c r="G59"/>
      <c r="H59" s="147">
        <v>0</v>
      </c>
      <c r="I59" s="147">
        <v>0</v>
      </c>
      <c r="J59" s="148">
        <f t="shared" si="0"/>
        <v>71</v>
      </c>
      <c r="K59" s="148">
        <f t="shared" si="0"/>
        <v>71</v>
      </c>
      <c r="L59" s="148">
        <f t="shared" si="1"/>
        <v>71</v>
      </c>
      <c r="M59" s="149">
        <f t="shared" si="2"/>
        <v>0</v>
      </c>
      <c r="N59" s="148">
        <f t="shared" si="3"/>
        <v>71</v>
      </c>
      <c r="O59" s="148">
        <f t="shared" si="4"/>
        <v>71</v>
      </c>
      <c r="P59" s="150">
        <f t="shared" si="5"/>
        <v>0</v>
      </c>
      <c r="Q59" s="148">
        <f t="shared" si="6"/>
        <v>71</v>
      </c>
      <c r="R59" s="149"/>
      <c r="S59" s="149">
        <v>0</v>
      </c>
      <c r="T59" s="148">
        <f t="shared" si="10"/>
        <v>1</v>
      </c>
      <c r="U59"/>
      <c r="V59"/>
      <c r="W59"/>
      <c r="X59"/>
      <c r="Z59"/>
      <c r="AA59"/>
      <c r="AB59"/>
      <c r="AC59"/>
      <c r="AD59"/>
      <c r="AE59"/>
      <c r="AF59"/>
      <c r="AG59"/>
      <c r="AH59"/>
      <c r="AI59"/>
    </row>
    <row r="60" spans="1:35" s="94" customFormat="1" ht="14.25">
      <c r="A60" s="59">
        <v>56</v>
      </c>
      <c r="B60" s="144" t="s">
        <v>80</v>
      </c>
      <c r="C60" s="145">
        <v>14793.881156353907</v>
      </c>
      <c r="D60" s="146">
        <v>12032.862936591033</v>
      </c>
      <c r="E60" s="146">
        <v>1</v>
      </c>
      <c r="F60" s="146">
        <v>25</v>
      </c>
      <c r="G60"/>
      <c r="H60" s="147">
        <v>1.14044093</v>
      </c>
      <c r="I60" s="147">
        <v>1.44275324</v>
      </c>
      <c r="J60" s="148">
        <f t="shared" si="0"/>
        <v>64</v>
      </c>
      <c r="K60" s="148">
        <f t="shared" si="0"/>
        <v>69</v>
      </c>
      <c r="L60" s="148">
        <f t="shared" si="1"/>
        <v>69</v>
      </c>
      <c r="M60" s="149">
        <f t="shared" si="2"/>
        <v>2.0776435443286632</v>
      </c>
      <c r="N60" s="148">
        <f t="shared" si="3"/>
        <v>66</v>
      </c>
      <c r="O60" s="148">
        <f t="shared" si="4"/>
        <v>67</v>
      </c>
      <c r="P60" s="150">
        <f t="shared" si="5"/>
        <v>94.777189436107079</v>
      </c>
      <c r="Q60" s="148">
        <f t="shared" si="6"/>
        <v>68</v>
      </c>
      <c r="R60" s="149">
        <f t="shared" si="7"/>
        <v>-20.953847242789767</v>
      </c>
      <c r="S60" s="149">
        <f t="shared" si="8"/>
        <v>-23.023467796399157</v>
      </c>
      <c r="T60" s="148">
        <f t="shared" si="10"/>
        <v>22</v>
      </c>
      <c r="U60"/>
      <c r="V60"/>
      <c r="W60"/>
      <c r="X60"/>
      <c r="Z60"/>
      <c r="AA60"/>
      <c r="AB60"/>
      <c r="AC60"/>
      <c r="AD60"/>
      <c r="AE60"/>
      <c r="AF60"/>
      <c r="AG60"/>
      <c r="AH60"/>
      <c r="AI60"/>
    </row>
    <row r="61" spans="1:35" s="94" customFormat="1" ht="14.25">
      <c r="A61" s="59">
        <v>57</v>
      </c>
      <c r="B61" s="144" t="s">
        <v>81</v>
      </c>
      <c r="C61" s="145">
        <v>65130.453942108157</v>
      </c>
      <c r="D61" s="146">
        <v>49936.738866424559</v>
      </c>
      <c r="E61" s="146">
        <v>2</v>
      </c>
      <c r="F61" s="146">
        <v>89</v>
      </c>
      <c r="G61"/>
      <c r="H61" s="147">
        <v>7.3364146099999994</v>
      </c>
      <c r="I61" s="147">
        <v>9.8500882300000008</v>
      </c>
      <c r="J61" s="148">
        <f t="shared" si="0"/>
        <v>55</v>
      </c>
      <c r="K61" s="148">
        <f t="shared" si="0"/>
        <v>56</v>
      </c>
      <c r="L61" s="148">
        <f t="shared" si="1"/>
        <v>56</v>
      </c>
      <c r="M61" s="149">
        <f t="shared" si="2"/>
        <v>1.7822549493683495</v>
      </c>
      <c r="N61" s="148">
        <f t="shared" si="3"/>
        <v>69</v>
      </c>
      <c r="O61" s="148">
        <f t="shared" si="4"/>
        <v>44</v>
      </c>
      <c r="P61" s="150">
        <f t="shared" si="5"/>
        <v>146.91417134034572</v>
      </c>
      <c r="Q61" s="148">
        <f t="shared" si="6"/>
        <v>61</v>
      </c>
      <c r="R61" s="149">
        <f t="shared" si="7"/>
        <v>-25.519300551483497</v>
      </c>
      <c r="S61" s="149">
        <f t="shared" si="8"/>
        <v>-27.4693864323146</v>
      </c>
      <c r="T61" s="148">
        <f t="shared" si="10"/>
        <v>42</v>
      </c>
      <c r="U61" s="146"/>
      <c r="V61"/>
      <c r="W61"/>
      <c r="X61"/>
      <c r="Z61"/>
      <c r="AA61"/>
      <c r="AB61"/>
      <c r="AC61"/>
      <c r="AD61"/>
      <c r="AE61"/>
      <c r="AF61"/>
      <c r="AG61"/>
      <c r="AH61"/>
      <c r="AI61"/>
    </row>
    <row r="62" spans="1:35" s="94" customFormat="1" ht="14.25">
      <c r="A62" s="59">
        <v>58</v>
      </c>
      <c r="B62" s="144" t="s">
        <v>82</v>
      </c>
      <c r="C62" s="145">
        <v>11278.328800584739</v>
      </c>
      <c r="D62" s="146">
        <v>9228.2668248276605</v>
      </c>
      <c r="E62" s="146">
        <v>2</v>
      </c>
      <c r="F62" s="146">
        <v>80</v>
      </c>
      <c r="G62"/>
      <c r="H62" s="147">
        <v>3.0259479899999997</v>
      </c>
      <c r="I62" s="147">
        <v>4.0735061900000007</v>
      </c>
      <c r="J62" s="148">
        <f t="shared" si="0"/>
        <v>55</v>
      </c>
      <c r="K62" s="148">
        <f t="shared" si="0"/>
        <v>59</v>
      </c>
      <c r="L62" s="148">
        <f t="shared" si="1"/>
        <v>59</v>
      </c>
      <c r="M62" s="149">
        <f t="shared" si="2"/>
        <v>8.6690167849035955</v>
      </c>
      <c r="N62" s="148">
        <f t="shared" si="3"/>
        <v>9</v>
      </c>
      <c r="O62" s="148">
        <f t="shared" si="4"/>
        <v>59</v>
      </c>
      <c r="P62" s="150">
        <f t="shared" si="5"/>
        <v>327.89992394444118</v>
      </c>
      <c r="Q62" s="148">
        <f t="shared" si="6"/>
        <v>42</v>
      </c>
      <c r="R62" s="149">
        <f t="shared" si="7"/>
        <v>-25.716376780564087</v>
      </c>
      <c r="S62" s="149">
        <f t="shared" si="8"/>
        <v>-27.661302726343244</v>
      </c>
      <c r="T62" s="148">
        <f t="shared" si="10"/>
        <v>45</v>
      </c>
      <c r="U62"/>
      <c r="V62"/>
      <c r="W62"/>
      <c r="X62"/>
      <c r="Z62"/>
      <c r="AA62"/>
      <c r="AB62"/>
      <c r="AC62"/>
      <c r="AD62"/>
      <c r="AE62"/>
      <c r="AF62"/>
      <c r="AG62"/>
      <c r="AH62"/>
      <c r="AI62"/>
    </row>
    <row r="63" spans="1:35" s="94" customFormat="1" ht="14.25">
      <c r="A63" s="59">
        <v>59</v>
      </c>
      <c r="B63" s="144" t="s">
        <v>83</v>
      </c>
      <c r="C63" s="145">
        <v>118654.75451722124</v>
      </c>
      <c r="D63" s="146">
        <v>101958.4375836034</v>
      </c>
      <c r="E63" s="146">
        <v>10</v>
      </c>
      <c r="F63" s="146">
        <v>376</v>
      </c>
      <c r="G63"/>
      <c r="H63" s="147">
        <v>21.47812717</v>
      </c>
      <c r="I63" s="147">
        <v>28.426650629999997</v>
      </c>
      <c r="J63" s="148">
        <f t="shared" si="0"/>
        <v>18</v>
      </c>
      <c r="K63" s="148">
        <f t="shared" si="0"/>
        <v>29</v>
      </c>
      <c r="L63" s="148">
        <f t="shared" si="1"/>
        <v>29</v>
      </c>
      <c r="M63" s="149">
        <f t="shared" si="2"/>
        <v>3.6877771855977026</v>
      </c>
      <c r="N63" s="148">
        <f t="shared" si="3"/>
        <v>56</v>
      </c>
      <c r="O63" s="148">
        <f t="shared" si="4"/>
        <v>31</v>
      </c>
      <c r="P63" s="150">
        <f t="shared" si="5"/>
        <v>210.65571108216</v>
      </c>
      <c r="Q63" s="148">
        <f t="shared" si="6"/>
        <v>52</v>
      </c>
      <c r="R63" s="149">
        <f t="shared" si="7"/>
        <v>-24.443693878824014</v>
      </c>
      <c r="S63" s="149">
        <f t="shared" si="8"/>
        <v>-26.42194175868589</v>
      </c>
      <c r="T63" s="148">
        <f t="shared" si="10"/>
        <v>35</v>
      </c>
      <c r="U63" s="146"/>
      <c r="V63"/>
      <c r="W63"/>
      <c r="X63"/>
      <c r="Z63"/>
      <c r="AA63"/>
      <c r="AB63"/>
      <c r="AC63"/>
      <c r="AD63"/>
      <c r="AE63"/>
      <c r="AF63"/>
      <c r="AG63"/>
      <c r="AH63"/>
      <c r="AI63"/>
    </row>
    <row r="64" spans="1:35" s="94" customFormat="1" ht="14.25">
      <c r="A64" s="59">
        <v>60</v>
      </c>
      <c r="B64" s="144" t="s">
        <v>84</v>
      </c>
      <c r="C64" s="145">
        <v>7364.6157400968114</v>
      </c>
      <c r="D64" s="146">
        <v>6064.0459247889339</v>
      </c>
      <c r="E64" s="146">
        <v>0</v>
      </c>
      <c r="F64" s="146">
        <v>0</v>
      </c>
      <c r="G64"/>
      <c r="H64" s="147">
        <v>0</v>
      </c>
      <c r="I64" s="147">
        <v>0</v>
      </c>
      <c r="J64" s="148">
        <f t="shared" si="0"/>
        <v>71</v>
      </c>
      <c r="K64" s="148">
        <f t="shared" si="0"/>
        <v>71</v>
      </c>
      <c r="L64" s="148">
        <f t="shared" si="1"/>
        <v>71</v>
      </c>
      <c r="M64" s="149">
        <f t="shared" si="2"/>
        <v>0</v>
      </c>
      <c r="N64" s="148">
        <f t="shared" si="3"/>
        <v>71</v>
      </c>
      <c r="O64" s="148">
        <f t="shared" si="4"/>
        <v>71</v>
      </c>
      <c r="P64" s="150">
        <f t="shared" si="5"/>
        <v>0</v>
      </c>
      <c r="Q64" s="148">
        <f t="shared" si="6"/>
        <v>71</v>
      </c>
      <c r="R64" s="149"/>
      <c r="S64" s="149">
        <v>0</v>
      </c>
      <c r="T64" s="148">
        <f t="shared" si="10"/>
        <v>1</v>
      </c>
      <c r="U64"/>
      <c r="V64"/>
      <c r="W64"/>
      <c r="X64"/>
      <c r="Z64"/>
      <c r="AA64"/>
      <c r="AB64"/>
      <c r="AC64"/>
      <c r="AD64"/>
      <c r="AE64"/>
      <c r="AF64"/>
      <c r="AG64"/>
      <c r="AH64"/>
      <c r="AI64"/>
    </row>
    <row r="65" spans="1:35" s="94" customFormat="1" ht="14.25">
      <c r="A65" s="59">
        <v>61</v>
      </c>
      <c r="B65" s="144" t="s">
        <v>85</v>
      </c>
      <c r="C65" s="145">
        <v>3015.1054147965328</v>
      </c>
      <c r="D65" s="146">
        <v>2559.3160249255216</v>
      </c>
      <c r="E65" s="146">
        <v>1</v>
      </c>
      <c r="F65" s="146">
        <v>30</v>
      </c>
      <c r="G65"/>
      <c r="H65" s="147">
        <v>1.0812204999999999</v>
      </c>
      <c r="I65" s="147">
        <v>0</v>
      </c>
      <c r="J65" s="148">
        <f t="shared" si="0"/>
        <v>64</v>
      </c>
      <c r="K65" s="148">
        <f t="shared" si="0"/>
        <v>67</v>
      </c>
      <c r="L65" s="148">
        <f t="shared" si="1"/>
        <v>67</v>
      </c>
      <c r="M65" s="149">
        <f t="shared" si="2"/>
        <v>11.721881826169954</v>
      </c>
      <c r="N65" s="148">
        <f t="shared" si="3"/>
        <v>1</v>
      </c>
      <c r="O65" s="148">
        <f t="shared" si="4"/>
        <v>68</v>
      </c>
      <c r="P65" s="150">
        <f t="shared" si="5"/>
        <v>422.4646309677463</v>
      </c>
      <c r="Q65" s="148">
        <f t="shared" si="6"/>
        <v>24</v>
      </c>
      <c r="R65" s="149">
        <v>100</v>
      </c>
      <c r="S65" s="149">
        <v>0</v>
      </c>
      <c r="T65" s="148">
        <f>RANK($S65,$S$5:$S$83)</f>
        <v>1</v>
      </c>
      <c r="U65"/>
      <c r="V65"/>
      <c r="W65"/>
      <c r="X65"/>
      <c r="Z65"/>
      <c r="AA65"/>
      <c r="AB65"/>
      <c r="AC65"/>
      <c r="AD65"/>
      <c r="AE65"/>
      <c r="AF65"/>
      <c r="AG65"/>
      <c r="AH65"/>
      <c r="AI65"/>
    </row>
    <row r="66" spans="1:35" s="94" customFormat="1" ht="14.25">
      <c r="A66" s="59">
        <v>62</v>
      </c>
      <c r="B66" s="144" t="s">
        <v>86</v>
      </c>
      <c r="C66" s="145">
        <v>30034.679513025309</v>
      </c>
      <c r="D66" s="146">
        <v>23635.339387825479</v>
      </c>
      <c r="E66" s="146">
        <v>4</v>
      </c>
      <c r="F66" s="146">
        <v>105</v>
      </c>
      <c r="G66"/>
      <c r="H66" s="147">
        <v>5.1461489900000004</v>
      </c>
      <c r="I66" s="147">
        <v>6.3968125699999998</v>
      </c>
      <c r="J66" s="148">
        <f t="shared" si="0"/>
        <v>41</v>
      </c>
      <c r="K66" s="148">
        <f t="shared" si="0"/>
        <v>51</v>
      </c>
      <c r="L66" s="148">
        <f t="shared" si="1"/>
        <v>51</v>
      </c>
      <c r="M66" s="149">
        <f t="shared" si="2"/>
        <v>4.4425002017988922</v>
      </c>
      <c r="N66" s="148">
        <f t="shared" si="3"/>
        <v>46</v>
      </c>
      <c r="O66" s="148">
        <f t="shared" si="4"/>
        <v>54</v>
      </c>
      <c r="P66" s="150">
        <f t="shared" si="5"/>
        <v>217.73112311011587</v>
      </c>
      <c r="Q66" s="148">
        <f t="shared" si="6"/>
        <v>51</v>
      </c>
      <c r="R66" s="149">
        <f t="shared" si="7"/>
        <v>-19.551355715273044</v>
      </c>
      <c r="S66" s="149">
        <f t="shared" si="8"/>
        <v>-21.657696908538703</v>
      </c>
      <c r="T66" s="148">
        <f t="shared" si="10"/>
        <v>18</v>
      </c>
      <c r="U66"/>
      <c r="V66"/>
      <c r="W66"/>
      <c r="X66"/>
      <c r="Z66"/>
      <c r="AA66"/>
      <c r="AB66"/>
      <c r="AC66"/>
      <c r="AD66"/>
      <c r="AE66"/>
      <c r="AF66"/>
      <c r="AG66"/>
      <c r="AH66"/>
      <c r="AI66"/>
    </row>
    <row r="67" spans="1:35" s="94" customFormat="1" ht="14.25">
      <c r="A67" s="59">
        <v>63</v>
      </c>
      <c r="B67" s="144" t="s">
        <v>87</v>
      </c>
      <c r="C67" s="145">
        <v>16107.361907766646</v>
      </c>
      <c r="D67" s="146">
        <v>12732.89994490284</v>
      </c>
      <c r="E67" s="146">
        <v>2</v>
      </c>
      <c r="F67" s="146">
        <v>75</v>
      </c>
      <c r="G67"/>
      <c r="H67" s="147">
        <v>4.6570766500000005</v>
      </c>
      <c r="I67" s="147">
        <v>6.23901255</v>
      </c>
      <c r="J67" s="148">
        <f t="shared" si="0"/>
        <v>55</v>
      </c>
      <c r="K67" s="148">
        <f t="shared" si="0"/>
        <v>60</v>
      </c>
      <c r="L67" s="148">
        <f t="shared" si="1"/>
        <v>60</v>
      </c>
      <c r="M67" s="149">
        <f t="shared" si="2"/>
        <v>5.8902528351385941</v>
      </c>
      <c r="N67" s="148">
        <f t="shared" si="3"/>
        <v>31</v>
      </c>
      <c r="O67" s="148">
        <f t="shared" si="4"/>
        <v>55</v>
      </c>
      <c r="P67" s="150">
        <f t="shared" si="5"/>
        <v>365.75145254826998</v>
      </c>
      <c r="Q67" s="148">
        <f t="shared" si="6"/>
        <v>37</v>
      </c>
      <c r="R67" s="149">
        <f t="shared" si="7"/>
        <v>-25.355549252741916</v>
      </c>
      <c r="S67" s="149">
        <f t="shared" si="8"/>
        <v>-27.309922540888032</v>
      </c>
      <c r="T67" s="148">
        <f t="shared" si="10"/>
        <v>40</v>
      </c>
      <c r="U67"/>
      <c r="V67"/>
      <c r="W67"/>
      <c r="X67"/>
      <c r="Z67"/>
      <c r="AA67"/>
      <c r="AB67"/>
      <c r="AC67"/>
      <c r="AD67"/>
      <c r="AE67"/>
      <c r="AF67"/>
      <c r="AG67"/>
      <c r="AH67"/>
      <c r="AI67"/>
    </row>
    <row r="68" spans="1:35" ht="14.25">
      <c r="A68" s="59">
        <v>64</v>
      </c>
      <c r="B68" s="144" t="s">
        <v>88</v>
      </c>
      <c r="C68" s="145">
        <v>119369.58233032227</v>
      </c>
      <c r="D68" s="146">
        <v>101887.66832397461</v>
      </c>
      <c r="E68" s="146">
        <v>5</v>
      </c>
      <c r="F68" s="146">
        <v>244</v>
      </c>
      <c r="G68"/>
      <c r="H68" s="147">
        <v>14.118284770000001</v>
      </c>
      <c r="I68" s="147">
        <v>19.862345299999998</v>
      </c>
      <c r="J68" s="148">
        <f t="shared" si="0"/>
        <v>36</v>
      </c>
      <c r="K68" s="148">
        <f t="shared" si="0"/>
        <v>36</v>
      </c>
      <c r="L68" s="148">
        <f t="shared" si="1"/>
        <v>36</v>
      </c>
      <c r="M68" s="149">
        <f t="shared" si="2"/>
        <v>2.3947942279349004</v>
      </c>
      <c r="N68" s="148">
        <f t="shared" si="3"/>
        <v>65</v>
      </c>
      <c r="O68" s="148">
        <f t="shared" si="4"/>
        <v>37</v>
      </c>
      <c r="P68" s="150">
        <f t="shared" si="5"/>
        <v>138.5671593259722</v>
      </c>
      <c r="Q68" s="148">
        <f t="shared" si="6"/>
        <v>63</v>
      </c>
      <c r="R68" s="149">
        <f t="shared" si="7"/>
        <v>-28.919346850746763</v>
      </c>
      <c r="S68" s="149">
        <f t="shared" si="8"/>
        <v>-30.780411249080252</v>
      </c>
      <c r="T68" s="148">
        <f t="shared" si="10"/>
        <v>74</v>
      </c>
      <c r="U68" s="146"/>
    </row>
    <row r="69" spans="1:35" ht="14.25">
      <c r="A69" s="59">
        <v>65</v>
      </c>
      <c r="B69" s="144" t="s">
        <v>89</v>
      </c>
      <c r="C69" s="145">
        <v>10841.534652005614</v>
      </c>
      <c r="D69" s="146">
        <v>8918.334191780963</v>
      </c>
      <c r="E69" s="146">
        <v>1</v>
      </c>
      <c r="F69" s="146">
        <v>32</v>
      </c>
      <c r="G69"/>
      <c r="H69" s="147">
        <v>1.0652723800000001</v>
      </c>
      <c r="I69" s="147">
        <v>1.4838737900000001</v>
      </c>
      <c r="J69" s="148">
        <f t="shared" si="0"/>
        <v>64</v>
      </c>
      <c r="K69" s="148">
        <f t="shared" si="0"/>
        <v>66</v>
      </c>
      <c r="L69" s="148">
        <f t="shared" si="1"/>
        <v>66</v>
      </c>
      <c r="M69" s="149">
        <f t="shared" si="2"/>
        <v>3.5881140257662514</v>
      </c>
      <c r="N69" s="148">
        <f t="shared" si="3"/>
        <v>57</v>
      </c>
      <c r="O69" s="148">
        <f t="shared" si="4"/>
        <v>69</v>
      </c>
      <c r="P69" s="150">
        <f t="shared" si="5"/>
        <v>119.44746149810614</v>
      </c>
      <c r="Q69" s="148">
        <f t="shared" si="6"/>
        <v>66</v>
      </c>
      <c r="R69" s="149">
        <f t="shared" si="7"/>
        <v>-28.210041367466971</v>
      </c>
      <c r="S69" s="149">
        <f t="shared" si="8"/>
        <v>-30.089677108690388</v>
      </c>
      <c r="T69" s="148">
        <f t="shared" ref="T69:T83" si="11">RANK($S69,$S$5:$S$83)</f>
        <v>67</v>
      </c>
    </row>
    <row r="70" spans="1:35" ht="14.25">
      <c r="A70" s="59">
        <v>66</v>
      </c>
      <c r="B70" s="144" t="s">
        <v>90</v>
      </c>
      <c r="C70" s="145">
        <v>33957.457447874607</v>
      </c>
      <c r="D70" s="146">
        <v>26068.377050342518</v>
      </c>
      <c r="E70" s="146">
        <v>3</v>
      </c>
      <c r="F70" s="146">
        <v>89</v>
      </c>
      <c r="G70"/>
      <c r="H70" s="147">
        <v>2.9606965600000001</v>
      </c>
      <c r="I70" s="147">
        <v>3.6393880800000002</v>
      </c>
      <c r="J70" s="148">
        <f t="shared" ref="J70:K83" si="12">RANK(E70,E$5:E$83)</f>
        <v>49</v>
      </c>
      <c r="K70" s="148">
        <f t="shared" si="12"/>
        <v>56</v>
      </c>
      <c r="L70" s="148">
        <f t="shared" ref="L70:L83" si="13">RANK(F70,F$5:F$83)</f>
        <v>56</v>
      </c>
      <c r="M70" s="149">
        <f t="shared" ref="M70:M85" si="14">F70/D70*1000</f>
        <v>3.4140982320504918</v>
      </c>
      <c r="N70" s="148">
        <f t="shared" ref="N70:N83" si="15">RANK(M70,M$5:M$83)</f>
        <v>59</v>
      </c>
      <c r="O70" s="148">
        <f t="shared" ref="O70:O83" si="16">RANK(H70,H$5:H$83)</f>
        <v>60</v>
      </c>
      <c r="P70" s="150">
        <f t="shared" ref="P70:P85" si="17">H70/D70*1000000</f>
        <v>113.5742572037525</v>
      </c>
      <c r="Q70" s="148">
        <f t="shared" ref="Q70:Q83" si="18">RANK(P70,P$5:P$83)</f>
        <v>67</v>
      </c>
      <c r="R70" s="149">
        <f t="shared" ref="R70:R85" si="19">(H70-I70)/I70*100</f>
        <v>-18.648506426937576</v>
      </c>
      <c r="S70" s="149">
        <f t="shared" ref="S70:S85" si="20">IF((I70*H$3/I$3)&gt;0,(H70-(I70*H$3/I$3))/(I70*H$3/I$3)*100,"")</f>
        <v>-20.778486410691755</v>
      </c>
      <c r="T70" s="148">
        <f t="shared" si="11"/>
        <v>15</v>
      </c>
    </row>
    <row r="71" spans="1:35" ht="14.25">
      <c r="A71" s="59">
        <v>67</v>
      </c>
      <c r="B71" s="144" t="s">
        <v>91</v>
      </c>
      <c r="C71" s="145">
        <v>20725.198520649272</v>
      </c>
      <c r="D71" s="146">
        <v>16079.680100260653</v>
      </c>
      <c r="E71" s="146">
        <v>4</v>
      </c>
      <c r="F71" s="146">
        <v>159</v>
      </c>
      <c r="G71"/>
      <c r="H71" s="147">
        <v>5.9713150299999995</v>
      </c>
      <c r="I71" s="147">
        <v>8.4861578400000006</v>
      </c>
      <c r="J71" s="148">
        <f t="shared" si="12"/>
        <v>41</v>
      </c>
      <c r="K71" s="148">
        <f t="shared" si="12"/>
        <v>44</v>
      </c>
      <c r="L71" s="148">
        <f t="shared" si="13"/>
        <v>44</v>
      </c>
      <c r="M71" s="149">
        <f t="shared" si="14"/>
        <v>9.8882564210604276</v>
      </c>
      <c r="N71" s="148">
        <f t="shared" si="15"/>
        <v>3</v>
      </c>
      <c r="O71" s="148">
        <f t="shared" si="16"/>
        <v>51</v>
      </c>
      <c r="P71" s="150">
        <f t="shared" si="17"/>
        <v>371.35782507907004</v>
      </c>
      <c r="Q71" s="148">
        <f t="shared" si="18"/>
        <v>35</v>
      </c>
      <c r="R71" s="149">
        <f t="shared" si="19"/>
        <v>-29.63464570675486</v>
      </c>
      <c r="S71" s="149">
        <f t="shared" si="20"/>
        <v>-31.476981841121916</v>
      </c>
      <c r="T71" s="148">
        <f t="shared" si="11"/>
        <v>75</v>
      </c>
    </row>
    <row r="72" spans="1:35" ht="14.25">
      <c r="A72" s="59">
        <v>68</v>
      </c>
      <c r="B72" s="144" t="s">
        <v>92</v>
      </c>
      <c r="C72" s="145">
        <v>6090.426267135389</v>
      </c>
      <c r="D72" s="146">
        <v>4969.53115958937</v>
      </c>
      <c r="E72" s="146">
        <v>1</v>
      </c>
      <c r="F72" s="146">
        <v>10</v>
      </c>
      <c r="G72"/>
      <c r="H72" s="147">
        <v>0.21121095000000001</v>
      </c>
      <c r="I72" s="147">
        <v>0.21796046999999999</v>
      </c>
      <c r="J72" s="148">
        <f t="shared" si="12"/>
        <v>64</v>
      </c>
      <c r="K72" s="148">
        <f t="shared" si="12"/>
        <v>70</v>
      </c>
      <c r="L72" s="148">
        <f t="shared" si="13"/>
        <v>70</v>
      </c>
      <c r="M72" s="149">
        <f t="shared" si="14"/>
        <v>2.0122622595299906</v>
      </c>
      <c r="N72" s="148">
        <f t="shared" si="15"/>
        <v>67</v>
      </c>
      <c r="O72" s="148">
        <f t="shared" si="16"/>
        <v>70</v>
      </c>
      <c r="P72" s="150">
        <f t="shared" si="17"/>
        <v>42.501182348447593</v>
      </c>
      <c r="Q72" s="148">
        <f t="shared" si="18"/>
        <v>70</v>
      </c>
      <c r="R72" s="149">
        <f t="shared" si="19"/>
        <v>-3.0966716120588202</v>
      </c>
      <c r="S72" s="149">
        <f t="shared" si="20"/>
        <v>-5.6338364600539066</v>
      </c>
      <c r="T72" s="148">
        <f t="shared" si="11"/>
        <v>11</v>
      </c>
    </row>
    <row r="73" spans="1:35" ht="14.25">
      <c r="A73" s="59">
        <v>69</v>
      </c>
      <c r="B73" s="144" t="s">
        <v>93</v>
      </c>
      <c r="C73" s="145">
        <v>29450.099343872069</v>
      </c>
      <c r="D73" s="146">
        <v>23134.694236450188</v>
      </c>
      <c r="E73" s="146">
        <v>4</v>
      </c>
      <c r="F73" s="146">
        <v>154</v>
      </c>
      <c r="G73"/>
      <c r="H73" s="147">
        <v>6.9588106700000001</v>
      </c>
      <c r="I73" s="147">
        <v>8.8733557400000009</v>
      </c>
      <c r="J73" s="148">
        <f t="shared" si="12"/>
        <v>41</v>
      </c>
      <c r="K73" s="148">
        <f t="shared" si="12"/>
        <v>45</v>
      </c>
      <c r="L73" s="148">
        <f t="shared" si="13"/>
        <v>45</v>
      </c>
      <c r="M73" s="149">
        <f t="shared" si="14"/>
        <v>6.6566689157863674</v>
      </c>
      <c r="N73" s="148">
        <f t="shared" si="15"/>
        <v>22</v>
      </c>
      <c r="O73" s="148">
        <f t="shared" si="16"/>
        <v>46</v>
      </c>
      <c r="P73" s="150">
        <f t="shared" si="17"/>
        <v>300.79544595994486</v>
      </c>
      <c r="Q73" s="148">
        <f t="shared" si="18"/>
        <v>44</v>
      </c>
      <c r="R73" s="149">
        <f t="shared" si="19"/>
        <v>-21.57633623736583</v>
      </c>
      <c r="S73" s="149">
        <f t="shared" si="20"/>
        <v>-23.629658514934803</v>
      </c>
      <c r="T73" s="148">
        <f t="shared" si="11"/>
        <v>23</v>
      </c>
    </row>
    <row r="74" spans="1:35" ht="14.25">
      <c r="A74" s="59">
        <v>70</v>
      </c>
      <c r="B74" s="144" t="s">
        <v>94</v>
      </c>
      <c r="C74" s="145">
        <v>35426.404804192673</v>
      </c>
      <c r="D74" s="146">
        <v>27524.957887275526</v>
      </c>
      <c r="E74" s="146">
        <v>8</v>
      </c>
      <c r="F74" s="146">
        <v>234</v>
      </c>
      <c r="G74"/>
      <c r="H74" s="147">
        <v>15.06456202</v>
      </c>
      <c r="I74" s="147">
        <v>19.365548919999998</v>
      </c>
      <c r="J74" s="148">
        <f t="shared" si="12"/>
        <v>28</v>
      </c>
      <c r="K74" s="148">
        <f t="shared" si="12"/>
        <v>38</v>
      </c>
      <c r="L74" s="148">
        <f t="shared" si="13"/>
        <v>38</v>
      </c>
      <c r="M74" s="149">
        <f t="shared" si="14"/>
        <v>8.5013754047622196</v>
      </c>
      <c r="N74" s="148">
        <f t="shared" si="15"/>
        <v>11</v>
      </c>
      <c r="O74" s="148">
        <f t="shared" si="16"/>
        <v>36</v>
      </c>
      <c r="P74" s="150">
        <f t="shared" si="17"/>
        <v>547.30554290744897</v>
      </c>
      <c r="Q74" s="148">
        <f t="shared" si="18"/>
        <v>4</v>
      </c>
      <c r="R74" s="149">
        <f t="shared" si="19"/>
        <v>-22.209475795225732</v>
      </c>
      <c r="S74" s="149">
        <f t="shared" si="20"/>
        <v>-24.246220939100741</v>
      </c>
      <c r="T74" s="148">
        <f t="shared" si="11"/>
        <v>26</v>
      </c>
    </row>
    <row r="75" spans="1:35" ht="14.25">
      <c r="A75" s="59">
        <v>71</v>
      </c>
      <c r="B75" s="144" t="s">
        <v>95</v>
      </c>
      <c r="C75" s="145">
        <v>44580.524747924457</v>
      </c>
      <c r="D75" s="146">
        <v>35101.171962089022</v>
      </c>
      <c r="E75" s="146">
        <v>7</v>
      </c>
      <c r="F75" s="146">
        <v>318</v>
      </c>
      <c r="G75"/>
      <c r="H75" s="147">
        <v>17.095751310000001</v>
      </c>
      <c r="I75" s="147">
        <v>21.540735760000004</v>
      </c>
      <c r="J75" s="148">
        <f t="shared" si="12"/>
        <v>31</v>
      </c>
      <c r="K75" s="148">
        <f t="shared" si="12"/>
        <v>33</v>
      </c>
      <c r="L75" s="148">
        <f t="shared" si="13"/>
        <v>33</v>
      </c>
      <c r="M75" s="149">
        <f t="shared" si="14"/>
        <v>9.0595265691828057</v>
      </c>
      <c r="N75" s="148">
        <f t="shared" si="15"/>
        <v>5</v>
      </c>
      <c r="O75" s="148">
        <f t="shared" si="16"/>
        <v>35</v>
      </c>
      <c r="P75" s="150">
        <f t="shared" si="17"/>
        <v>487.04217991536706</v>
      </c>
      <c r="Q75" s="148">
        <f t="shared" si="18"/>
        <v>12</v>
      </c>
      <c r="R75" s="149">
        <f t="shared" si="19"/>
        <v>-20.635248951217822</v>
      </c>
      <c r="S75" s="149">
        <f t="shared" si="20"/>
        <v>-22.713211183069401</v>
      </c>
      <c r="T75" s="148">
        <f t="shared" si="11"/>
        <v>20</v>
      </c>
    </row>
    <row r="76" spans="1:35" ht="14.25">
      <c r="A76" s="59">
        <v>72</v>
      </c>
      <c r="B76" s="144" t="s">
        <v>96</v>
      </c>
      <c r="C76" s="145">
        <v>3760.5176522491447</v>
      </c>
      <c r="D76" s="146">
        <v>2989.1078823856546</v>
      </c>
      <c r="E76" s="146">
        <v>0</v>
      </c>
      <c r="F76" s="146">
        <v>0</v>
      </c>
      <c r="G76"/>
      <c r="H76" s="147">
        <v>0</v>
      </c>
      <c r="I76" s="147">
        <v>0</v>
      </c>
      <c r="J76" s="148">
        <f t="shared" si="12"/>
        <v>71</v>
      </c>
      <c r="K76" s="148">
        <f t="shared" si="12"/>
        <v>71</v>
      </c>
      <c r="L76" s="148">
        <f t="shared" si="13"/>
        <v>71</v>
      </c>
      <c r="M76" s="149">
        <f t="shared" si="14"/>
        <v>0</v>
      </c>
      <c r="N76" s="148">
        <f t="shared" si="15"/>
        <v>71</v>
      </c>
      <c r="O76" s="148">
        <f t="shared" si="16"/>
        <v>71</v>
      </c>
      <c r="P76" s="150">
        <f t="shared" si="17"/>
        <v>0</v>
      </c>
      <c r="Q76" s="148">
        <f t="shared" si="18"/>
        <v>71</v>
      </c>
      <c r="R76" s="149"/>
      <c r="S76" s="149">
        <v>0</v>
      </c>
      <c r="T76" s="148">
        <f t="shared" si="11"/>
        <v>1</v>
      </c>
    </row>
    <row r="77" spans="1:35" ht="14.25">
      <c r="A77" s="59">
        <v>73</v>
      </c>
      <c r="B77" s="144" t="s">
        <v>172</v>
      </c>
      <c r="C77" s="145">
        <v>180435.76559733326</v>
      </c>
      <c r="D77" s="146">
        <v>143608.90446561499</v>
      </c>
      <c r="E77" s="146">
        <v>6</v>
      </c>
      <c r="F77" s="146">
        <v>431</v>
      </c>
      <c r="G77"/>
      <c r="H77" s="147">
        <v>37.53380112</v>
      </c>
      <c r="I77" s="147">
        <v>52.795623890000002</v>
      </c>
      <c r="J77" s="148">
        <f t="shared" si="12"/>
        <v>35</v>
      </c>
      <c r="K77" s="148">
        <f t="shared" si="12"/>
        <v>28</v>
      </c>
      <c r="L77" s="148">
        <f t="shared" si="13"/>
        <v>28</v>
      </c>
      <c r="M77" s="149">
        <f t="shared" si="14"/>
        <v>3.0012066563964108</v>
      </c>
      <c r="N77" s="148">
        <f t="shared" si="15"/>
        <v>62</v>
      </c>
      <c r="O77" s="148">
        <f t="shared" si="16"/>
        <v>24</v>
      </c>
      <c r="P77" s="150">
        <f t="shared" si="17"/>
        <v>261.3612384250651</v>
      </c>
      <c r="Q77" s="148">
        <f t="shared" si="18"/>
        <v>47</v>
      </c>
      <c r="R77" s="149">
        <f t="shared" si="19"/>
        <v>-28.907363234873596</v>
      </c>
      <c r="S77" s="149">
        <f t="shared" si="20"/>
        <v>-30.768741393419987</v>
      </c>
      <c r="T77" s="148">
        <f t="shared" si="11"/>
        <v>73</v>
      </c>
      <c r="U77" s="146"/>
    </row>
    <row r="78" spans="1:35" ht="14.25">
      <c r="A78" s="59">
        <v>74</v>
      </c>
      <c r="B78" s="144" t="s">
        <v>97</v>
      </c>
      <c r="C78" s="145">
        <v>238220.62833099364</v>
      </c>
      <c r="D78" s="146">
        <v>177582.59854827874</v>
      </c>
      <c r="E78" s="146">
        <v>10</v>
      </c>
      <c r="F78" s="146">
        <v>690</v>
      </c>
      <c r="G78"/>
      <c r="H78" s="147">
        <v>83.730104339999997</v>
      </c>
      <c r="I78" s="147">
        <v>110.85616775999999</v>
      </c>
      <c r="J78" s="148">
        <f t="shared" si="12"/>
        <v>18</v>
      </c>
      <c r="K78" s="148">
        <f t="shared" si="12"/>
        <v>16</v>
      </c>
      <c r="L78" s="148">
        <f t="shared" si="13"/>
        <v>16</v>
      </c>
      <c r="M78" s="149">
        <f t="shared" si="14"/>
        <v>3.8855158424343714</v>
      </c>
      <c r="N78" s="148">
        <f t="shared" si="15"/>
        <v>54</v>
      </c>
      <c r="O78" s="148">
        <f t="shared" si="16"/>
        <v>6</v>
      </c>
      <c r="P78" s="150">
        <f t="shared" si="17"/>
        <v>471.49948826340994</v>
      </c>
      <c r="Q78" s="148">
        <f t="shared" si="18"/>
        <v>17</v>
      </c>
      <c r="R78" s="149">
        <f t="shared" si="19"/>
        <v>-24.469602339787752</v>
      </c>
      <c r="S78" s="149">
        <f t="shared" si="20"/>
        <v>-26.447171873121022</v>
      </c>
      <c r="T78" s="148">
        <f t="shared" si="11"/>
        <v>36</v>
      </c>
      <c r="U78" s="146"/>
    </row>
    <row r="79" spans="1:35" ht="14.25">
      <c r="A79" s="59">
        <v>75</v>
      </c>
      <c r="B79" s="144" t="s">
        <v>98</v>
      </c>
      <c r="C79" s="145">
        <v>43352.033728027345</v>
      </c>
      <c r="D79" s="146">
        <v>32723.881657714846</v>
      </c>
      <c r="E79" s="146">
        <v>3</v>
      </c>
      <c r="F79" s="146">
        <v>143</v>
      </c>
      <c r="G79"/>
      <c r="H79" s="147">
        <v>6.2030888499999994</v>
      </c>
      <c r="I79" s="147">
        <v>7.6431628300000005</v>
      </c>
      <c r="J79" s="148">
        <f t="shared" si="12"/>
        <v>49</v>
      </c>
      <c r="K79" s="148">
        <f t="shared" si="12"/>
        <v>47</v>
      </c>
      <c r="L79" s="148">
        <f t="shared" si="13"/>
        <v>47</v>
      </c>
      <c r="M79" s="149">
        <f t="shared" si="14"/>
        <v>4.3698972357787795</v>
      </c>
      <c r="N79" s="148">
        <f t="shared" si="15"/>
        <v>47</v>
      </c>
      <c r="O79" s="148">
        <f t="shared" si="16"/>
        <v>50</v>
      </c>
      <c r="P79" s="150">
        <f t="shared" si="17"/>
        <v>189.55846726507107</v>
      </c>
      <c r="Q79" s="148">
        <f t="shared" si="18"/>
        <v>53</v>
      </c>
      <c r="R79" s="149">
        <f t="shared" si="19"/>
        <v>-18.841335871422238</v>
      </c>
      <c r="S79" s="149">
        <f t="shared" si="20"/>
        <v>-20.966267111275211</v>
      </c>
      <c r="T79" s="148">
        <f t="shared" si="11"/>
        <v>16</v>
      </c>
    </row>
    <row r="80" spans="1:35" ht="14.25">
      <c r="A80" s="59">
        <v>76</v>
      </c>
      <c r="B80" s="144" t="s">
        <v>99</v>
      </c>
      <c r="C80" s="145">
        <v>283921.65398837393</v>
      </c>
      <c r="D80" s="146">
        <v>202844.60543888851</v>
      </c>
      <c r="E80" s="146">
        <v>13</v>
      </c>
      <c r="F80" s="146">
        <v>903</v>
      </c>
      <c r="G80"/>
      <c r="H80" s="147">
        <v>75.75556198999999</v>
      </c>
      <c r="I80" s="147">
        <v>106.05710217999999</v>
      </c>
      <c r="J80" s="148">
        <f t="shared" si="12"/>
        <v>9</v>
      </c>
      <c r="K80" s="148">
        <f t="shared" si="12"/>
        <v>6</v>
      </c>
      <c r="L80" s="148">
        <f t="shared" si="13"/>
        <v>6</v>
      </c>
      <c r="M80" s="149">
        <f t="shared" si="14"/>
        <v>4.4516835833331987</v>
      </c>
      <c r="N80" s="148">
        <f t="shared" si="15"/>
        <v>45</v>
      </c>
      <c r="O80" s="148">
        <f t="shared" si="16"/>
        <v>8</v>
      </c>
      <c r="P80" s="150">
        <f t="shared" si="17"/>
        <v>373.46599297570697</v>
      </c>
      <c r="Q80" s="148">
        <f t="shared" si="18"/>
        <v>34</v>
      </c>
      <c r="R80" s="149">
        <f t="shared" si="19"/>
        <v>-28.570967495012507</v>
      </c>
      <c r="S80" s="149">
        <f t="shared" si="20"/>
        <v>-30.441153312288368</v>
      </c>
      <c r="T80" s="148">
        <f t="shared" si="11"/>
        <v>70</v>
      </c>
      <c r="U80" s="146"/>
    </row>
    <row r="81" spans="1:90" ht="14.25">
      <c r="A81" s="59">
        <v>77</v>
      </c>
      <c r="B81" s="144" t="s">
        <v>175</v>
      </c>
      <c r="C81" s="145">
        <v>102502.79218412653</v>
      </c>
      <c r="D81" s="146">
        <v>88930.882112099149</v>
      </c>
      <c r="E81" s="146">
        <v>7</v>
      </c>
      <c r="F81" s="146">
        <v>288</v>
      </c>
      <c r="G81"/>
      <c r="H81" s="147">
        <v>22.747249320000005</v>
      </c>
      <c r="I81" s="147">
        <v>30.265707479999996</v>
      </c>
      <c r="J81" s="148">
        <f t="shared" si="12"/>
        <v>31</v>
      </c>
      <c r="K81" s="148">
        <f t="shared" si="12"/>
        <v>34</v>
      </c>
      <c r="L81" s="148">
        <f t="shared" si="13"/>
        <v>34</v>
      </c>
      <c r="M81" s="149">
        <f t="shared" si="14"/>
        <v>3.2384700697893702</v>
      </c>
      <c r="N81" s="148">
        <f t="shared" si="15"/>
        <v>61</v>
      </c>
      <c r="O81" s="148">
        <f t="shared" si="16"/>
        <v>29</v>
      </c>
      <c r="P81" s="150">
        <f t="shared" si="17"/>
        <v>255.78571560019662</v>
      </c>
      <c r="Q81" s="148">
        <f t="shared" si="18"/>
        <v>48</v>
      </c>
      <c r="R81" s="149">
        <f t="shared" si="19"/>
        <v>-24.841508049888784</v>
      </c>
      <c r="S81" s="149">
        <f t="shared" si="20"/>
        <v>-26.809340187096094</v>
      </c>
      <c r="T81" s="148">
        <f t="shared" si="11"/>
        <v>37</v>
      </c>
      <c r="U81" s="146"/>
    </row>
    <row r="82" spans="1:90" ht="14.25">
      <c r="A82" s="59">
        <v>78</v>
      </c>
      <c r="B82" s="144" t="s">
        <v>100</v>
      </c>
      <c r="C82" s="145">
        <v>160242.94994326541</v>
      </c>
      <c r="D82" s="146">
        <v>123648.7135840354</v>
      </c>
      <c r="E82" s="146">
        <v>9</v>
      </c>
      <c r="F82" s="146">
        <v>436</v>
      </c>
      <c r="G82"/>
      <c r="H82" s="147">
        <v>21.194989290000002</v>
      </c>
      <c r="I82" s="147">
        <v>29.226804269999995</v>
      </c>
      <c r="J82" s="148">
        <f t="shared" si="12"/>
        <v>23</v>
      </c>
      <c r="K82" s="148">
        <f t="shared" si="12"/>
        <v>27</v>
      </c>
      <c r="L82" s="148">
        <f t="shared" si="13"/>
        <v>27</v>
      </c>
      <c r="M82" s="149">
        <f t="shared" si="14"/>
        <v>3.5261183668011333</v>
      </c>
      <c r="N82" s="148">
        <f t="shared" si="15"/>
        <v>58</v>
      </c>
      <c r="O82" s="148">
        <f t="shared" si="16"/>
        <v>33</v>
      </c>
      <c r="P82" s="150">
        <f t="shared" si="17"/>
        <v>171.41293811839981</v>
      </c>
      <c r="Q82" s="148">
        <f t="shared" si="18"/>
        <v>56</v>
      </c>
      <c r="R82" s="149">
        <f t="shared" si="19"/>
        <v>-27.480989388375558</v>
      </c>
      <c r="S82" s="149">
        <f t="shared" si="20"/>
        <v>-29.379713483781266</v>
      </c>
      <c r="T82" s="148">
        <f t="shared" si="11"/>
        <v>62</v>
      </c>
      <c r="U82" s="146"/>
    </row>
    <row r="83" spans="1:90" ht="14.25">
      <c r="A83" s="59">
        <v>79</v>
      </c>
      <c r="B83" s="144" t="s">
        <v>101</v>
      </c>
      <c r="C83" s="145">
        <v>6552.5012058573429</v>
      </c>
      <c r="D83" s="146">
        <v>5273.8178637238834</v>
      </c>
      <c r="E83" s="146">
        <v>0</v>
      </c>
      <c r="F83" s="146">
        <v>0</v>
      </c>
      <c r="G83"/>
      <c r="H83" s="147">
        <v>0</v>
      </c>
      <c r="I83" s="147">
        <v>0</v>
      </c>
      <c r="J83" s="148">
        <f t="shared" si="12"/>
        <v>71</v>
      </c>
      <c r="K83" s="148">
        <f t="shared" si="12"/>
        <v>71</v>
      </c>
      <c r="L83" s="148">
        <f t="shared" si="13"/>
        <v>71</v>
      </c>
      <c r="M83" s="149">
        <f t="shared" si="14"/>
        <v>0</v>
      </c>
      <c r="N83" s="148">
        <f t="shared" si="15"/>
        <v>71</v>
      </c>
      <c r="O83" s="148">
        <f t="shared" si="16"/>
        <v>71</v>
      </c>
      <c r="P83" s="150">
        <f t="shared" si="17"/>
        <v>0</v>
      </c>
      <c r="Q83" s="148">
        <f t="shared" si="18"/>
        <v>71</v>
      </c>
      <c r="R83" s="149"/>
      <c r="S83" s="149">
        <v>0</v>
      </c>
      <c r="T83" s="148">
        <f t="shared" si="11"/>
        <v>1</v>
      </c>
    </row>
    <row r="84" spans="1:90" s="20" customFormat="1" ht="14.25">
      <c r="A84" s="59">
        <v>80</v>
      </c>
      <c r="B84" s="151" t="s">
        <v>597</v>
      </c>
      <c r="C84" s="19">
        <v>6724174.01576115</v>
      </c>
      <c r="D84" s="19">
        <v>5254949.6830908619</v>
      </c>
      <c r="E84" s="19">
        <v>492</v>
      </c>
      <c r="F84" s="19">
        <v>26412</v>
      </c>
      <c r="G84"/>
      <c r="H84" s="19">
        <v>1988.1905898399998</v>
      </c>
      <c r="I84" s="19">
        <v>2699.7101427300004</v>
      </c>
      <c r="J84" s="152" t="s">
        <v>594</v>
      </c>
      <c r="K84" s="152" t="s">
        <v>594</v>
      </c>
      <c r="L84" s="152" t="s">
        <v>594</v>
      </c>
      <c r="M84" s="153">
        <f t="shared" si="14"/>
        <v>5.0261185344908883</v>
      </c>
      <c r="N84" s="152" t="s">
        <v>594</v>
      </c>
      <c r="O84" s="152" t="s">
        <v>594</v>
      </c>
      <c r="P84" s="152">
        <f t="shared" si="17"/>
        <v>378.34626585246082</v>
      </c>
      <c r="Q84" s="152" t="s">
        <v>594</v>
      </c>
      <c r="R84" s="154">
        <f t="shared" si="19"/>
        <v>-26.355405405503934</v>
      </c>
      <c r="S84" s="154">
        <f t="shared" si="20"/>
        <v>-28.283600027488205</v>
      </c>
      <c r="T84" s="152" t="s">
        <v>594</v>
      </c>
      <c r="U84"/>
      <c r="V84"/>
      <c r="W84"/>
      <c r="X84"/>
      <c r="Z84"/>
      <c r="AA84"/>
      <c r="AB84"/>
      <c r="AC84"/>
      <c r="AD84"/>
      <c r="AE84"/>
      <c r="AF84"/>
      <c r="AG84"/>
      <c r="AH84"/>
      <c r="AI84"/>
      <c r="AJ84" s="94"/>
      <c r="AK84" s="94"/>
      <c r="AL84" s="94"/>
      <c r="AM84" s="94"/>
      <c r="AN84" s="94"/>
      <c r="AO84" s="94"/>
      <c r="AP84" s="94"/>
      <c r="AQ84" s="94"/>
      <c r="AR84" s="94"/>
      <c r="AS84" s="94"/>
      <c r="AT84" s="94"/>
      <c r="AU84" s="94"/>
      <c r="AV84" s="94"/>
      <c r="AW84" s="94"/>
      <c r="AX84" s="94"/>
      <c r="AY84" s="94"/>
      <c r="AZ84" s="94"/>
      <c r="BA84" s="94"/>
      <c r="BB84" s="94"/>
      <c r="BC84" s="94"/>
      <c r="BD84" s="94"/>
      <c r="BE84" s="94"/>
      <c r="BF84" s="94"/>
      <c r="BG84" s="94"/>
      <c r="BH84" s="94"/>
      <c r="BI84" s="94"/>
      <c r="BJ84" s="94"/>
      <c r="BK84" s="94"/>
      <c r="BL84" s="94"/>
      <c r="BM84" s="94"/>
      <c r="BN84" s="94"/>
      <c r="BO84" s="94"/>
      <c r="BP84" s="94"/>
      <c r="BQ84" s="94"/>
      <c r="BR84" s="94"/>
      <c r="BS84" s="94"/>
      <c r="BT84" s="94"/>
      <c r="BU84" s="94"/>
      <c r="BV84" s="94"/>
      <c r="BW84" s="94"/>
      <c r="BX84" s="94"/>
      <c r="BY84" s="94"/>
      <c r="BZ84" s="94"/>
      <c r="CA84" s="94"/>
      <c r="CB84" s="94"/>
      <c r="CC84" s="94"/>
      <c r="CD84" s="94"/>
      <c r="CE84" s="94"/>
      <c r="CF84" s="94"/>
      <c r="CG84" s="94"/>
      <c r="CH84" s="94"/>
      <c r="CI84" s="94"/>
      <c r="CJ84" s="94"/>
      <c r="CK84" s="94"/>
      <c r="CL84" s="94"/>
    </row>
    <row r="85" spans="1:90" ht="14.25">
      <c r="A85" s="59">
        <v>81</v>
      </c>
      <c r="B85" s="155" t="s">
        <v>598</v>
      </c>
      <c r="C85" s="19">
        <v>5105075.0405675415</v>
      </c>
      <c r="D85" s="19">
        <v>3991384.3434580546</v>
      </c>
      <c r="E85" s="19">
        <v>309</v>
      </c>
      <c r="F85" s="19">
        <v>18740</v>
      </c>
      <c r="G85"/>
      <c r="H85" s="19">
        <v>1539.3659788999998</v>
      </c>
      <c r="I85" s="19">
        <v>2102.4678386000001</v>
      </c>
      <c r="J85" s="152" t="s">
        <v>594</v>
      </c>
      <c r="K85" s="152" t="s">
        <v>594</v>
      </c>
      <c r="L85" s="152" t="s">
        <v>594</v>
      </c>
      <c r="M85" s="153">
        <f t="shared" si="14"/>
        <v>4.6951128699783498</v>
      </c>
      <c r="N85" s="152" t="s">
        <v>594</v>
      </c>
      <c r="O85" s="152" t="s">
        <v>594</v>
      </c>
      <c r="P85" s="152">
        <f t="shared" si="17"/>
        <v>385.67219952722581</v>
      </c>
      <c r="Q85" s="152" t="s">
        <v>594</v>
      </c>
      <c r="R85" s="154">
        <f t="shared" si="19"/>
        <v>-26.782900045451385</v>
      </c>
      <c r="S85" s="154">
        <f t="shared" si="20"/>
        <v>-28.699901817910018</v>
      </c>
      <c r="T85" s="152" t="s">
        <v>594</v>
      </c>
    </row>
    <row r="87" spans="1:90"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</row>
    <row r="88" spans="1:90">
      <c r="C88" s="84"/>
    </row>
    <row r="90" spans="1:90" ht="24" customHeight="1">
      <c r="B90" s="97"/>
    </row>
    <row r="91" spans="1:90">
      <c r="C91" s="98" t="s">
        <v>13</v>
      </c>
      <c r="D91" s="98" t="s">
        <v>16</v>
      </c>
      <c r="E91" s="98" t="s">
        <v>18</v>
      </c>
      <c r="F91" s="98" t="s">
        <v>19</v>
      </c>
      <c r="G91" s="98" t="s">
        <v>22</v>
      </c>
      <c r="H91" s="98" t="s">
        <v>23</v>
      </c>
      <c r="I91" s="98" t="s">
        <v>42</v>
      </c>
      <c r="J91" s="98" t="s">
        <v>44</v>
      </c>
      <c r="K91" s="98" t="s">
        <v>46</v>
      </c>
      <c r="L91" s="98" t="s">
        <v>50</v>
      </c>
      <c r="M91" s="98" t="s">
        <v>55</v>
      </c>
      <c r="N91" s="98" t="s">
        <v>57</v>
      </c>
      <c r="O91" s="98" t="s">
        <v>59</v>
      </c>
      <c r="P91" s="98" t="s">
        <v>60</v>
      </c>
      <c r="Q91" s="98" t="s">
        <v>64</v>
      </c>
      <c r="R91" s="98" t="s">
        <v>66</v>
      </c>
      <c r="S91" s="98" t="s">
        <v>67</v>
      </c>
      <c r="T91" s="98" t="s">
        <v>68</v>
      </c>
      <c r="U91" s="98" t="s">
        <v>146</v>
      </c>
      <c r="V91" s="98" t="s">
        <v>150</v>
      </c>
      <c r="W91" s="138" t="s">
        <v>151</v>
      </c>
      <c r="X91" s="98" t="s">
        <v>153</v>
      </c>
      <c r="Y91" s="138" t="s">
        <v>154</v>
      </c>
      <c r="Z91" s="98" t="s">
        <v>81</v>
      </c>
      <c r="AA91" s="98" t="s">
        <v>83</v>
      </c>
      <c r="AB91" s="98" t="s">
        <v>88</v>
      </c>
      <c r="AC91" s="98" t="s">
        <v>172</v>
      </c>
      <c r="AD91" s="98" t="s">
        <v>97</v>
      </c>
      <c r="AE91" s="98" t="s">
        <v>99</v>
      </c>
      <c r="AF91" s="98" t="s">
        <v>175</v>
      </c>
      <c r="AG91" s="98" t="s">
        <v>100</v>
      </c>
    </row>
    <row r="92" spans="1:90" ht="23.25" customHeight="1">
      <c r="B92" s="99" t="str">
        <f>E4</f>
        <v>Venues 2020</v>
      </c>
      <c r="C92" s="100">
        <f>$E$8</f>
        <v>9</v>
      </c>
      <c r="D92" s="100">
        <f>$E$11</f>
        <v>5</v>
      </c>
      <c r="E92" s="100">
        <f>$E$13</f>
        <v>4</v>
      </c>
      <c r="F92" s="100">
        <f>$E$14</f>
        <v>15</v>
      </c>
      <c r="G92" s="100">
        <f>$E$17</f>
        <v>5</v>
      </c>
      <c r="H92" s="100">
        <f>$E$18</f>
        <v>13</v>
      </c>
      <c r="I92" s="100">
        <f>$E$22</f>
        <v>12</v>
      </c>
      <c r="J92" s="100">
        <f>$E$24</f>
        <v>9</v>
      </c>
      <c r="K92" s="100">
        <f>$E$26</f>
        <v>11</v>
      </c>
      <c r="L92" s="100">
        <f>$E$30</f>
        <v>14</v>
      </c>
      <c r="M92" s="100">
        <f>$E$35</f>
        <v>9</v>
      </c>
      <c r="N92" s="100">
        <f>$E$37</f>
        <v>14</v>
      </c>
      <c r="O92" s="100">
        <f>$E$39</f>
        <v>16</v>
      </c>
      <c r="P92" s="100">
        <f>$E$40</f>
        <v>11</v>
      </c>
      <c r="Q92" s="100">
        <f>$E$44</f>
        <v>7</v>
      </c>
      <c r="R92" s="100">
        <f>$E$46</f>
        <v>9</v>
      </c>
      <c r="S92" s="100">
        <f>$E$47</f>
        <v>10</v>
      </c>
      <c r="T92" s="100">
        <f>$E$48</f>
        <v>10</v>
      </c>
      <c r="U92" s="100">
        <f>$E$49</f>
        <v>7</v>
      </c>
      <c r="V92" s="100">
        <f>$E$53</f>
        <v>15</v>
      </c>
      <c r="W92" s="100">
        <f>$E$54</f>
        <v>11</v>
      </c>
      <c r="X92" s="100">
        <f>$E$56</f>
        <v>12</v>
      </c>
      <c r="Y92" s="100">
        <f>$E$57</f>
        <v>17</v>
      </c>
      <c r="Z92" s="100">
        <f>$E$61</f>
        <v>2</v>
      </c>
      <c r="AA92" s="100">
        <f>$E$63</f>
        <v>10</v>
      </c>
      <c r="AB92" s="100">
        <f>$E$68</f>
        <v>5</v>
      </c>
      <c r="AC92" s="100">
        <f>$E$77</f>
        <v>6</v>
      </c>
      <c r="AD92" s="100">
        <f>$E$78</f>
        <v>10</v>
      </c>
      <c r="AE92" s="100">
        <f>$E$80</f>
        <v>13</v>
      </c>
      <c r="AF92" s="100">
        <f>$E$81</f>
        <v>7</v>
      </c>
      <c r="AG92" s="100">
        <f>$E$82</f>
        <v>9</v>
      </c>
    </row>
    <row r="93" spans="1:90" ht="23.25" customHeight="1">
      <c r="B93" s="99" t="str">
        <f>F4</f>
        <v>EGMs Dec. 2019</v>
      </c>
      <c r="C93" s="100">
        <f>$F$8</f>
        <v>635</v>
      </c>
      <c r="D93" s="100">
        <f>$F$11</f>
        <v>207</v>
      </c>
      <c r="E93" s="100">
        <f>$F$13</f>
        <v>162</v>
      </c>
      <c r="F93" s="100">
        <f>$F$14</f>
        <v>953</v>
      </c>
      <c r="G93" s="100">
        <f>$F$17</f>
        <v>325</v>
      </c>
      <c r="H93" s="100">
        <f>$F$18</f>
        <v>912</v>
      </c>
      <c r="I93" s="100">
        <f>$F$22</f>
        <v>743</v>
      </c>
      <c r="J93" s="100">
        <f>$F$24</f>
        <v>519</v>
      </c>
      <c r="K93" s="100">
        <f>$F$26</f>
        <v>780</v>
      </c>
      <c r="L93" s="100">
        <f>$F$30</f>
        <v>927</v>
      </c>
      <c r="M93" s="100">
        <f>$F$35</f>
        <v>526</v>
      </c>
      <c r="N93" s="100">
        <f>$F$37</f>
        <v>833</v>
      </c>
      <c r="O93" s="100">
        <f>$F$39</f>
        <v>902</v>
      </c>
      <c r="P93" s="100">
        <f>$F$40</f>
        <v>760</v>
      </c>
      <c r="Q93" s="100">
        <f>$F$44</f>
        <v>522</v>
      </c>
      <c r="R93" s="100">
        <f>$F$46</f>
        <v>471</v>
      </c>
      <c r="S93" s="100">
        <f>$F$47</f>
        <v>759</v>
      </c>
      <c r="T93" s="100">
        <f>$F$48</f>
        <v>699</v>
      </c>
      <c r="U93" s="100">
        <f>$F$49</f>
        <v>523</v>
      </c>
      <c r="V93" s="100">
        <f>$F$53</f>
        <v>955</v>
      </c>
      <c r="W93" s="100">
        <f>$F$54</f>
        <v>744</v>
      </c>
      <c r="X93" s="100">
        <f>$F$56</f>
        <v>596</v>
      </c>
      <c r="Y93" s="100">
        <f>$F$57</f>
        <v>830</v>
      </c>
      <c r="Z93" s="100">
        <f>$F$61</f>
        <v>89</v>
      </c>
      <c r="AA93" s="100">
        <f>$F$63</f>
        <v>376</v>
      </c>
      <c r="AB93" s="100">
        <f>$F$68</f>
        <v>244</v>
      </c>
      <c r="AC93" s="100">
        <f>$F$77</f>
        <v>431</v>
      </c>
      <c r="AD93" s="100">
        <f>$F$78</f>
        <v>690</v>
      </c>
      <c r="AE93" s="100">
        <f>$F$80</f>
        <v>903</v>
      </c>
      <c r="AF93" s="100">
        <f>$F$81</f>
        <v>288</v>
      </c>
      <c r="AG93" s="100">
        <f>$F$82</f>
        <v>436</v>
      </c>
    </row>
    <row r="94" spans="1:90" ht="23.25" customHeight="1">
      <c r="B94" s="99"/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  <c r="AD94" s="100"/>
      <c r="AE94" s="100"/>
      <c r="AF94" s="100"/>
      <c r="AG94" s="100"/>
    </row>
    <row r="95" spans="1:90" ht="23.25" customHeight="1">
      <c r="B95" s="99" t="str">
        <f>H4</f>
        <v>Losses 19/20 ($Million)</v>
      </c>
      <c r="C95" s="100">
        <f>$H$8</f>
        <v>42.485587540000004</v>
      </c>
      <c r="D95" s="100">
        <f>$H$11</f>
        <v>10.227125750000001</v>
      </c>
      <c r="E95" s="100">
        <f>$H$13</f>
        <v>13.83965564</v>
      </c>
      <c r="F95" s="100">
        <f>$H$14</f>
        <v>101.97422375999999</v>
      </c>
      <c r="G95" s="100">
        <f>$H$17</f>
        <v>21.286227939999996</v>
      </c>
      <c r="H95" s="100">
        <f>$H$18</f>
        <v>98.000778709999992</v>
      </c>
      <c r="I95" s="100">
        <f>$H$22</f>
        <v>56.942296110000001</v>
      </c>
      <c r="J95" s="100">
        <f>$H$24</f>
        <v>46.303077789999996</v>
      </c>
      <c r="K95" s="100">
        <f>$H$26</f>
        <v>54.025303760000007</v>
      </c>
      <c r="L95" s="100">
        <f>$H$30</f>
        <v>87.430092379999991</v>
      </c>
      <c r="M95" s="100">
        <f>$H$35</f>
        <v>34.611658770000005</v>
      </c>
      <c r="N95" s="100">
        <f>$H$37</f>
        <v>85.93511472000003</v>
      </c>
      <c r="O95" s="100">
        <f>$H$39</f>
        <v>62.08032077</v>
      </c>
      <c r="P95" s="100">
        <f>$H$40</f>
        <v>53.495581379999997</v>
      </c>
      <c r="Q95" s="100">
        <f>$H$44</f>
        <v>40.882396549999996</v>
      </c>
      <c r="R95" s="100">
        <f>$H$46</f>
        <v>42.243207829999989</v>
      </c>
      <c r="S95" s="100">
        <f>$H$47</f>
        <v>45.231944010000007</v>
      </c>
      <c r="T95" s="100">
        <f>$H$48</f>
        <v>60.550927449999996</v>
      </c>
      <c r="U95" s="100">
        <f>$H$49</f>
        <v>51.592384789999997</v>
      </c>
      <c r="V95" s="100">
        <f>$H$53</f>
        <v>80.541622779999983</v>
      </c>
      <c r="W95" s="100">
        <f>$H$54</f>
        <v>57.497773729999999</v>
      </c>
      <c r="X95" s="100">
        <f>$H$56</f>
        <v>45.240802689999995</v>
      </c>
      <c r="Y95" s="100">
        <f>$H$57</f>
        <v>63.053341439999997</v>
      </c>
      <c r="Z95" s="100">
        <f>$H$61</f>
        <v>7.3364146099999994</v>
      </c>
      <c r="AA95" s="100">
        <f>$H$63</f>
        <v>21.47812717</v>
      </c>
      <c r="AB95" s="100">
        <f>$H$68</f>
        <v>14.118284770000001</v>
      </c>
      <c r="AC95" s="100">
        <f>$H$77</f>
        <v>37.53380112</v>
      </c>
      <c r="AD95" s="100">
        <f>$H$78</f>
        <v>83.730104339999997</v>
      </c>
      <c r="AE95" s="100">
        <f>$H$80</f>
        <v>75.75556198999999</v>
      </c>
      <c r="AF95" s="100">
        <f>$H$81</f>
        <v>22.747249320000005</v>
      </c>
      <c r="AG95" s="100">
        <f>$H$82</f>
        <v>21.194989290000002</v>
      </c>
    </row>
    <row r="96" spans="1:90" ht="23.25" customHeight="1">
      <c r="B96" s="99" t="str">
        <f>M4</f>
        <v>EGMs per 1,000 adults:
 2020</v>
      </c>
      <c r="C96" s="100">
        <f>$M$8</f>
        <v>6.1501086673465295</v>
      </c>
      <c r="D96" s="100">
        <f>$M$11</f>
        <v>2.4572819954802165</v>
      </c>
      <c r="E96" s="100">
        <f>$M$13</f>
        <v>1.109220392468395</v>
      </c>
      <c r="F96" s="100">
        <f>$M$14</f>
        <v>5.7740690252328655</v>
      </c>
      <c r="G96" s="100">
        <f>$M$17</f>
        <v>3.7812949449433702</v>
      </c>
      <c r="H96" s="100">
        <f>$M$18</f>
        <v>3.4092463993940973</v>
      </c>
      <c r="I96" s="100">
        <f>$M$22</f>
        <v>5.5072229462998186</v>
      </c>
      <c r="J96" s="100">
        <f>$M$24</f>
        <v>4.6131721255178286</v>
      </c>
      <c r="K96" s="100">
        <f>$M$26</f>
        <v>6.3519774427521227</v>
      </c>
      <c r="L96" s="100">
        <f>$M$30</f>
        <v>6.8885543929493691</v>
      </c>
      <c r="M96" s="100">
        <f>$M$35</f>
        <v>6.8708367761012816</v>
      </c>
      <c r="N96" s="100">
        <f>$M$37</f>
        <v>4.677605189034777</v>
      </c>
      <c r="O96" s="100">
        <f>$M$39</f>
        <v>6.8555034351894601</v>
      </c>
      <c r="P96" s="100">
        <f>$M$40</f>
        <v>5.8434109604540296</v>
      </c>
      <c r="Q96" s="100">
        <f>$M$44</f>
        <v>5.0395309462362921</v>
      </c>
      <c r="R96" s="100">
        <f>$M$46</f>
        <v>5.9345837803493158</v>
      </c>
      <c r="S96" s="100">
        <f>$M$47</f>
        <v>8.1269832818631755</v>
      </c>
      <c r="T96" s="100">
        <f>$M$48</f>
        <v>4.1219011122651574</v>
      </c>
      <c r="U96" s="100">
        <f>$M$49</f>
        <v>4.2424967343943196</v>
      </c>
      <c r="V96" s="100">
        <f>$M$53</f>
        <v>5.7983138268164174</v>
      </c>
      <c r="W96" s="100">
        <f>$M$54</f>
        <v>7.0298057098777553</v>
      </c>
      <c r="X96" s="100">
        <f>$M$56</f>
        <v>3.886344666939205</v>
      </c>
      <c r="Y96" s="100">
        <f>$M$57</f>
        <v>6.1576378206410691</v>
      </c>
      <c r="Z96" s="100">
        <f>$M$61</f>
        <v>1.7822549493683495</v>
      </c>
      <c r="AA96" s="100">
        <f>$M$63</f>
        <v>3.6877771855977026</v>
      </c>
      <c r="AB96" s="100">
        <f>$M$68</f>
        <v>2.3947942279349004</v>
      </c>
      <c r="AC96" s="100">
        <f>$M$77</f>
        <v>3.0012066563964108</v>
      </c>
      <c r="AD96" s="100">
        <f>$M$78</f>
        <v>3.8855158424343714</v>
      </c>
      <c r="AE96" s="100">
        <f>$M$80</f>
        <v>4.4516835833331987</v>
      </c>
      <c r="AF96" s="100">
        <f>$M$81</f>
        <v>3.2384700697893702</v>
      </c>
      <c r="AG96" s="100">
        <f>$M$82</f>
        <v>3.5261183668011333</v>
      </c>
    </row>
    <row r="97" spans="2:33" ht="23.25" customHeight="1">
      <c r="B97" s="99" t="str">
        <f>P4</f>
        <v>Losses per adult: 2019/20</v>
      </c>
      <c r="C97" s="100">
        <f>$P$8</f>
        <v>411.48185853080901</v>
      </c>
      <c r="D97" s="100">
        <f>$P$11</f>
        <v>121.40546845887492</v>
      </c>
      <c r="E97" s="100">
        <f>$P$13</f>
        <v>94.760668275482928</v>
      </c>
      <c r="F97" s="100">
        <f>$P$14</f>
        <v>617.84491792736753</v>
      </c>
      <c r="G97" s="100">
        <f>$P$17</f>
        <v>247.66001878902867</v>
      </c>
      <c r="H97" s="100">
        <f>$P$18</f>
        <v>366.34737056456709</v>
      </c>
      <c r="I97" s="100">
        <f>$P$22</f>
        <v>422.0644949555732</v>
      </c>
      <c r="J97" s="100">
        <f>$P$24</f>
        <v>411.56853138056192</v>
      </c>
      <c r="K97" s="100">
        <f>$P$26</f>
        <v>439.95834720686094</v>
      </c>
      <c r="L97" s="100">
        <f>$P$30</f>
        <v>649.69465689343917</v>
      </c>
      <c r="M97" s="100">
        <f>$P$35</f>
        <v>452.11227748818345</v>
      </c>
      <c r="N97" s="100">
        <f>$P$37</f>
        <v>482.55766930920885</v>
      </c>
      <c r="O97" s="100">
        <f>$P$39</f>
        <v>471.83132183636206</v>
      </c>
      <c r="P97" s="100">
        <f>$P$40</f>
        <v>411.31140338388491</v>
      </c>
      <c r="Q97" s="100">
        <f>$P$44</f>
        <v>394.68985166672189</v>
      </c>
      <c r="R97" s="100">
        <f>$P$46</f>
        <v>532.26296394446535</v>
      </c>
      <c r="S97" s="100">
        <f>$P$47</f>
        <v>484.3204911402388</v>
      </c>
      <c r="T97" s="100">
        <f>$P$48</f>
        <v>357.05999313997398</v>
      </c>
      <c r="U97" s="100">
        <f>$P$49</f>
        <v>418.50960610170205</v>
      </c>
      <c r="V97" s="100">
        <f>$P$53</f>
        <v>489.01110471152475</v>
      </c>
      <c r="W97" s="100">
        <f>$P$54</f>
        <v>543.27712106507147</v>
      </c>
      <c r="X97" s="100">
        <f>$P$56</f>
        <v>295.00226889652737</v>
      </c>
      <c r="Y97" s="100">
        <f>$P$57</f>
        <v>467.78269875751658</v>
      </c>
      <c r="Z97" s="100">
        <f>$P$61</f>
        <v>146.91417134034572</v>
      </c>
      <c r="AA97" s="100">
        <f>$P$63</f>
        <v>210.65571108216</v>
      </c>
      <c r="AB97" s="100">
        <f>$P$68</f>
        <v>138.5671593259722</v>
      </c>
      <c r="AC97" s="100">
        <f>$P$77</f>
        <v>261.3612384250651</v>
      </c>
      <c r="AD97" s="100">
        <f>$P$78</f>
        <v>471.49948826340994</v>
      </c>
      <c r="AE97" s="100">
        <f>$P$80</f>
        <v>373.46599297570697</v>
      </c>
      <c r="AF97" s="100">
        <f>$P$81</f>
        <v>255.78571560019662</v>
      </c>
      <c r="AG97" s="100">
        <f>$P$82</f>
        <v>171.41293811839981</v>
      </c>
    </row>
    <row r="98" spans="2:33" ht="21">
      <c r="B98" s="99" t="str">
        <f>R4</f>
        <v>Per cent change in losses: 
 2018/19to 2019/20</v>
      </c>
      <c r="C98" s="100">
        <f>$R$8</f>
        <v>-26.442211389063175</v>
      </c>
      <c r="D98" s="100">
        <f>$R$11</f>
        <v>-25.932631052852255</v>
      </c>
      <c r="E98" s="100">
        <f>$R$13</f>
        <v>-32.327646215841099</v>
      </c>
      <c r="F98" s="100">
        <f>$R$14</f>
        <v>-28.641572730452729</v>
      </c>
      <c r="G98" s="100">
        <f>$R$17</f>
        <v>-25.429607583092778</v>
      </c>
      <c r="H98" s="100">
        <f>$R$18</f>
        <v>-25.959263972319285</v>
      </c>
      <c r="I98" s="100">
        <f>$R$22</f>
        <v>-30.197338354111753</v>
      </c>
      <c r="J98" s="100">
        <f>$R$24</f>
        <v>-25.621673745853418</v>
      </c>
      <c r="K98" s="100">
        <f>$R$26</f>
        <v>-27.233431207807129</v>
      </c>
      <c r="L98" s="100">
        <f>$R$30</f>
        <v>-26.721384411286337</v>
      </c>
      <c r="M98" s="100">
        <f>$R$35</f>
        <v>-26.425444472301123</v>
      </c>
      <c r="N98" s="100">
        <f>$R$37</f>
        <v>-23.063318103304052</v>
      </c>
      <c r="O98" s="100">
        <f>$R$39</f>
        <v>-27.562027367694075</v>
      </c>
      <c r="P98" s="100">
        <f>$R$40</f>
        <v>-27.601123557936901</v>
      </c>
      <c r="Q98" s="100">
        <f>$R$44</f>
        <v>-27.46027287715383</v>
      </c>
      <c r="R98" s="100">
        <f>$R$46</f>
        <v>-26.22294989830209</v>
      </c>
      <c r="S98" s="100">
        <f>$R$47</f>
        <v>-28.04506386757355</v>
      </c>
      <c r="T98" s="100">
        <f>$R$48</f>
        <v>-28.347127461091404</v>
      </c>
      <c r="U98" s="100">
        <f>$R$49</f>
        <v>-23.88457675089246</v>
      </c>
      <c r="V98" s="100">
        <f>$R$53</f>
        <v>-26.919789893776681</v>
      </c>
      <c r="W98" s="100">
        <f>$R$54</f>
        <v>-25.953365045916431</v>
      </c>
      <c r="X98" s="100">
        <f>$R$56</f>
        <v>-28.866662437106928</v>
      </c>
      <c r="Y98" s="100">
        <f>$R$57</f>
        <v>-24.357987407985416</v>
      </c>
      <c r="Z98" s="100">
        <f>$R$61</f>
        <v>-25.519300551483497</v>
      </c>
      <c r="AA98" s="100">
        <f>$R$63</f>
        <v>-24.443693878824014</v>
      </c>
      <c r="AB98" s="100">
        <f>$R$68</f>
        <v>-28.919346850746763</v>
      </c>
      <c r="AC98" s="100">
        <f>$R$77</f>
        <v>-28.907363234873596</v>
      </c>
      <c r="AD98" s="100">
        <f>$R$78</f>
        <v>-24.469602339787752</v>
      </c>
      <c r="AE98" s="100">
        <f>$R$80</f>
        <v>-28.570967495012507</v>
      </c>
      <c r="AF98" s="100">
        <f>$R$81</f>
        <v>-24.841508049888784</v>
      </c>
      <c r="AG98" s="100">
        <f>$R$82</f>
        <v>-27.480989388375558</v>
      </c>
    </row>
    <row r="99" spans="2:33" ht="31.5">
      <c r="B99" s="99" t="str">
        <f>S4</f>
        <v>Per cent change in losses adjusted for inflation: 
 2018/19 to 2019/20</v>
      </c>
      <c r="C99" s="100">
        <f>$S$8</f>
        <v>-28.368133219248175</v>
      </c>
      <c r="D99" s="100">
        <f>$S$11</f>
        <v>-27.871894935759002</v>
      </c>
      <c r="E99" s="100">
        <f>$S$13</f>
        <v>-34.09947304633851</v>
      </c>
      <c r="F99" s="100">
        <f>$S$14</f>
        <v>-30.509909930922298</v>
      </c>
      <c r="G99" s="100">
        <f>$S$17</f>
        <v>-27.38204184400843</v>
      </c>
      <c r="H99" s="100">
        <f>$S$18</f>
        <v>-27.897830540611611</v>
      </c>
      <c r="I99" s="100">
        <f>$S$22</f>
        <v>-32.02494182625918</v>
      </c>
      <c r="J99" s="100">
        <f>$S$24</f>
        <v>-27.56907924744003</v>
      </c>
      <c r="K99" s="100">
        <f>$S$26</f>
        <v>-29.138636978548671</v>
      </c>
      <c r="L99" s="100">
        <f>$S$30</f>
        <v>-28.639996812680025</v>
      </c>
      <c r="M99" s="100">
        <f>$S$35</f>
        <v>-28.351805301151355</v>
      </c>
      <c r="N99" s="100">
        <f>$S$37</f>
        <v>-25.077707578639842</v>
      </c>
      <c r="O99" s="100">
        <f>$S$39</f>
        <v>-29.458629691681814</v>
      </c>
      <c r="P99" s="100">
        <f>$S$40</f>
        <v>-29.496702248565253</v>
      </c>
      <c r="Q99" s="100">
        <f>$S$44</f>
        <v>-29.359539381214834</v>
      </c>
      <c r="R99" s="100">
        <f>$S$46</f>
        <v>-28.154612527653978</v>
      </c>
      <c r="S99" s="100">
        <f>$S$47</f>
        <v>-29.929019121040788</v>
      </c>
      <c r="T99" s="100">
        <f>$S$48</f>
        <v>-30.223173954931081</v>
      </c>
      <c r="U99" s="100">
        <f>$S$49</f>
        <v>-25.877463677178213</v>
      </c>
      <c r="V99" s="100">
        <f>$S$53</f>
        <v>-28.833207557030843</v>
      </c>
      <c r="W99" s="100">
        <f>$S$54</f>
        <v>-27.892086062450726</v>
      </c>
      <c r="X99" s="100">
        <f>$S$56</f>
        <v>-30.729106241540794</v>
      </c>
      <c r="Y99" s="100">
        <f>$S$57</f>
        <v>-26.33847929172904</v>
      </c>
      <c r="Z99" s="100">
        <f>$S$61</f>
        <v>-27.4693864323146</v>
      </c>
      <c r="AA99" s="100">
        <f>$S$63</f>
        <v>-26.42194175868589</v>
      </c>
      <c r="AB99" s="100">
        <f>$S$68</f>
        <v>-30.780411249080252</v>
      </c>
      <c r="AC99" s="100">
        <f>$S$77</f>
        <v>-30.768741393419987</v>
      </c>
      <c r="AD99" s="100">
        <f>$S$78</f>
        <v>-26.447171873121022</v>
      </c>
      <c r="AE99" s="100">
        <f>$S$80</f>
        <v>-30.441153312288368</v>
      </c>
      <c r="AF99" s="100">
        <f>$S$81</f>
        <v>-26.809340187096094</v>
      </c>
      <c r="AG99" s="100">
        <f>$S$82</f>
        <v>-29.379713483781266</v>
      </c>
    </row>
    <row r="100" spans="2:33">
      <c r="B100"/>
      <c r="C100"/>
      <c r="D100"/>
      <c r="E100"/>
      <c r="F100"/>
      <c r="G100"/>
      <c r="H100"/>
      <c r="I100"/>
      <c r="J100"/>
      <c r="K100"/>
    </row>
    <row r="101" spans="2:33">
      <c r="B101"/>
      <c r="C101"/>
      <c r="D101"/>
      <c r="E101"/>
      <c r="F101"/>
      <c r="G101"/>
      <c r="H101"/>
      <c r="I101"/>
      <c r="J101"/>
      <c r="K101"/>
    </row>
    <row r="102" spans="2:33">
      <c r="B102"/>
      <c r="C102"/>
      <c r="D102"/>
      <c r="E102"/>
      <c r="F102"/>
      <c r="G102"/>
      <c r="H102"/>
      <c r="I102"/>
      <c r="J102"/>
      <c r="K102"/>
    </row>
    <row r="103" spans="2:33">
      <c r="B103"/>
      <c r="C103"/>
      <c r="D103"/>
      <c r="E103"/>
      <c r="F103"/>
      <c r="G103"/>
      <c r="H103"/>
      <c r="I103"/>
      <c r="J103"/>
      <c r="K103"/>
    </row>
    <row r="104" spans="2:33" ht="15.75" customHeight="1">
      <c r="B104"/>
      <c r="C104"/>
      <c r="D104"/>
      <c r="E104"/>
      <c r="F104"/>
      <c r="G104"/>
      <c r="H104"/>
      <c r="I104"/>
      <c r="J104"/>
      <c r="K104"/>
    </row>
    <row r="105" spans="2:33">
      <c r="B105"/>
      <c r="C105"/>
      <c r="D105"/>
      <c r="E105"/>
      <c r="F105"/>
      <c r="G105"/>
      <c r="H105"/>
      <c r="I105"/>
      <c r="J105"/>
      <c r="K105"/>
    </row>
    <row r="106" spans="2:33">
      <c r="B106"/>
      <c r="C106"/>
      <c r="D106"/>
      <c r="E106"/>
      <c r="F106"/>
      <c r="G106"/>
      <c r="H106"/>
      <c r="I106"/>
      <c r="J106"/>
      <c r="K106"/>
    </row>
    <row r="107" spans="2:33">
      <c r="B107"/>
      <c r="C107"/>
      <c r="D107"/>
      <c r="E107"/>
      <c r="F107"/>
      <c r="G107"/>
      <c r="H107"/>
      <c r="I107"/>
      <c r="J107"/>
      <c r="K107"/>
    </row>
    <row r="108" spans="2:33">
      <c r="B108"/>
      <c r="C108"/>
      <c r="D108"/>
      <c r="E108"/>
      <c r="F108"/>
      <c r="G108"/>
      <c r="H108"/>
      <c r="I108"/>
      <c r="J108"/>
      <c r="K108"/>
    </row>
    <row r="109" spans="2:33">
      <c r="B109"/>
      <c r="C109"/>
      <c r="D109"/>
      <c r="E109"/>
      <c r="F109"/>
      <c r="G109"/>
      <c r="H109"/>
      <c r="I109"/>
      <c r="J109"/>
      <c r="K109"/>
    </row>
    <row r="110" spans="2:33">
      <c r="B110"/>
      <c r="C110"/>
      <c r="D110"/>
      <c r="E110"/>
      <c r="F110"/>
      <c r="G110"/>
      <c r="H110"/>
      <c r="I110"/>
      <c r="J110"/>
      <c r="K110"/>
    </row>
    <row r="111" spans="2:33">
      <c r="B111"/>
      <c r="C111"/>
      <c r="D111"/>
      <c r="E111"/>
      <c r="F111"/>
      <c r="G111"/>
      <c r="H111"/>
      <c r="I111"/>
      <c r="J111"/>
      <c r="K111"/>
    </row>
    <row r="112" spans="2:33">
      <c r="B112"/>
      <c r="C112"/>
      <c r="D112"/>
      <c r="E112"/>
      <c r="F112"/>
      <c r="G112"/>
      <c r="H112"/>
      <c r="I112"/>
      <c r="J112"/>
      <c r="K112"/>
    </row>
    <row r="113" spans="2:11">
      <c r="B113"/>
      <c r="C113"/>
      <c r="D113"/>
      <c r="E113"/>
      <c r="F113"/>
      <c r="G113"/>
      <c r="H113"/>
      <c r="I113"/>
      <c r="J113"/>
      <c r="K113"/>
    </row>
    <row r="114" spans="2:11">
      <c r="B114"/>
      <c r="C114"/>
      <c r="D114"/>
      <c r="E114"/>
      <c r="F114"/>
      <c r="G114"/>
      <c r="H114"/>
      <c r="I114"/>
      <c r="J114"/>
      <c r="K114"/>
    </row>
    <row r="115" spans="2:11">
      <c r="B115"/>
      <c r="C115"/>
      <c r="D115"/>
      <c r="E115"/>
      <c r="F115"/>
      <c r="G115"/>
      <c r="H115"/>
      <c r="I115"/>
      <c r="J115"/>
      <c r="K115"/>
    </row>
    <row r="116" spans="2:11">
      <c r="B116"/>
      <c r="C116"/>
      <c r="D116"/>
      <c r="E116"/>
      <c r="F116"/>
      <c r="G116"/>
      <c r="H116"/>
      <c r="I116"/>
      <c r="J116"/>
      <c r="K116"/>
    </row>
    <row r="117" spans="2:11">
      <c r="B117"/>
      <c r="C117"/>
      <c r="D117"/>
      <c r="E117"/>
      <c r="F117"/>
      <c r="G117"/>
      <c r="H117"/>
      <c r="I117"/>
      <c r="J117"/>
      <c r="K117"/>
    </row>
    <row r="118" spans="2:11">
      <c r="B118"/>
      <c r="C118"/>
      <c r="D118"/>
      <c r="E118"/>
      <c r="F118"/>
      <c r="G118"/>
      <c r="H118"/>
      <c r="I118"/>
      <c r="J118"/>
      <c r="K118"/>
    </row>
    <row r="119" spans="2:11">
      <c r="B119"/>
      <c r="C119"/>
      <c r="D119"/>
      <c r="E119"/>
      <c r="F119"/>
      <c r="G119"/>
      <c r="H119"/>
      <c r="I119"/>
      <c r="J119"/>
      <c r="K119"/>
    </row>
    <row r="120" spans="2:11">
      <c r="B120"/>
      <c r="C120"/>
      <c r="D120"/>
      <c r="E120"/>
      <c r="F120"/>
      <c r="G120"/>
      <c r="H120"/>
      <c r="I120"/>
      <c r="J120"/>
      <c r="K120"/>
    </row>
    <row r="121" spans="2:11">
      <c r="B121"/>
      <c r="C121"/>
      <c r="D121"/>
      <c r="E121"/>
      <c r="F121"/>
      <c r="G121"/>
      <c r="H121"/>
      <c r="I121"/>
      <c r="J121"/>
      <c r="K121"/>
    </row>
  </sheetData>
  <sheetProtection algorithmName="SHA-512" hashValue="i738Pi7WTKPzUK/RmHZfVbfgmiOJModcokkKmq4Vc3SMBnAfaA8UGud8yYtvBnnUzN8jM4I2QHfSvJkM9UiotA==" saltValue="KZwfGDws3ET+ZX/ho3vMpg==" spinCount="100000" sheet="1" objects="1" scenarios="1"/>
  <phoneticPr fontId="5" type="noConversion"/>
  <pageMargins left="0.75" right="0.75" top="0.52" bottom="0.46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6B5D7-F389-4A7B-9151-FE8AB9A5D8CA}">
  <sheetPr>
    <tabColor theme="3" tint="-0.499984740745262"/>
    <pageSetUpPr fitToPage="1"/>
  </sheetPr>
  <dimension ref="B1:P854"/>
  <sheetViews>
    <sheetView showGridLines="0" showRowColHeaders="0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I19" sqref="I19"/>
    </sheetView>
  </sheetViews>
  <sheetFormatPr defaultColWidth="8.86328125" defaultRowHeight="11.65"/>
  <cols>
    <col min="1" max="1" width="1.86328125" style="184" customWidth="1"/>
    <col min="2" max="2" width="34.1328125" style="183" customWidth="1"/>
    <col min="3" max="3" width="18.1328125" style="184" customWidth="1"/>
    <col min="4" max="4" width="18.59765625" style="186" bestFit="1" customWidth="1"/>
    <col min="5" max="7" width="18.1328125" style="184" customWidth="1"/>
    <col min="8" max="8" width="12" style="184" customWidth="1"/>
    <col min="9" max="9" width="16.1328125" style="184" customWidth="1"/>
    <col min="10" max="10" width="17.73046875" style="184" customWidth="1"/>
    <col min="11" max="256" width="8.86328125" style="184"/>
    <col min="257" max="257" width="6" style="184" customWidth="1"/>
    <col min="258" max="258" width="34.1328125" style="184" customWidth="1"/>
    <col min="259" max="259" width="18.1328125" style="184" customWidth="1"/>
    <col min="260" max="260" width="18.59765625" style="184" bestFit="1" customWidth="1"/>
    <col min="261" max="263" width="18.1328125" style="184" customWidth="1"/>
    <col min="264" max="264" width="12" style="184" customWidth="1"/>
    <col min="265" max="265" width="16.1328125" style="184" customWidth="1"/>
    <col min="266" max="512" width="8.86328125" style="184"/>
    <col min="513" max="513" width="6" style="184" customWidth="1"/>
    <col min="514" max="514" width="34.1328125" style="184" customWidth="1"/>
    <col min="515" max="515" width="18.1328125" style="184" customWidth="1"/>
    <col min="516" max="516" width="18.59765625" style="184" bestFit="1" customWidth="1"/>
    <col min="517" max="519" width="18.1328125" style="184" customWidth="1"/>
    <col min="520" max="520" width="12" style="184" customWidth="1"/>
    <col min="521" max="521" width="16.1328125" style="184" customWidth="1"/>
    <col min="522" max="768" width="8.86328125" style="184"/>
    <col min="769" max="769" width="6" style="184" customWidth="1"/>
    <col min="770" max="770" width="34.1328125" style="184" customWidth="1"/>
    <col min="771" max="771" width="18.1328125" style="184" customWidth="1"/>
    <col min="772" max="772" width="18.59765625" style="184" bestFit="1" customWidth="1"/>
    <col min="773" max="775" width="18.1328125" style="184" customWidth="1"/>
    <col min="776" max="776" width="12" style="184" customWidth="1"/>
    <col min="777" max="777" width="16.1328125" style="184" customWidth="1"/>
    <col min="778" max="1024" width="8.86328125" style="184"/>
    <col min="1025" max="1025" width="6" style="184" customWidth="1"/>
    <col min="1026" max="1026" width="34.1328125" style="184" customWidth="1"/>
    <col min="1027" max="1027" width="18.1328125" style="184" customWidth="1"/>
    <col min="1028" max="1028" width="18.59765625" style="184" bestFit="1" customWidth="1"/>
    <col min="1029" max="1031" width="18.1328125" style="184" customWidth="1"/>
    <col min="1032" max="1032" width="12" style="184" customWidth="1"/>
    <col min="1033" max="1033" width="16.1328125" style="184" customWidth="1"/>
    <col min="1034" max="1280" width="8.86328125" style="184"/>
    <col min="1281" max="1281" width="6" style="184" customWidth="1"/>
    <col min="1282" max="1282" width="34.1328125" style="184" customWidth="1"/>
    <col min="1283" max="1283" width="18.1328125" style="184" customWidth="1"/>
    <col min="1284" max="1284" width="18.59765625" style="184" bestFit="1" customWidth="1"/>
    <col min="1285" max="1287" width="18.1328125" style="184" customWidth="1"/>
    <col min="1288" max="1288" width="12" style="184" customWidth="1"/>
    <col min="1289" max="1289" width="16.1328125" style="184" customWidth="1"/>
    <col min="1290" max="1536" width="8.86328125" style="184"/>
    <col min="1537" max="1537" width="6" style="184" customWidth="1"/>
    <col min="1538" max="1538" width="34.1328125" style="184" customWidth="1"/>
    <col min="1539" max="1539" width="18.1328125" style="184" customWidth="1"/>
    <col min="1540" max="1540" width="18.59765625" style="184" bestFit="1" customWidth="1"/>
    <col min="1541" max="1543" width="18.1328125" style="184" customWidth="1"/>
    <col min="1544" max="1544" width="12" style="184" customWidth="1"/>
    <col min="1545" max="1545" width="16.1328125" style="184" customWidth="1"/>
    <col min="1546" max="1792" width="8.86328125" style="184"/>
    <col min="1793" max="1793" width="6" style="184" customWidth="1"/>
    <col min="1794" max="1794" width="34.1328125" style="184" customWidth="1"/>
    <col min="1795" max="1795" width="18.1328125" style="184" customWidth="1"/>
    <col min="1796" max="1796" width="18.59765625" style="184" bestFit="1" customWidth="1"/>
    <col min="1797" max="1799" width="18.1328125" style="184" customWidth="1"/>
    <col min="1800" max="1800" width="12" style="184" customWidth="1"/>
    <col min="1801" max="1801" width="16.1328125" style="184" customWidth="1"/>
    <col min="1802" max="2048" width="8.86328125" style="184"/>
    <col min="2049" max="2049" width="6" style="184" customWidth="1"/>
    <col min="2050" max="2050" width="34.1328125" style="184" customWidth="1"/>
    <col min="2051" max="2051" width="18.1328125" style="184" customWidth="1"/>
    <col min="2052" max="2052" width="18.59765625" style="184" bestFit="1" customWidth="1"/>
    <col min="2053" max="2055" width="18.1328125" style="184" customWidth="1"/>
    <col min="2056" max="2056" width="12" style="184" customWidth="1"/>
    <col min="2057" max="2057" width="16.1328125" style="184" customWidth="1"/>
    <col min="2058" max="2304" width="8.86328125" style="184"/>
    <col min="2305" max="2305" width="6" style="184" customWidth="1"/>
    <col min="2306" max="2306" width="34.1328125" style="184" customWidth="1"/>
    <col min="2307" max="2307" width="18.1328125" style="184" customWidth="1"/>
    <col min="2308" max="2308" width="18.59765625" style="184" bestFit="1" customWidth="1"/>
    <col min="2309" max="2311" width="18.1328125" style="184" customWidth="1"/>
    <col min="2312" max="2312" width="12" style="184" customWidth="1"/>
    <col min="2313" max="2313" width="16.1328125" style="184" customWidth="1"/>
    <col min="2314" max="2560" width="8.86328125" style="184"/>
    <col min="2561" max="2561" width="6" style="184" customWidth="1"/>
    <col min="2562" max="2562" width="34.1328125" style="184" customWidth="1"/>
    <col min="2563" max="2563" width="18.1328125" style="184" customWidth="1"/>
    <col min="2564" max="2564" width="18.59765625" style="184" bestFit="1" customWidth="1"/>
    <col min="2565" max="2567" width="18.1328125" style="184" customWidth="1"/>
    <col min="2568" max="2568" width="12" style="184" customWidth="1"/>
    <col min="2569" max="2569" width="16.1328125" style="184" customWidth="1"/>
    <col min="2570" max="2816" width="8.86328125" style="184"/>
    <col min="2817" max="2817" width="6" style="184" customWidth="1"/>
    <col min="2818" max="2818" width="34.1328125" style="184" customWidth="1"/>
    <col min="2819" max="2819" width="18.1328125" style="184" customWidth="1"/>
    <col min="2820" max="2820" width="18.59765625" style="184" bestFit="1" customWidth="1"/>
    <col min="2821" max="2823" width="18.1328125" style="184" customWidth="1"/>
    <col min="2824" max="2824" width="12" style="184" customWidth="1"/>
    <col min="2825" max="2825" width="16.1328125" style="184" customWidth="1"/>
    <col min="2826" max="3072" width="8.86328125" style="184"/>
    <col min="3073" max="3073" width="6" style="184" customWidth="1"/>
    <col min="3074" max="3074" width="34.1328125" style="184" customWidth="1"/>
    <col min="3075" max="3075" width="18.1328125" style="184" customWidth="1"/>
    <col min="3076" max="3076" width="18.59765625" style="184" bestFit="1" customWidth="1"/>
    <col min="3077" max="3079" width="18.1328125" style="184" customWidth="1"/>
    <col min="3080" max="3080" width="12" style="184" customWidth="1"/>
    <col min="3081" max="3081" width="16.1328125" style="184" customWidth="1"/>
    <col min="3082" max="3328" width="8.86328125" style="184"/>
    <col min="3329" max="3329" width="6" style="184" customWidth="1"/>
    <col min="3330" max="3330" width="34.1328125" style="184" customWidth="1"/>
    <col min="3331" max="3331" width="18.1328125" style="184" customWidth="1"/>
    <col min="3332" max="3332" width="18.59765625" style="184" bestFit="1" customWidth="1"/>
    <col min="3333" max="3335" width="18.1328125" style="184" customWidth="1"/>
    <col min="3336" max="3336" width="12" style="184" customWidth="1"/>
    <col min="3337" max="3337" width="16.1328125" style="184" customWidth="1"/>
    <col min="3338" max="3584" width="8.86328125" style="184"/>
    <col min="3585" max="3585" width="6" style="184" customWidth="1"/>
    <col min="3586" max="3586" width="34.1328125" style="184" customWidth="1"/>
    <col min="3587" max="3587" width="18.1328125" style="184" customWidth="1"/>
    <col min="3588" max="3588" width="18.59765625" style="184" bestFit="1" customWidth="1"/>
    <col min="3589" max="3591" width="18.1328125" style="184" customWidth="1"/>
    <col min="3592" max="3592" width="12" style="184" customWidth="1"/>
    <col min="3593" max="3593" width="16.1328125" style="184" customWidth="1"/>
    <col min="3594" max="3840" width="8.86328125" style="184"/>
    <col min="3841" max="3841" width="6" style="184" customWidth="1"/>
    <col min="3842" max="3842" width="34.1328125" style="184" customWidth="1"/>
    <col min="3843" max="3843" width="18.1328125" style="184" customWidth="1"/>
    <col min="3844" max="3844" width="18.59765625" style="184" bestFit="1" customWidth="1"/>
    <col min="3845" max="3847" width="18.1328125" style="184" customWidth="1"/>
    <col min="3848" max="3848" width="12" style="184" customWidth="1"/>
    <col min="3849" max="3849" width="16.1328125" style="184" customWidth="1"/>
    <col min="3850" max="4096" width="8.86328125" style="184"/>
    <col min="4097" max="4097" width="6" style="184" customWidth="1"/>
    <col min="4098" max="4098" width="34.1328125" style="184" customWidth="1"/>
    <col min="4099" max="4099" width="18.1328125" style="184" customWidth="1"/>
    <col min="4100" max="4100" width="18.59765625" style="184" bestFit="1" customWidth="1"/>
    <col min="4101" max="4103" width="18.1328125" style="184" customWidth="1"/>
    <col min="4104" max="4104" width="12" style="184" customWidth="1"/>
    <col min="4105" max="4105" width="16.1328125" style="184" customWidth="1"/>
    <col min="4106" max="4352" width="8.86328125" style="184"/>
    <col min="4353" max="4353" width="6" style="184" customWidth="1"/>
    <col min="4354" max="4354" width="34.1328125" style="184" customWidth="1"/>
    <col min="4355" max="4355" width="18.1328125" style="184" customWidth="1"/>
    <col min="4356" max="4356" width="18.59765625" style="184" bestFit="1" customWidth="1"/>
    <col min="4357" max="4359" width="18.1328125" style="184" customWidth="1"/>
    <col min="4360" max="4360" width="12" style="184" customWidth="1"/>
    <col min="4361" max="4361" width="16.1328125" style="184" customWidth="1"/>
    <col min="4362" max="4608" width="8.86328125" style="184"/>
    <col min="4609" max="4609" width="6" style="184" customWidth="1"/>
    <col min="4610" max="4610" width="34.1328125" style="184" customWidth="1"/>
    <col min="4611" max="4611" width="18.1328125" style="184" customWidth="1"/>
    <col min="4612" max="4612" width="18.59765625" style="184" bestFit="1" customWidth="1"/>
    <col min="4613" max="4615" width="18.1328125" style="184" customWidth="1"/>
    <col min="4616" max="4616" width="12" style="184" customWidth="1"/>
    <col min="4617" max="4617" width="16.1328125" style="184" customWidth="1"/>
    <col min="4618" max="4864" width="8.86328125" style="184"/>
    <col min="4865" max="4865" width="6" style="184" customWidth="1"/>
    <col min="4866" max="4866" width="34.1328125" style="184" customWidth="1"/>
    <col min="4867" max="4867" width="18.1328125" style="184" customWidth="1"/>
    <col min="4868" max="4868" width="18.59765625" style="184" bestFit="1" customWidth="1"/>
    <col min="4869" max="4871" width="18.1328125" style="184" customWidth="1"/>
    <col min="4872" max="4872" width="12" style="184" customWidth="1"/>
    <col min="4873" max="4873" width="16.1328125" style="184" customWidth="1"/>
    <col min="4874" max="5120" width="8.86328125" style="184"/>
    <col min="5121" max="5121" width="6" style="184" customWidth="1"/>
    <col min="5122" max="5122" width="34.1328125" style="184" customWidth="1"/>
    <col min="5123" max="5123" width="18.1328125" style="184" customWidth="1"/>
    <col min="5124" max="5124" width="18.59765625" style="184" bestFit="1" customWidth="1"/>
    <col min="5125" max="5127" width="18.1328125" style="184" customWidth="1"/>
    <col min="5128" max="5128" width="12" style="184" customWidth="1"/>
    <col min="5129" max="5129" width="16.1328125" style="184" customWidth="1"/>
    <col min="5130" max="5376" width="8.86328125" style="184"/>
    <col min="5377" max="5377" width="6" style="184" customWidth="1"/>
    <col min="5378" max="5378" width="34.1328125" style="184" customWidth="1"/>
    <col min="5379" max="5379" width="18.1328125" style="184" customWidth="1"/>
    <col min="5380" max="5380" width="18.59765625" style="184" bestFit="1" customWidth="1"/>
    <col min="5381" max="5383" width="18.1328125" style="184" customWidth="1"/>
    <col min="5384" max="5384" width="12" style="184" customWidth="1"/>
    <col min="5385" max="5385" width="16.1328125" style="184" customWidth="1"/>
    <col min="5386" max="5632" width="8.86328125" style="184"/>
    <col min="5633" max="5633" width="6" style="184" customWidth="1"/>
    <col min="5634" max="5634" width="34.1328125" style="184" customWidth="1"/>
    <col min="5635" max="5635" width="18.1328125" style="184" customWidth="1"/>
    <col min="5636" max="5636" width="18.59765625" style="184" bestFit="1" customWidth="1"/>
    <col min="5637" max="5639" width="18.1328125" style="184" customWidth="1"/>
    <col min="5640" max="5640" width="12" style="184" customWidth="1"/>
    <col min="5641" max="5641" width="16.1328125" style="184" customWidth="1"/>
    <col min="5642" max="5888" width="8.86328125" style="184"/>
    <col min="5889" max="5889" width="6" style="184" customWidth="1"/>
    <col min="5890" max="5890" width="34.1328125" style="184" customWidth="1"/>
    <col min="5891" max="5891" width="18.1328125" style="184" customWidth="1"/>
    <col min="5892" max="5892" width="18.59765625" style="184" bestFit="1" customWidth="1"/>
    <col min="5893" max="5895" width="18.1328125" style="184" customWidth="1"/>
    <col min="5896" max="5896" width="12" style="184" customWidth="1"/>
    <col min="5897" max="5897" width="16.1328125" style="184" customWidth="1"/>
    <col min="5898" max="6144" width="8.86328125" style="184"/>
    <col min="6145" max="6145" width="6" style="184" customWidth="1"/>
    <col min="6146" max="6146" width="34.1328125" style="184" customWidth="1"/>
    <col min="6147" max="6147" width="18.1328125" style="184" customWidth="1"/>
    <col min="6148" max="6148" width="18.59765625" style="184" bestFit="1" customWidth="1"/>
    <col min="6149" max="6151" width="18.1328125" style="184" customWidth="1"/>
    <col min="6152" max="6152" width="12" style="184" customWidth="1"/>
    <col min="6153" max="6153" width="16.1328125" style="184" customWidth="1"/>
    <col min="6154" max="6400" width="8.86328125" style="184"/>
    <col min="6401" max="6401" width="6" style="184" customWidth="1"/>
    <col min="6402" max="6402" width="34.1328125" style="184" customWidth="1"/>
    <col min="6403" max="6403" width="18.1328125" style="184" customWidth="1"/>
    <col min="6404" max="6404" width="18.59765625" style="184" bestFit="1" customWidth="1"/>
    <col min="6405" max="6407" width="18.1328125" style="184" customWidth="1"/>
    <col min="6408" max="6408" width="12" style="184" customWidth="1"/>
    <col min="6409" max="6409" width="16.1328125" style="184" customWidth="1"/>
    <col min="6410" max="6656" width="8.86328125" style="184"/>
    <col min="6657" max="6657" width="6" style="184" customWidth="1"/>
    <col min="6658" max="6658" width="34.1328125" style="184" customWidth="1"/>
    <col min="6659" max="6659" width="18.1328125" style="184" customWidth="1"/>
    <col min="6660" max="6660" width="18.59765625" style="184" bestFit="1" customWidth="1"/>
    <col min="6661" max="6663" width="18.1328125" style="184" customWidth="1"/>
    <col min="6664" max="6664" width="12" style="184" customWidth="1"/>
    <col min="6665" max="6665" width="16.1328125" style="184" customWidth="1"/>
    <col min="6666" max="6912" width="8.86328125" style="184"/>
    <col min="6913" max="6913" width="6" style="184" customWidth="1"/>
    <col min="6914" max="6914" width="34.1328125" style="184" customWidth="1"/>
    <col min="6915" max="6915" width="18.1328125" style="184" customWidth="1"/>
    <col min="6916" max="6916" width="18.59765625" style="184" bestFit="1" customWidth="1"/>
    <col min="6917" max="6919" width="18.1328125" style="184" customWidth="1"/>
    <col min="6920" max="6920" width="12" style="184" customWidth="1"/>
    <col min="6921" max="6921" width="16.1328125" style="184" customWidth="1"/>
    <col min="6922" max="7168" width="8.86328125" style="184"/>
    <col min="7169" max="7169" width="6" style="184" customWidth="1"/>
    <col min="7170" max="7170" width="34.1328125" style="184" customWidth="1"/>
    <col min="7171" max="7171" width="18.1328125" style="184" customWidth="1"/>
    <col min="7172" max="7172" width="18.59765625" style="184" bestFit="1" customWidth="1"/>
    <col min="7173" max="7175" width="18.1328125" style="184" customWidth="1"/>
    <col min="7176" max="7176" width="12" style="184" customWidth="1"/>
    <col min="7177" max="7177" width="16.1328125" style="184" customWidth="1"/>
    <col min="7178" max="7424" width="8.86328125" style="184"/>
    <col min="7425" max="7425" width="6" style="184" customWidth="1"/>
    <col min="7426" max="7426" width="34.1328125" style="184" customWidth="1"/>
    <col min="7427" max="7427" width="18.1328125" style="184" customWidth="1"/>
    <col min="7428" max="7428" width="18.59765625" style="184" bestFit="1" customWidth="1"/>
    <col min="7429" max="7431" width="18.1328125" style="184" customWidth="1"/>
    <col min="7432" max="7432" width="12" style="184" customWidth="1"/>
    <col min="7433" max="7433" width="16.1328125" style="184" customWidth="1"/>
    <col min="7434" max="7680" width="8.86328125" style="184"/>
    <col min="7681" max="7681" width="6" style="184" customWidth="1"/>
    <col min="7682" max="7682" width="34.1328125" style="184" customWidth="1"/>
    <col min="7683" max="7683" width="18.1328125" style="184" customWidth="1"/>
    <col min="7684" max="7684" width="18.59765625" style="184" bestFit="1" customWidth="1"/>
    <col min="7685" max="7687" width="18.1328125" style="184" customWidth="1"/>
    <col min="7688" max="7688" width="12" style="184" customWidth="1"/>
    <col min="7689" max="7689" width="16.1328125" style="184" customWidth="1"/>
    <col min="7690" max="7936" width="8.86328125" style="184"/>
    <col min="7937" max="7937" width="6" style="184" customWidth="1"/>
    <col min="7938" max="7938" width="34.1328125" style="184" customWidth="1"/>
    <col min="7939" max="7939" width="18.1328125" style="184" customWidth="1"/>
    <col min="7940" max="7940" width="18.59765625" style="184" bestFit="1" customWidth="1"/>
    <col min="7941" max="7943" width="18.1328125" style="184" customWidth="1"/>
    <col min="7944" max="7944" width="12" style="184" customWidth="1"/>
    <col min="7945" max="7945" width="16.1328125" style="184" customWidth="1"/>
    <col min="7946" max="8192" width="8.86328125" style="184"/>
    <col min="8193" max="8193" width="6" style="184" customWidth="1"/>
    <col min="8194" max="8194" width="34.1328125" style="184" customWidth="1"/>
    <col min="8195" max="8195" width="18.1328125" style="184" customWidth="1"/>
    <col min="8196" max="8196" width="18.59765625" style="184" bestFit="1" customWidth="1"/>
    <col min="8197" max="8199" width="18.1328125" style="184" customWidth="1"/>
    <col min="8200" max="8200" width="12" style="184" customWidth="1"/>
    <col min="8201" max="8201" width="16.1328125" style="184" customWidth="1"/>
    <col min="8202" max="8448" width="8.86328125" style="184"/>
    <col min="8449" max="8449" width="6" style="184" customWidth="1"/>
    <col min="8450" max="8450" width="34.1328125" style="184" customWidth="1"/>
    <col min="8451" max="8451" width="18.1328125" style="184" customWidth="1"/>
    <col min="8452" max="8452" width="18.59765625" style="184" bestFit="1" customWidth="1"/>
    <col min="8453" max="8455" width="18.1328125" style="184" customWidth="1"/>
    <col min="8456" max="8456" width="12" style="184" customWidth="1"/>
    <col min="8457" max="8457" width="16.1328125" style="184" customWidth="1"/>
    <col min="8458" max="8704" width="8.86328125" style="184"/>
    <col min="8705" max="8705" width="6" style="184" customWidth="1"/>
    <col min="8706" max="8706" width="34.1328125" style="184" customWidth="1"/>
    <col min="8707" max="8707" width="18.1328125" style="184" customWidth="1"/>
    <col min="8708" max="8708" width="18.59765625" style="184" bestFit="1" customWidth="1"/>
    <col min="8709" max="8711" width="18.1328125" style="184" customWidth="1"/>
    <col min="8712" max="8712" width="12" style="184" customWidth="1"/>
    <col min="8713" max="8713" width="16.1328125" style="184" customWidth="1"/>
    <col min="8714" max="8960" width="8.86328125" style="184"/>
    <col min="8961" max="8961" width="6" style="184" customWidth="1"/>
    <col min="8962" max="8962" width="34.1328125" style="184" customWidth="1"/>
    <col min="8963" max="8963" width="18.1328125" style="184" customWidth="1"/>
    <col min="8964" max="8964" width="18.59765625" style="184" bestFit="1" customWidth="1"/>
    <col min="8965" max="8967" width="18.1328125" style="184" customWidth="1"/>
    <col min="8968" max="8968" width="12" style="184" customWidth="1"/>
    <col min="8969" max="8969" width="16.1328125" style="184" customWidth="1"/>
    <col min="8970" max="9216" width="8.86328125" style="184"/>
    <col min="9217" max="9217" width="6" style="184" customWidth="1"/>
    <col min="9218" max="9218" width="34.1328125" style="184" customWidth="1"/>
    <col min="9219" max="9219" width="18.1328125" style="184" customWidth="1"/>
    <col min="9220" max="9220" width="18.59765625" style="184" bestFit="1" customWidth="1"/>
    <col min="9221" max="9223" width="18.1328125" style="184" customWidth="1"/>
    <col min="9224" max="9224" width="12" style="184" customWidth="1"/>
    <col min="9225" max="9225" width="16.1328125" style="184" customWidth="1"/>
    <col min="9226" max="9472" width="8.86328125" style="184"/>
    <col min="9473" max="9473" width="6" style="184" customWidth="1"/>
    <col min="9474" max="9474" width="34.1328125" style="184" customWidth="1"/>
    <col min="9475" max="9475" width="18.1328125" style="184" customWidth="1"/>
    <col min="9476" max="9476" width="18.59765625" style="184" bestFit="1" customWidth="1"/>
    <col min="9477" max="9479" width="18.1328125" style="184" customWidth="1"/>
    <col min="9480" max="9480" width="12" style="184" customWidth="1"/>
    <col min="9481" max="9481" width="16.1328125" style="184" customWidth="1"/>
    <col min="9482" max="9728" width="8.86328125" style="184"/>
    <col min="9729" max="9729" width="6" style="184" customWidth="1"/>
    <col min="9730" max="9730" width="34.1328125" style="184" customWidth="1"/>
    <col min="9731" max="9731" width="18.1328125" style="184" customWidth="1"/>
    <col min="9732" max="9732" width="18.59765625" style="184" bestFit="1" customWidth="1"/>
    <col min="9733" max="9735" width="18.1328125" style="184" customWidth="1"/>
    <col min="9736" max="9736" width="12" style="184" customWidth="1"/>
    <col min="9737" max="9737" width="16.1328125" style="184" customWidth="1"/>
    <col min="9738" max="9984" width="8.86328125" style="184"/>
    <col min="9985" max="9985" width="6" style="184" customWidth="1"/>
    <col min="9986" max="9986" width="34.1328125" style="184" customWidth="1"/>
    <col min="9987" max="9987" width="18.1328125" style="184" customWidth="1"/>
    <col min="9988" max="9988" width="18.59765625" style="184" bestFit="1" customWidth="1"/>
    <col min="9989" max="9991" width="18.1328125" style="184" customWidth="1"/>
    <col min="9992" max="9992" width="12" style="184" customWidth="1"/>
    <col min="9993" max="9993" width="16.1328125" style="184" customWidth="1"/>
    <col min="9994" max="10240" width="8.86328125" style="184"/>
    <col min="10241" max="10241" width="6" style="184" customWidth="1"/>
    <col min="10242" max="10242" width="34.1328125" style="184" customWidth="1"/>
    <col min="10243" max="10243" width="18.1328125" style="184" customWidth="1"/>
    <col min="10244" max="10244" width="18.59765625" style="184" bestFit="1" customWidth="1"/>
    <col min="10245" max="10247" width="18.1328125" style="184" customWidth="1"/>
    <col min="10248" max="10248" width="12" style="184" customWidth="1"/>
    <col min="10249" max="10249" width="16.1328125" style="184" customWidth="1"/>
    <col min="10250" max="10496" width="8.86328125" style="184"/>
    <col min="10497" max="10497" width="6" style="184" customWidth="1"/>
    <col min="10498" max="10498" width="34.1328125" style="184" customWidth="1"/>
    <col min="10499" max="10499" width="18.1328125" style="184" customWidth="1"/>
    <col min="10500" max="10500" width="18.59765625" style="184" bestFit="1" customWidth="1"/>
    <col min="10501" max="10503" width="18.1328125" style="184" customWidth="1"/>
    <col min="10504" max="10504" width="12" style="184" customWidth="1"/>
    <col min="10505" max="10505" width="16.1328125" style="184" customWidth="1"/>
    <col min="10506" max="10752" width="8.86328125" style="184"/>
    <col min="10753" max="10753" width="6" style="184" customWidth="1"/>
    <col min="10754" max="10754" width="34.1328125" style="184" customWidth="1"/>
    <col min="10755" max="10755" width="18.1328125" style="184" customWidth="1"/>
    <col min="10756" max="10756" width="18.59765625" style="184" bestFit="1" customWidth="1"/>
    <col min="10757" max="10759" width="18.1328125" style="184" customWidth="1"/>
    <col min="10760" max="10760" width="12" style="184" customWidth="1"/>
    <col min="10761" max="10761" width="16.1328125" style="184" customWidth="1"/>
    <col min="10762" max="11008" width="8.86328125" style="184"/>
    <col min="11009" max="11009" width="6" style="184" customWidth="1"/>
    <col min="11010" max="11010" width="34.1328125" style="184" customWidth="1"/>
    <col min="11011" max="11011" width="18.1328125" style="184" customWidth="1"/>
    <col min="11012" max="11012" width="18.59765625" style="184" bestFit="1" customWidth="1"/>
    <col min="11013" max="11015" width="18.1328125" style="184" customWidth="1"/>
    <col min="11016" max="11016" width="12" style="184" customWidth="1"/>
    <col min="11017" max="11017" width="16.1328125" style="184" customWidth="1"/>
    <col min="11018" max="11264" width="8.86328125" style="184"/>
    <col min="11265" max="11265" width="6" style="184" customWidth="1"/>
    <col min="11266" max="11266" width="34.1328125" style="184" customWidth="1"/>
    <col min="11267" max="11267" width="18.1328125" style="184" customWidth="1"/>
    <col min="11268" max="11268" width="18.59765625" style="184" bestFit="1" customWidth="1"/>
    <col min="11269" max="11271" width="18.1328125" style="184" customWidth="1"/>
    <col min="11272" max="11272" width="12" style="184" customWidth="1"/>
    <col min="11273" max="11273" width="16.1328125" style="184" customWidth="1"/>
    <col min="11274" max="11520" width="8.86328125" style="184"/>
    <col min="11521" max="11521" width="6" style="184" customWidth="1"/>
    <col min="11522" max="11522" width="34.1328125" style="184" customWidth="1"/>
    <col min="11523" max="11523" width="18.1328125" style="184" customWidth="1"/>
    <col min="11524" max="11524" width="18.59765625" style="184" bestFit="1" customWidth="1"/>
    <col min="11525" max="11527" width="18.1328125" style="184" customWidth="1"/>
    <col min="11528" max="11528" width="12" style="184" customWidth="1"/>
    <col min="11529" max="11529" width="16.1328125" style="184" customWidth="1"/>
    <col min="11530" max="11776" width="8.86328125" style="184"/>
    <col min="11777" max="11777" width="6" style="184" customWidth="1"/>
    <col min="11778" max="11778" width="34.1328125" style="184" customWidth="1"/>
    <col min="11779" max="11779" width="18.1328125" style="184" customWidth="1"/>
    <col min="11780" max="11780" width="18.59765625" style="184" bestFit="1" customWidth="1"/>
    <col min="11781" max="11783" width="18.1328125" style="184" customWidth="1"/>
    <col min="11784" max="11784" width="12" style="184" customWidth="1"/>
    <col min="11785" max="11785" width="16.1328125" style="184" customWidth="1"/>
    <col min="11786" max="12032" width="8.86328125" style="184"/>
    <col min="12033" max="12033" width="6" style="184" customWidth="1"/>
    <col min="12034" max="12034" width="34.1328125" style="184" customWidth="1"/>
    <col min="12035" max="12035" width="18.1328125" style="184" customWidth="1"/>
    <col min="12036" max="12036" width="18.59765625" style="184" bestFit="1" customWidth="1"/>
    <col min="12037" max="12039" width="18.1328125" style="184" customWidth="1"/>
    <col min="12040" max="12040" width="12" style="184" customWidth="1"/>
    <col min="12041" max="12041" width="16.1328125" style="184" customWidth="1"/>
    <col min="12042" max="12288" width="8.86328125" style="184"/>
    <col min="12289" max="12289" width="6" style="184" customWidth="1"/>
    <col min="12290" max="12290" width="34.1328125" style="184" customWidth="1"/>
    <col min="12291" max="12291" width="18.1328125" style="184" customWidth="1"/>
    <col min="12292" max="12292" width="18.59765625" style="184" bestFit="1" customWidth="1"/>
    <col min="12293" max="12295" width="18.1328125" style="184" customWidth="1"/>
    <col min="12296" max="12296" width="12" style="184" customWidth="1"/>
    <col min="12297" max="12297" width="16.1328125" style="184" customWidth="1"/>
    <col min="12298" max="12544" width="8.86328125" style="184"/>
    <col min="12545" max="12545" width="6" style="184" customWidth="1"/>
    <col min="12546" max="12546" width="34.1328125" style="184" customWidth="1"/>
    <col min="12547" max="12547" width="18.1328125" style="184" customWidth="1"/>
    <col min="12548" max="12548" width="18.59765625" style="184" bestFit="1" customWidth="1"/>
    <col min="12549" max="12551" width="18.1328125" style="184" customWidth="1"/>
    <col min="12552" max="12552" width="12" style="184" customWidth="1"/>
    <col min="12553" max="12553" width="16.1328125" style="184" customWidth="1"/>
    <col min="12554" max="12800" width="8.86328125" style="184"/>
    <col min="12801" max="12801" width="6" style="184" customWidth="1"/>
    <col min="12802" max="12802" width="34.1328125" style="184" customWidth="1"/>
    <col min="12803" max="12803" width="18.1328125" style="184" customWidth="1"/>
    <col min="12804" max="12804" width="18.59765625" style="184" bestFit="1" customWidth="1"/>
    <col min="12805" max="12807" width="18.1328125" style="184" customWidth="1"/>
    <col min="12808" max="12808" width="12" style="184" customWidth="1"/>
    <col min="12809" max="12809" width="16.1328125" style="184" customWidth="1"/>
    <col min="12810" max="13056" width="8.86328125" style="184"/>
    <col min="13057" max="13057" width="6" style="184" customWidth="1"/>
    <col min="13058" max="13058" width="34.1328125" style="184" customWidth="1"/>
    <col min="13059" max="13059" width="18.1328125" style="184" customWidth="1"/>
    <col min="13060" max="13060" width="18.59765625" style="184" bestFit="1" customWidth="1"/>
    <col min="13061" max="13063" width="18.1328125" style="184" customWidth="1"/>
    <col min="13064" max="13064" width="12" style="184" customWidth="1"/>
    <col min="13065" max="13065" width="16.1328125" style="184" customWidth="1"/>
    <col min="13066" max="13312" width="8.86328125" style="184"/>
    <col min="13313" max="13313" width="6" style="184" customWidth="1"/>
    <col min="13314" max="13314" width="34.1328125" style="184" customWidth="1"/>
    <col min="13315" max="13315" width="18.1328125" style="184" customWidth="1"/>
    <col min="13316" max="13316" width="18.59765625" style="184" bestFit="1" customWidth="1"/>
    <col min="13317" max="13319" width="18.1328125" style="184" customWidth="1"/>
    <col min="13320" max="13320" width="12" style="184" customWidth="1"/>
    <col min="13321" max="13321" width="16.1328125" style="184" customWidth="1"/>
    <col min="13322" max="13568" width="8.86328125" style="184"/>
    <col min="13569" max="13569" width="6" style="184" customWidth="1"/>
    <col min="13570" max="13570" width="34.1328125" style="184" customWidth="1"/>
    <col min="13571" max="13571" width="18.1328125" style="184" customWidth="1"/>
    <col min="13572" max="13572" width="18.59765625" style="184" bestFit="1" customWidth="1"/>
    <col min="13573" max="13575" width="18.1328125" style="184" customWidth="1"/>
    <col min="13576" max="13576" width="12" style="184" customWidth="1"/>
    <col min="13577" max="13577" width="16.1328125" style="184" customWidth="1"/>
    <col min="13578" max="13824" width="8.86328125" style="184"/>
    <col min="13825" max="13825" width="6" style="184" customWidth="1"/>
    <col min="13826" max="13826" width="34.1328125" style="184" customWidth="1"/>
    <col min="13827" max="13827" width="18.1328125" style="184" customWidth="1"/>
    <col min="13828" max="13828" width="18.59765625" style="184" bestFit="1" customWidth="1"/>
    <col min="13829" max="13831" width="18.1328125" style="184" customWidth="1"/>
    <col min="13832" max="13832" width="12" style="184" customWidth="1"/>
    <col min="13833" max="13833" width="16.1328125" style="184" customWidth="1"/>
    <col min="13834" max="14080" width="8.86328125" style="184"/>
    <col min="14081" max="14081" width="6" style="184" customWidth="1"/>
    <col min="14082" max="14082" width="34.1328125" style="184" customWidth="1"/>
    <col min="14083" max="14083" width="18.1328125" style="184" customWidth="1"/>
    <col min="14084" max="14084" width="18.59765625" style="184" bestFit="1" customWidth="1"/>
    <col min="14085" max="14087" width="18.1328125" style="184" customWidth="1"/>
    <col min="14088" max="14088" width="12" style="184" customWidth="1"/>
    <col min="14089" max="14089" width="16.1328125" style="184" customWidth="1"/>
    <col min="14090" max="14336" width="8.86328125" style="184"/>
    <col min="14337" max="14337" width="6" style="184" customWidth="1"/>
    <col min="14338" max="14338" width="34.1328125" style="184" customWidth="1"/>
    <col min="14339" max="14339" width="18.1328125" style="184" customWidth="1"/>
    <col min="14340" max="14340" width="18.59765625" style="184" bestFit="1" customWidth="1"/>
    <col min="14341" max="14343" width="18.1328125" style="184" customWidth="1"/>
    <col min="14344" max="14344" width="12" style="184" customWidth="1"/>
    <col min="14345" max="14345" width="16.1328125" style="184" customWidth="1"/>
    <col min="14346" max="14592" width="8.86328125" style="184"/>
    <col min="14593" max="14593" width="6" style="184" customWidth="1"/>
    <col min="14594" max="14594" width="34.1328125" style="184" customWidth="1"/>
    <col min="14595" max="14595" width="18.1328125" style="184" customWidth="1"/>
    <col min="14596" max="14596" width="18.59765625" style="184" bestFit="1" customWidth="1"/>
    <col min="14597" max="14599" width="18.1328125" style="184" customWidth="1"/>
    <col min="14600" max="14600" width="12" style="184" customWidth="1"/>
    <col min="14601" max="14601" width="16.1328125" style="184" customWidth="1"/>
    <col min="14602" max="14848" width="8.86328125" style="184"/>
    <col min="14849" max="14849" width="6" style="184" customWidth="1"/>
    <col min="14850" max="14850" width="34.1328125" style="184" customWidth="1"/>
    <col min="14851" max="14851" width="18.1328125" style="184" customWidth="1"/>
    <col min="14852" max="14852" width="18.59765625" style="184" bestFit="1" customWidth="1"/>
    <col min="14853" max="14855" width="18.1328125" style="184" customWidth="1"/>
    <col min="14856" max="14856" width="12" style="184" customWidth="1"/>
    <col min="14857" max="14857" width="16.1328125" style="184" customWidth="1"/>
    <col min="14858" max="15104" width="8.86328125" style="184"/>
    <col min="15105" max="15105" width="6" style="184" customWidth="1"/>
    <col min="15106" max="15106" width="34.1328125" style="184" customWidth="1"/>
    <col min="15107" max="15107" width="18.1328125" style="184" customWidth="1"/>
    <col min="15108" max="15108" width="18.59765625" style="184" bestFit="1" customWidth="1"/>
    <col min="15109" max="15111" width="18.1328125" style="184" customWidth="1"/>
    <col min="15112" max="15112" width="12" style="184" customWidth="1"/>
    <col min="15113" max="15113" width="16.1328125" style="184" customWidth="1"/>
    <col min="15114" max="15360" width="8.86328125" style="184"/>
    <col min="15361" max="15361" width="6" style="184" customWidth="1"/>
    <col min="15362" max="15362" width="34.1328125" style="184" customWidth="1"/>
    <col min="15363" max="15363" width="18.1328125" style="184" customWidth="1"/>
    <col min="15364" max="15364" width="18.59765625" style="184" bestFit="1" customWidth="1"/>
    <col min="15365" max="15367" width="18.1328125" style="184" customWidth="1"/>
    <col min="15368" max="15368" width="12" style="184" customWidth="1"/>
    <col min="15369" max="15369" width="16.1328125" style="184" customWidth="1"/>
    <col min="15370" max="15616" width="8.86328125" style="184"/>
    <col min="15617" max="15617" width="6" style="184" customWidth="1"/>
    <col min="15618" max="15618" width="34.1328125" style="184" customWidth="1"/>
    <col min="15619" max="15619" width="18.1328125" style="184" customWidth="1"/>
    <col min="15620" max="15620" width="18.59765625" style="184" bestFit="1" customWidth="1"/>
    <col min="15621" max="15623" width="18.1328125" style="184" customWidth="1"/>
    <col min="15624" max="15624" width="12" style="184" customWidth="1"/>
    <col min="15625" max="15625" width="16.1328125" style="184" customWidth="1"/>
    <col min="15626" max="15872" width="8.86328125" style="184"/>
    <col min="15873" max="15873" width="6" style="184" customWidth="1"/>
    <col min="15874" max="15874" width="34.1328125" style="184" customWidth="1"/>
    <col min="15875" max="15875" width="18.1328125" style="184" customWidth="1"/>
    <col min="15876" max="15876" width="18.59765625" style="184" bestFit="1" customWidth="1"/>
    <col min="15877" max="15879" width="18.1328125" style="184" customWidth="1"/>
    <col min="15880" max="15880" width="12" style="184" customWidth="1"/>
    <col min="15881" max="15881" width="16.1328125" style="184" customWidth="1"/>
    <col min="15882" max="16128" width="8.86328125" style="184"/>
    <col min="16129" max="16129" width="6" style="184" customWidth="1"/>
    <col min="16130" max="16130" width="34.1328125" style="184" customWidth="1"/>
    <col min="16131" max="16131" width="18.1328125" style="184" customWidth="1"/>
    <col min="16132" max="16132" width="18.59765625" style="184" bestFit="1" customWidth="1"/>
    <col min="16133" max="16135" width="18.1328125" style="184" customWidth="1"/>
    <col min="16136" max="16136" width="12" style="184" customWidth="1"/>
    <col min="16137" max="16137" width="16.1328125" style="184" customWidth="1"/>
    <col min="16138" max="16384" width="8.86328125" style="184"/>
  </cols>
  <sheetData>
    <row r="1" spans="2:10" ht="25.5">
      <c r="C1" s="232" t="s">
        <v>639</v>
      </c>
      <c r="D1" s="232"/>
      <c r="E1" s="232"/>
      <c r="F1" s="232"/>
      <c r="G1" s="232"/>
    </row>
    <row r="2" spans="2:10" ht="21">
      <c r="B2" s="185"/>
      <c r="F2" s="187"/>
      <c r="G2" s="187"/>
    </row>
    <row r="3" spans="2:10" ht="12.75" customHeight="1">
      <c r="C3" s="188" t="s">
        <v>640</v>
      </c>
      <c r="D3" s="188" t="s">
        <v>641</v>
      </c>
      <c r="E3" s="188" t="s">
        <v>642</v>
      </c>
      <c r="F3" s="188" t="s">
        <v>643</v>
      </c>
      <c r="G3" s="188" t="s">
        <v>644</v>
      </c>
    </row>
    <row r="4" spans="2:10" ht="13.5" customHeight="1">
      <c r="C4" s="189">
        <f>SUBTOTAL(3,C6:C497)</f>
        <v>492</v>
      </c>
      <c r="D4" s="189">
        <f>F4/G4</f>
        <v>75276.03323640766</v>
      </c>
      <c r="E4" s="189">
        <f>F4/C4</f>
        <v>4041037.7842276408</v>
      </c>
      <c r="F4" s="189">
        <f>SUBTOTAL(9,F6:F497)</f>
        <v>1988190589.8399992</v>
      </c>
      <c r="G4" s="189">
        <f>SUBTOTAL(9,G6:G497)</f>
        <v>26412</v>
      </c>
    </row>
    <row r="5" spans="2:10" ht="29.25" customHeight="1">
      <c r="B5" s="190" t="s">
        <v>590</v>
      </c>
      <c r="C5" s="191" t="s">
        <v>581</v>
      </c>
      <c r="D5" s="192" t="s">
        <v>591</v>
      </c>
      <c r="E5" s="191" t="s">
        <v>599</v>
      </c>
      <c r="F5" s="193" t="s">
        <v>614</v>
      </c>
      <c r="G5" s="193" t="s">
        <v>645</v>
      </c>
    </row>
    <row r="6" spans="2:10">
      <c r="B6" s="194" t="s">
        <v>184</v>
      </c>
      <c r="C6" s="195" t="s">
        <v>572</v>
      </c>
      <c r="D6" s="196" t="s">
        <v>153</v>
      </c>
      <c r="E6" s="195" t="s">
        <v>571</v>
      </c>
      <c r="F6" s="197">
        <v>1498831.3199999998</v>
      </c>
      <c r="G6" s="195">
        <v>55</v>
      </c>
      <c r="I6" s="198"/>
      <c r="J6" s="199"/>
    </row>
    <row r="7" spans="2:10">
      <c r="B7" s="200" t="s">
        <v>185</v>
      </c>
      <c r="C7" s="201" t="s">
        <v>572</v>
      </c>
      <c r="D7" s="202" t="s">
        <v>127</v>
      </c>
      <c r="E7" s="201" t="s">
        <v>571</v>
      </c>
      <c r="F7" s="203">
        <v>2778436.79</v>
      </c>
      <c r="G7" s="201">
        <v>77</v>
      </c>
      <c r="I7" s="198"/>
      <c r="J7" s="199"/>
    </row>
    <row r="8" spans="2:10">
      <c r="B8" s="200" t="s">
        <v>186</v>
      </c>
      <c r="C8" s="201" t="s">
        <v>572</v>
      </c>
      <c r="D8" s="202" t="s">
        <v>119</v>
      </c>
      <c r="E8" s="201" t="s">
        <v>573</v>
      </c>
      <c r="F8" s="203">
        <v>3868270.3200000003</v>
      </c>
      <c r="G8" s="201">
        <v>50</v>
      </c>
      <c r="I8" s="198"/>
      <c r="J8" s="199"/>
    </row>
    <row r="9" spans="2:10">
      <c r="B9" s="200" t="s">
        <v>187</v>
      </c>
      <c r="C9" s="201" t="s">
        <v>572</v>
      </c>
      <c r="D9" s="202" t="s">
        <v>127</v>
      </c>
      <c r="E9" s="201" t="s">
        <v>573</v>
      </c>
      <c r="F9" s="203">
        <v>1712455.5500000003</v>
      </c>
      <c r="G9" s="201">
        <v>24</v>
      </c>
      <c r="I9" s="198"/>
      <c r="J9" s="199"/>
    </row>
    <row r="10" spans="2:10">
      <c r="B10" s="200" t="s">
        <v>188</v>
      </c>
      <c r="C10" s="201" t="s">
        <v>574</v>
      </c>
      <c r="D10" s="202" t="s">
        <v>35</v>
      </c>
      <c r="E10" s="201" t="s">
        <v>571</v>
      </c>
      <c r="F10" s="203">
        <v>1714786.8800000001</v>
      </c>
      <c r="G10" s="201">
        <v>35</v>
      </c>
      <c r="I10" s="198"/>
      <c r="J10" s="199"/>
    </row>
    <row r="11" spans="2:10">
      <c r="B11" s="200" t="s">
        <v>189</v>
      </c>
      <c r="C11" s="201" t="s">
        <v>574</v>
      </c>
      <c r="D11" s="202" t="s">
        <v>126</v>
      </c>
      <c r="E11" s="201" t="s">
        <v>573</v>
      </c>
      <c r="F11" s="203">
        <v>8258808.3899999997</v>
      </c>
      <c r="G11" s="201">
        <v>100</v>
      </c>
      <c r="I11" s="198"/>
      <c r="J11" s="199"/>
    </row>
    <row r="12" spans="2:10">
      <c r="B12" s="200" t="s">
        <v>190</v>
      </c>
      <c r="C12" s="201" t="s">
        <v>572</v>
      </c>
      <c r="D12" s="202" t="s">
        <v>132</v>
      </c>
      <c r="E12" s="201" t="s">
        <v>571</v>
      </c>
      <c r="F12" s="203">
        <v>1370251.67</v>
      </c>
      <c r="G12" s="201">
        <v>37</v>
      </c>
      <c r="I12" s="198"/>
      <c r="J12" s="199"/>
    </row>
    <row r="13" spans="2:10">
      <c r="B13" s="200" t="s">
        <v>686</v>
      </c>
      <c r="C13" s="201" t="s">
        <v>572</v>
      </c>
      <c r="D13" s="202" t="s">
        <v>132</v>
      </c>
      <c r="E13" s="201" t="s">
        <v>571</v>
      </c>
      <c r="F13" s="203">
        <v>2470289.4500000002</v>
      </c>
      <c r="G13" s="201">
        <v>50</v>
      </c>
      <c r="I13" s="198"/>
      <c r="J13" s="199"/>
    </row>
    <row r="14" spans="2:10">
      <c r="B14" s="200" t="s">
        <v>191</v>
      </c>
      <c r="C14" s="201" t="s">
        <v>572</v>
      </c>
      <c r="D14" s="202" t="s">
        <v>132</v>
      </c>
      <c r="E14" s="201" t="s">
        <v>571</v>
      </c>
      <c r="F14" s="203">
        <v>3268206.01</v>
      </c>
      <c r="G14" s="201">
        <v>83</v>
      </c>
      <c r="I14" s="198"/>
      <c r="J14" s="199"/>
    </row>
    <row r="15" spans="2:10">
      <c r="B15" s="200" t="s">
        <v>192</v>
      </c>
      <c r="C15" s="201" t="s">
        <v>574</v>
      </c>
      <c r="D15" s="202" t="s">
        <v>113</v>
      </c>
      <c r="E15" s="201" t="s">
        <v>573</v>
      </c>
      <c r="F15" s="203">
        <v>1002275.6099999999</v>
      </c>
      <c r="G15" s="201">
        <v>42</v>
      </c>
      <c r="I15" s="198"/>
      <c r="J15" s="199"/>
    </row>
    <row r="16" spans="2:10">
      <c r="B16" s="200" t="s">
        <v>193</v>
      </c>
      <c r="C16" s="201" t="s">
        <v>572</v>
      </c>
      <c r="D16" s="202" t="s">
        <v>115</v>
      </c>
      <c r="E16" s="201" t="s">
        <v>571</v>
      </c>
      <c r="F16" s="203">
        <v>5043037.75</v>
      </c>
      <c r="G16" s="201">
        <v>80</v>
      </c>
      <c r="I16" s="198"/>
      <c r="J16" s="199"/>
    </row>
    <row r="17" spans="2:10">
      <c r="B17" s="200" t="s">
        <v>194</v>
      </c>
      <c r="C17" s="201" t="s">
        <v>572</v>
      </c>
      <c r="D17" s="202" t="s">
        <v>165</v>
      </c>
      <c r="E17" s="201" t="s">
        <v>573</v>
      </c>
      <c r="F17" s="203">
        <v>2636524.9500000002</v>
      </c>
      <c r="G17" s="201">
        <v>45</v>
      </c>
      <c r="I17" s="198"/>
      <c r="J17" s="199"/>
    </row>
    <row r="18" spans="2:10">
      <c r="B18" s="200" t="s">
        <v>195</v>
      </c>
      <c r="C18" s="201" t="s">
        <v>574</v>
      </c>
      <c r="D18" s="202" t="s">
        <v>167</v>
      </c>
      <c r="E18" s="201" t="s">
        <v>571</v>
      </c>
      <c r="F18" s="203">
        <v>558385.9</v>
      </c>
      <c r="G18" s="201">
        <v>34</v>
      </c>
      <c r="I18" s="198"/>
      <c r="J18" s="199"/>
    </row>
    <row r="19" spans="2:10">
      <c r="B19" s="200" t="s">
        <v>687</v>
      </c>
      <c r="C19" s="201" t="s">
        <v>574</v>
      </c>
      <c r="D19" s="202" t="s">
        <v>181</v>
      </c>
      <c r="E19" s="201" t="s">
        <v>571</v>
      </c>
      <c r="F19" s="203">
        <v>3252623.81</v>
      </c>
      <c r="G19" s="201">
        <v>55</v>
      </c>
      <c r="I19" s="198"/>
      <c r="J19" s="199"/>
    </row>
    <row r="20" spans="2:10">
      <c r="B20" s="200" t="s">
        <v>196</v>
      </c>
      <c r="C20" s="201" t="s">
        <v>572</v>
      </c>
      <c r="D20" s="202" t="s">
        <v>143</v>
      </c>
      <c r="E20" s="201" t="s">
        <v>573</v>
      </c>
      <c r="F20" s="203">
        <v>6429779.8499999996</v>
      </c>
      <c r="G20" s="201">
        <v>50</v>
      </c>
      <c r="I20" s="198"/>
      <c r="J20" s="199"/>
    </row>
    <row r="21" spans="2:10">
      <c r="B21" s="200" t="s">
        <v>197</v>
      </c>
      <c r="C21" s="201" t="s">
        <v>574</v>
      </c>
      <c r="D21" s="202" t="s">
        <v>117</v>
      </c>
      <c r="E21" s="201" t="s">
        <v>573</v>
      </c>
      <c r="F21" s="203">
        <v>1526081.79</v>
      </c>
      <c r="G21" s="201">
        <v>23</v>
      </c>
      <c r="I21" s="198"/>
      <c r="J21" s="199"/>
    </row>
    <row r="22" spans="2:10">
      <c r="B22" s="200" t="s">
        <v>198</v>
      </c>
      <c r="C22" s="201" t="s">
        <v>574</v>
      </c>
      <c r="D22" s="202" t="s">
        <v>128</v>
      </c>
      <c r="E22" s="201" t="s">
        <v>571</v>
      </c>
      <c r="F22" s="203">
        <v>2767699.17</v>
      </c>
      <c r="G22" s="201">
        <v>30</v>
      </c>
      <c r="I22" s="198"/>
      <c r="J22" s="199"/>
    </row>
    <row r="23" spans="2:10">
      <c r="B23" s="200" t="s">
        <v>199</v>
      </c>
      <c r="C23" s="201" t="s">
        <v>574</v>
      </c>
      <c r="D23" s="202" t="s">
        <v>152</v>
      </c>
      <c r="E23" s="201" t="s">
        <v>571</v>
      </c>
      <c r="F23" s="203">
        <v>680648.56</v>
      </c>
      <c r="G23" s="201">
        <v>30</v>
      </c>
      <c r="I23" s="198"/>
      <c r="J23" s="199"/>
    </row>
    <row r="24" spans="2:10">
      <c r="B24" s="200" t="s">
        <v>200</v>
      </c>
      <c r="C24" s="201" t="s">
        <v>574</v>
      </c>
      <c r="D24" s="202" t="s">
        <v>120</v>
      </c>
      <c r="E24" s="201" t="s">
        <v>571</v>
      </c>
      <c r="F24" s="203">
        <v>1502242.8599999999</v>
      </c>
      <c r="G24" s="201">
        <v>26</v>
      </c>
      <c r="I24" s="198"/>
      <c r="J24" s="199"/>
    </row>
    <row r="25" spans="2:10">
      <c r="B25" s="200" t="s">
        <v>201</v>
      </c>
      <c r="C25" s="201" t="s">
        <v>574</v>
      </c>
      <c r="D25" s="202" t="s">
        <v>120</v>
      </c>
      <c r="E25" s="201" t="s">
        <v>571</v>
      </c>
      <c r="F25" s="203">
        <v>774483.83000000007</v>
      </c>
      <c r="G25" s="201">
        <v>15</v>
      </c>
      <c r="I25" s="198"/>
      <c r="J25" s="199"/>
    </row>
    <row r="26" spans="2:10">
      <c r="B26" s="200" t="s">
        <v>685</v>
      </c>
      <c r="C26" s="201" t="s">
        <v>574</v>
      </c>
      <c r="D26" s="202" t="s">
        <v>120</v>
      </c>
      <c r="E26" s="201" t="s">
        <v>571</v>
      </c>
      <c r="F26" s="203">
        <v>4150689.94</v>
      </c>
      <c r="G26" s="201">
        <v>51</v>
      </c>
      <c r="I26" s="198"/>
      <c r="J26" s="199"/>
    </row>
    <row r="27" spans="2:10">
      <c r="B27" s="200" t="s">
        <v>739</v>
      </c>
      <c r="C27" s="201" t="s">
        <v>574</v>
      </c>
      <c r="D27" s="202" t="s">
        <v>120</v>
      </c>
      <c r="E27" s="201" t="s">
        <v>571</v>
      </c>
      <c r="F27" s="203">
        <v>2606343.5</v>
      </c>
      <c r="G27" s="201">
        <v>37</v>
      </c>
      <c r="I27" s="198"/>
      <c r="J27" s="199"/>
    </row>
    <row r="28" spans="2:10">
      <c r="B28" s="200" t="s">
        <v>202</v>
      </c>
      <c r="C28" s="201" t="s">
        <v>572</v>
      </c>
      <c r="D28" s="202" t="s">
        <v>39</v>
      </c>
      <c r="E28" s="201" t="s">
        <v>573</v>
      </c>
      <c r="F28" s="203">
        <v>4145324.38</v>
      </c>
      <c r="G28" s="201">
        <v>32</v>
      </c>
      <c r="I28" s="198"/>
      <c r="J28" s="199"/>
    </row>
    <row r="29" spans="2:10">
      <c r="B29" s="200" t="s">
        <v>203</v>
      </c>
      <c r="C29" s="201" t="s">
        <v>572</v>
      </c>
      <c r="D29" s="202" t="s">
        <v>160</v>
      </c>
      <c r="E29" s="201" t="s">
        <v>573</v>
      </c>
      <c r="F29" s="203">
        <v>4224612.24</v>
      </c>
      <c r="G29" s="201">
        <v>45</v>
      </c>
      <c r="I29" s="198"/>
      <c r="J29" s="199"/>
    </row>
    <row r="30" spans="2:10">
      <c r="B30" s="200" t="s">
        <v>206</v>
      </c>
      <c r="C30" s="201" t="s">
        <v>574</v>
      </c>
      <c r="D30" s="202" t="s">
        <v>104</v>
      </c>
      <c r="E30" s="201" t="s">
        <v>571</v>
      </c>
      <c r="F30" s="203">
        <v>4022313.1</v>
      </c>
      <c r="G30" s="201">
        <v>49</v>
      </c>
      <c r="I30" s="198"/>
      <c r="J30" s="199"/>
    </row>
    <row r="31" spans="2:10">
      <c r="B31" s="200" t="s">
        <v>204</v>
      </c>
      <c r="C31" s="201" t="s">
        <v>574</v>
      </c>
      <c r="D31" s="202" t="s">
        <v>104</v>
      </c>
      <c r="E31" s="201" t="s">
        <v>571</v>
      </c>
      <c r="F31" s="203">
        <v>2031565.6</v>
      </c>
      <c r="G31" s="201">
        <v>34</v>
      </c>
      <c r="I31" s="198"/>
      <c r="J31" s="199"/>
    </row>
    <row r="32" spans="2:10">
      <c r="B32" s="200" t="s">
        <v>205</v>
      </c>
      <c r="C32" s="201" t="s">
        <v>574</v>
      </c>
      <c r="D32" s="202" t="s">
        <v>104</v>
      </c>
      <c r="E32" s="201" t="s">
        <v>571</v>
      </c>
      <c r="F32" s="203">
        <v>2470843.91</v>
      </c>
      <c r="G32" s="201">
        <v>54</v>
      </c>
      <c r="I32" s="198"/>
      <c r="J32" s="199"/>
    </row>
    <row r="33" spans="2:10">
      <c r="B33" s="200" t="s">
        <v>207</v>
      </c>
      <c r="C33" s="201" t="s">
        <v>572</v>
      </c>
      <c r="D33" s="202" t="s">
        <v>145</v>
      </c>
      <c r="E33" s="201" t="s">
        <v>573</v>
      </c>
      <c r="F33" s="203">
        <v>2513986.63</v>
      </c>
      <c r="G33" s="201">
        <v>22</v>
      </c>
      <c r="I33" s="198"/>
      <c r="J33" s="199"/>
    </row>
    <row r="34" spans="2:10">
      <c r="B34" s="200" t="s">
        <v>208</v>
      </c>
      <c r="C34" s="201" t="s">
        <v>572</v>
      </c>
      <c r="D34" s="202" t="s">
        <v>154</v>
      </c>
      <c r="E34" s="201" t="s">
        <v>573</v>
      </c>
      <c r="F34" s="203">
        <v>4767835.2799999993</v>
      </c>
      <c r="G34" s="201">
        <v>45</v>
      </c>
      <c r="I34" s="198"/>
      <c r="J34" s="199"/>
    </row>
    <row r="35" spans="2:10">
      <c r="B35" s="200" t="s">
        <v>656</v>
      </c>
      <c r="C35" s="201" t="s">
        <v>572</v>
      </c>
      <c r="D35" s="202" t="s">
        <v>160</v>
      </c>
      <c r="E35" s="201" t="s">
        <v>573</v>
      </c>
      <c r="F35" s="203">
        <v>1796473.6800000002</v>
      </c>
      <c r="G35" s="201">
        <v>29</v>
      </c>
      <c r="I35" s="198"/>
      <c r="J35" s="199"/>
    </row>
    <row r="36" spans="2:10">
      <c r="B36" s="200" t="s">
        <v>209</v>
      </c>
      <c r="C36" s="201" t="s">
        <v>572</v>
      </c>
      <c r="D36" s="202" t="s">
        <v>137</v>
      </c>
      <c r="E36" s="201" t="s">
        <v>573</v>
      </c>
      <c r="F36" s="203">
        <v>6413100.8600000003</v>
      </c>
      <c r="G36" s="201">
        <v>80</v>
      </c>
      <c r="I36" s="198"/>
      <c r="J36" s="199"/>
    </row>
    <row r="37" spans="2:10">
      <c r="B37" s="200" t="s">
        <v>211</v>
      </c>
      <c r="C37" s="201" t="s">
        <v>574</v>
      </c>
      <c r="D37" s="202" t="s">
        <v>128</v>
      </c>
      <c r="E37" s="201" t="s">
        <v>571</v>
      </c>
      <c r="F37" s="203">
        <v>593307.02</v>
      </c>
      <c r="G37" s="201">
        <v>28</v>
      </c>
      <c r="I37" s="198"/>
      <c r="J37" s="199"/>
    </row>
    <row r="38" spans="2:10">
      <c r="B38" s="200" t="s">
        <v>210</v>
      </c>
      <c r="C38" s="201" t="s">
        <v>572</v>
      </c>
      <c r="D38" s="202" t="s">
        <v>160</v>
      </c>
      <c r="E38" s="201" t="s">
        <v>573</v>
      </c>
      <c r="F38" s="203">
        <v>2619564.6799999997</v>
      </c>
      <c r="G38" s="201">
        <v>39</v>
      </c>
      <c r="I38" s="198"/>
      <c r="J38" s="199"/>
    </row>
    <row r="39" spans="2:10">
      <c r="B39" s="200" t="s">
        <v>212</v>
      </c>
      <c r="C39" s="201" t="s">
        <v>574</v>
      </c>
      <c r="D39" s="202" t="s">
        <v>109</v>
      </c>
      <c r="E39" s="201" t="s">
        <v>571</v>
      </c>
      <c r="F39" s="203">
        <v>1958409.12</v>
      </c>
      <c r="G39" s="201">
        <v>50</v>
      </c>
      <c r="I39" s="198"/>
      <c r="J39" s="199"/>
    </row>
    <row r="40" spans="2:10">
      <c r="B40" s="200" t="s">
        <v>213</v>
      </c>
      <c r="C40" s="201" t="s">
        <v>574</v>
      </c>
      <c r="D40" s="202" t="s">
        <v>109</v>
      </c>
      <c r="E40" s="201" t="s">
        <v>571</v>
      </c>
      <c r="F40" s="203">
        <v>763919.73</v>
      </c>
      <c r="G40" s="201">
        <v>24</v>
      </c>
      <c r="I40" s="198"/>
      <c r="J40" s="199"/>
    </row>
    <row r="41" spans="2:10">
      <c r="B41" s="200" t="s">
        <v>657</v>
      </c>
      <c r="C41" s="201" t="s">
        <v>574</v>
      </c>
      <c r="D41" s="202" t="s">
        <v>126</v>
      </c>
      <c r="E41" s="201" t="s">
        <v>571</v>
      </c>
      <c r="F41" s="203">
        <v>2045312.8</v>
      </c>
      <c r="G41" s="201">
        <v>60</v>
      </c>
      <c r="I41" s="198"/>
      <c r="J41" s="199"/>
    </row>
    <row r="42" spans="2:10">
      <c r="B42" s="200" t="s">
        <v>688</v>
      </c>
      <c r="C42" s="201" t="s">
        <v>574</v>
      </c>
      <c r="D42" s="202" t="s">
        <v>126</v>
      </c>
      <c r="E42" s="201" t="s">
        <v>571</v>
      </c>
      <c r="F42" s="203">
        <v>6279497.6400000006</v>
      </c>
      <c r="G42" s="201">
        <v>93</v>
      </c>
      <c r="I42" s="198"/>
      <c r="J42" s="199"/>
    </row>
    <row r="43" spans="2:10">
      <c r="B43" s="200" t="s">
        <v>214</v>
      </c>
      <c r="C43" s="201" t="s">
        <v>574</v>
      </c>
      <c r="D43" s="202" t="s">
        <v>126</v>
      </c>
      <c r="E43" s="201" t="s">
        <v>571</v>
      </c>
      <c r="F43" s="203">
        <v>4394001.2700000005</v>
      </c>
      <c r="G43" s="201">
        <v>105</v>
      </c>
      <c r="I43" s="198"/>
      <c r="J43" s="199"/>
    </row>
    <row r="44" spans="2:10">
      <c r="B44" s="200" t="s">
        <v>215</v>
      </c>
      <c r="C44" s="201" t="s">
        <v>572</v>
      </c>
      <c r="D44" s="202" t="s">
        <v>123</v>
      </c>
      <c r="E44" s="201" t="s">
        <v>571</v>
      </c>
      <c r="F44" s="203">
        <v>1968708.25</v>
      </c>
      <c r="G44" s="201">
        <v>88</v>
      </c>
      <c r="I44" s="198"/>
      <c r="J44" s="199"/>
    </row>
    <row r="45" spans="2:10">
      <c r="B45" s="200" t="s">
        <v>689</v>
      </c>
      <c r="C45" s="201" t="s">
        <v>572</v>
      </c>
      <c r="D45" s="202" t="s">
        <v>123</v>
      </c>
      <c r="E45" s="201" t="s">
        <v>571</v>
      </c>
      <c r="F45" s="203">
        <v>6550310.9900000002</v>
      </c>
      <c r="G45" s="201">
        <v>90</v>
      </c>
      <c r="I45" s="198"/>
      <c r="J45" s="199"/>
    </row>
    <row r="46" spans="2:10">
      <c r="B46" s="200" t="s">
        <v>216</v>
      </c>
      <c r="C46" s="201" t="s">
        <v>572</v>
      </c>
      <c r="D46" s="202" t="s">
        <v>115</v>
      </c>
      <c r="E46" s="201" t="s">
        <v>573</v>
      </c>
      <c r="F46" s="203">
        <v>7306222.3300000001</v>
      </c>
      <c r="G46" s="201">
        <v>63</v>
      </c>
      <c r="I46" s="198"/>
      <c r="J46" s="199"/>
    </row>
    <row r="47" spans="2:10">
      <c r="B47" s="200" t="s">
        <v>217</v>
      </c>
      <c r="C47" s="201" t="s">
        <v>572</v>
      </c>
      <c r="D47" s="202" t="s">
        <v>115</v>
      </c>
      <c r="E47" s="201" t="s">
        <v>573</v>
      </c>
      <c r="F47" s="203">
        <v>14263668.390000001</v>
      </c>
      <c r="G47" s="201">
        <v>105</v>
      </c>
      <c r="I47" s="198"/>
      <c r="J47" s="199"/>
    </row>
    <row r="48" spans="2:10">
      <c r="B48" s="200" t="s">
        <v>218</v>
      </c>
      <c r="C48" s="201" t="s">
        <v>574</v>
      </c>
      <c r="D48" s="202" t="s">
        <v>180</v>
      </c>
      <c r="E48" s="201" t="s">
        <v>573</v>
      </c>
      <c r="F48" s="203">
        <v>1274621.94</v>
      </c>
      <c r="G48" s="201">
        <v>30</v>
      </c>
      <c r="I48" s="198"/>
      <c r="J48" s="199"/>
    </row>
    <row r="49" spans="2:10">
      <c r="B49" s="200" t="s">
        <v>219</v>
      </c>
      <c r="C49" s="201" t="s">
        <v>572</v>
      </c>
      <c r="D49" s="202" t="s">
        <v>38</v>
      </c>
      <c r="E49" s="201" t="s">
        <v>573</v>
      </c>
      <c r="F49" s="203">
        <v>5555839.4400000004</v>
      </c>
      <c r="G49" s="201">
        <v>66</v>
      </c>
      <c r="I49" s="198"/>
      <c r="J49" s="199"/>
    </row>
    <row r="50" spans="2:10">
      <c r="B50" s="200" t="s">
        <v>220</v>
      </c>
      <c r="C50" s="201" t="s">
        <v>574</v>
      </c>
      <c r="D50" s="202" t="s">
        <v>180</v>
      </c>
      <c r="E50" s="201" t="s">
        <v>573</v>
      </c>
      <c r="F50" s="203">
        <v>1170200.53</v>
      </c>
      <c r="G50" s="201">
        <v>33</v>
      </c>
      <c r="I50" s="198"/>
      <c r="J50" s="199"/>
    </row>
    <row r="51" spans="2:10">
      <c r="B51" s="200" t="s">
        <v>221</v>
      </c>
      <c r="C51" s="201" t="s">
        <v>574</v>
      </c>
      <c r="D51" s="202" t="s">
        <v>104</v>
      </c>
      <c r="E51" s="201" t="s">
        <v>573</v>
      </c>
      <c r="F51" s="203">
        <v>4620041.9700000007</v>
      </c>
      <c r="G51" s="201">
        <v>40</v>
      </c>
      <c r="I51" s="198"/>
      <c r="J51" s="199"/>
    </row>
    <row r="52" spans="2:10">
      <c r="B52" s="200" t="s">
        <v>658</v>
      </c>
      <c r="C52" s="201" t="s">
        <v>574</v>
      </c>
      <c r="D52" s="202" t="s">
        <v>126</v>
      </c>
      <c r="E52" s="201" t="s">
        <v>571</v>
      </c>
      <c r="F52" s="203">
        <v>2061915.09</v>
      </c>
      <c r="G52" s="201">
        <v>40</v>
      </c>
      <c r="I52" s="198"/>
      <c r="J52" s="199"/>
    </row>
    <row r="53" spans="2:10">
      <c r="B53" s="200" t="s">
        <v>222</v>
      </c>
      <c r="C53" s="201" t="s">
        <v>572</v>
      </c>
      <c r="D53" s="202" t="s">
        <v>123</v>
      </c>
      <c r="E53" s="201" t="s">
        <v>573</v>
      </c>
      <c r="F53" s="203">
        <v>6665805.3399999999</v>
      </c>
      <c r="G53" s="201">
        <v>75</v>
      </c>
      <c r="I53" s="198"/>
      <c r="J53" s="199"/>
    </row>
    <row r="54" spans="2:10">
      <c r="B54" s="200" t="s">
        <v>223</v>
      </c>
      <c r="C54" s="201" t="s">
        <v>572</v>
      </c>
      <c r="D54" s="202" t="s">
        <v>145</v>
      </c>
      <c r="E54" s="201" t="s">
        <v>573</v>
      </c>
      <c r="F54" s="203">
        <v>10611705.710000001</v>
      </c>
      <c r="G54" s="201">
        <v>100</v>
      </c>
      <c r="I54" s="198"/>
      <c r="J54" s="199"/>
    </row>
    <row r="55" spans="2:10">
      <c r="B55" s="200" t="s">
        <v>224</v>
      </c>
      <c r="C55" s="201" t="s">
        <v>572</v>
      </c>
      <c r="D55" s="202" t="s">
        <v>38</v>
      </c>
      <c r="E55" s="201" t="s">
        <v>571</v>
      </c>
      <c r="F55" s="203">
        <v>2175978.54</v>
      </c>
      <c r="G55" s="201">
        <v>39</v>
      </c>
      <c r="I55" s="198"/>
      <c r="J55" s="199"/>
    </row>
    <row r="56" spans="2:10">
      <c r="B56" s="200" t="s">
        <v>690</v>
      </c>
      <c r="C56" s="201" t="s">
        <v>572</v>
      </c>
      <c r="D56" s="202" t="s">
        <v>38</v>
      </c>
      <c r="E56" s="201" t="s">
        <v>571</v>
      </c>
      <c r="F56" s="203">
        <v>5800816.1099999994</v>
      </c>
      <c r="G56" s="201">
        <v>103</v>
      </c>
      <c r="I56" s="198"/>
      <c r="J56" s="199"/>
    </row>
    <row r="57" spans="2:10">
      <c r="B57" s="200" t="s">
        <v>225</v>
      </c>
      <c r="C57" s="201" t="s">
        <v>572</v>
      </c>
      <c r="D57" s="202" t="s">
        <v>143</v>
      </c>
      <c r="E57" s="201" t="s">
        <v>573</v>
      </c>
      <c r="F57" s="203">
        <v>5700196.6799999997</v>
      </c>
      <c r="G57" s="201">
        <v>45</v>
      </c>
      <c r="I57" s="198"/>
      <c r="J57" s="199"/>
    </row>
    <row r="58" spans="2:10">
      <c r="B58" s="200" t="s">
        <v>659</v>
      </c>
      <c r="C58" s="201" t="s">
        <v>572</v>
      </c>
      <c r="D58" s="202" t="s">
        <v>136</v>
      </c>
      <c r="E58" s="201" t="s">
        <v>573</v>
      </c>
      <c r="F58" s="203">
        <v>2286639.0299999998</v>
      </c>
      <c r="G58" s="201">
        <v>50</v>
      </c>
      <c r="I58" s="198"/>
      <c r="J58" s="199"/>
    </row>
    <row r="59" spans="2:10">
      <c r="B59" s="200" t="s">
        <v>226</v>
      </c>
      <c r="C59" s="201" t="s">
        <v>572</v>
      </c>
      <c r="D59" s="202" t="s">
        <v>173</v>
      </c>
      <c r="E59" s="201" t="s">
        <v>573</v>
      </c>
      <c r="F59" s="203">
        <v>8059336.1600000011</v>
      </c>
      <c r="G59" s="201">
        <v>60</v>
      </c>
      <c r="I59" s="198"/>
      <c r="J59" s="199"/>
    </row>
    <row r="60" spans="2:10">
      <c r="B60" s="200" t="s">
        <v>227</v>
      </c>
      <c r="C60" s="201" t="s">
        <v>572</v>
      </c>
      <c r="D60" s="202" t="s">
        <v>134</v>
      </c>
      <c r="E60" s="201" t="s">
        <v>571</v>
      </c>
      <c r="F60" s="203">
        <v>1904176.63</v>
      </c>
      <c r="G60" s="201">
        <v>55</v>
      </c>
      <c r="I60" s="198"/>
      <c r="J60" s="199"/>
    </row>
    <row r="61" spans="2:10">
      <c r="B61" s="200" t="s">
        <v>660</v>
      </c>
      <c r="C61" s="201" t="s">
        <v>572</v>
      </c>
      <c r="D61" s="202" t="s">
        <v>174</v>
      </c>
      <c r="E61" s="201" t="s">
        <v>571</v>
      </c>
      <c r="F61" s="203">
        <v>5499867.1200000001</v>
      </c>
      <c r="G61" s="201">
        <v>80</v>
      </c>
      <c r="I61" s="198"/>
      <c r="J61" s="199"/>
    </row>
    <row r="62" spans="2:10">
      <c r="B62" s="200" t="s">
        <v>228</v>
      </c>
      <c r="C62" s="201" t="s">
        <v>572</v>
      </c>
      <c r="D62" s="202" t="s">
        <v>153</v>
      </c>
      <c r="E62" s="201" t="s">
        <v>573</v>
      </c>
      <c r="F62" s="203">
        <v>3400450.59</v>
      </c>
      <c r="G62" s="201">
        <v>35</v>
      </c>
      <c r="I62" s="198"/>
      <c r="J62" s="199"/>
    </row>
    <row r="63" spans="2:10">
      <c r="B63" s="200" t="s">
        <v>661</v>
      </c>
      <c r="C63" s="201" t="s">
        <v>572</v>
      </c>
      <c r="D63" s="202" t="s">
        <v>153</v>
      </c>
      <c r="E63" s="201" t="s">
        <v>571</v>
      </c>
      <c r="F63" s="203">
        <v>1250208.1299999999</v>
      </c>
      <c r="G63" s="201">
        <v>43</v>
      </c>
      <c r="I63" s="198"/>
      <c r="J63" s="199"/>
    </row>
    <row r="64" spans="2:10">
      <c r="B64" s="200" t="s">
        <v>229</v>
      </c>
      <c r="C64" s="201" t="s">
        <v>572</v>
      </c>
      <c r="D64" s="202" t="s">
        <v>173</v>
      </c>
      <c r="E64" s="201" t="s">
        <v>573</v>
      </c>
      <c r="F64" s="203">
        <v>12866023.59</v>
      </c>
      <c r="G64" s="201">
        <v>96</v>
      </c>
      <c r="I64" s="198"/>
      <c r="J64" s="199"/>
    </row>
    <row r="65" spans="2:10">
      <c r="B65" s="200" t="s">
        <v>230</v>
      </c>
      <c r="C65" s="201" t="s">
        <v>572</v>
      </c>
      <c r="D65" s="202" t="s">
        <v>38</v>
      </c>
      <c r="E65" s="201" t="s">
        <v>573</v>
      </c>
      <c r="F65" s="203">
        <v>7952968.8200000003</v>
      </c>
      <c r="G65" s="201">
        <v>73</v>
      </c>
      <c r="I65" s="198"/>
      <c r="J65" s="199"/>
    </row>
    <row r="66" spans="2:10">
      <c r="B66" s="200" t="s">
        <v>662</v>
      </c>
      <c r="C66" s="201" t="s">
        <v>572</v>
      </c>
      <c r="D66" s="202" t="s">
        <v>123</v>
      </c>
      <c r="E66" s="201" t="s">
        <v>573</v>
      </c>
      <c r="F66" s="203">
        <v>4185179.6799999997</v>
      </c>
      <c r="G66" s="201">
        <v>50</v>
      </c>
      <c r="I66" s="198"/>
      <c r="J66" s="199"/>
    </row>
    <row r="67" spans="2:10">
      <c r="B67" s="200" t="s">
        <v>231</v>
      </c>
      <c r="C67" s="201" t="s">
        <v>572</v>
      </c>
      <c r="D67" s="202" t="s">
        <v>114</v>
      </c>
      <c r="E67" s="201" t="s">
        <v>571</v>
      </c>
      <c r="F67" s="203">
        <v>7115562.5700000003</v>
      </c>
      <c r="G67" s="201">
        <v>105</v>
      </c>
      <c r="I67" s="198"/>
      <c r="J67" s="199"/>
    </row>
    <row r="68" spans="2:10">
      <c r="B68" s="200" t="s">
        <v>582</v>
      </c>
      <c r="C68" s="201" t="s">
        <v>572</v>
      </c>
      <c r="D68" s="202" t="s">
        <v>114</v>
      </c>
      <c r="E68" s="201" t="s">
        <v>573</v>
      </c>
      <c r="F68" s="203">
        <v>1672939.52</v>
      </c>
      <c r="G68" s="201">
        <v>40</v>
      </c>
      <c r="I68" s="198"/>
      <c r="J68" s="199"/>
    </row>
    <row r="69" spans="2:10">
      <c r="B69" s="200" t="s">
        <v>232</v>
      </c>
      <c r="C69" s="201" t="s">
        <v>572</v>
      </c>
      <c r="D69" s="202" t="s">
        <v>173</v>
      </c>
      <c r="E69" s="201" t="s">
        <v>571</v>
      </c>
      <c r="F69" s="203">
        <v>4869802.41</v>
      </c>
      <c r="G69" s="201">
        <v>75</v>
      </c>
      <c r="I69" s="198"/>
      <c r="J69" s="199"/>
    </row>
    <row r="70" spans="2:10">
      <c r="B70" s="200" t="s">
        <v>606</v>
      </c>
      <c r="C70" s="201" t="s">
        <v>572</v>
      </c>
      <c r="D70" s="202" t="s">
        <v>114</v>
      </c>
      <c r="E70" s="201" t="s">
        <v>573</v>
      </c>
      <c r="F70" s="203">
        <v>4122861.9299999997</v>
      </c>
      <c r="G70" s="201">
        <v>50</v>
      </c>
      <c r="I70" s="198"/>
      <c r="J70" s="199"/>
    </row>
    <row r="71" spans="2:10">
      <c r="B71" s="200" t="s">
        <v>233</v>
      </c>
      <c r="C71" s="201" t="s">
        <v>572</v>
      </c>
      <c r="D71" s="202" t="s">
        <v>123</v>
      </c>
      <c r="E71" s="201" t="s">
        <v>571</v>
      </c>
      <c r="F71" s="203">
        <v>7408203.1099999994</v>
      </c>
      <c r="G71" s="201">
        <v>105</v>
      </c>
      <c r="I71" s="198"/>
      <c r="J71" s="199"/>
    </row>
    <row r="72" spans="2:10">
      <c r="B72" s="200" t="s">
        <v>691</v>
      </c>
      <c r="C72" s="201" t="s">
        <v>572</v>
      </c>
      <c r="D72" s="202" t="s">
        <v>123</v>
      </c>
      <c r="E72" s="201" t="s">
        <v>571</v>
      </c>
      <c r="F72" s="203">
        <v>1762638.84</v>
      </c>
      <c r="G72" s="201">
        <v>52</v>
      </c>
      <c r="I72" s="198"/>
      <c r="J72" s="199"/>
    </row>
    <row r="73" spans="2:10">
      <c r="B73" s="200" t="s">
        <v>234</v>
      </c>
      <c r="C73" s="201" t="s">
        <v>572</v>
      </c>
      <c r="D73" s="202" t="s">
        <v>150</v>
      </c>
      <c r="E73" s="201" t="s">
        <v>573</v>
      </c>
      <c r="F73" s="203">
        <v>6996310.4800000004</v>
      </c>
      <c r="G73" s="201">
        <v>65</v>
      </c>
      <c r="I73" s="198"/>
      <c r="J73" s="199"/>
    </row>
    <row r="74" spans="2:10">
      <c r="B74" s="200" t="s">
        <v>235</v>
      </c>
      <c r="C74" s="201" t="s">
        <v>574</v>
      </c>
      <c r="D74" s="202" t="s">
        <v>181</v>
      </c>
      <c r="E74" s="201" t="s">
        <v>571</v>
      </c>
      <c r="F74" s="203">
        <v>725700.56</v>
      </c>
      <c r="G74" s="201">
        <v>33</v>
      </c>
      <c r="I74" s="198"/>
      <c r="J74" s="199"/>
    </row>
    <row r="75" spans="2:10">
      <c r="B75" s="200" t="s">
        <v>663</v>
      </c>
      <c r="C75" s="201" t="s">
        <v>572</v>
      </c>
      <c r="D75" s="202" t="s">
        <v>38</v>
      </c>
      <c r="E75" s="201" t="s">
        <v>573</v>
      </c>
      <c r="F75" s="203">
        <v>11280258.65</v>
      </c>
      <c r="G75" s="201">
        <v>90</v>
      </c>
      <c r="I75" s="198"/>
      <c r="J75" s="199"/>
    </row>
    <row r="76" spans="2:10">
      <c r="B76" s="200" t="s">
        <v>236</v>
      </c>
      <c r="C76" s="201" t="s">
        <v>572</v>
      </c>
      <c r="D76" s="202" t="s">
        <v>136</v>
      </c>
      <c r="E76" s="201" t="s">
        <v>573</v>
      </c>
      <c r="F76" s="203">
        <v>4051064.7</v>
      </c>
      <c r="G76" s="201">
        <v>40</v>
      </c>
      <c r="I76" s="198"/>
      <c r="J76" s="199"/>
    </row>
    <row r="77" spans="2:10">
      <c r="B77" s="200" t="s">
        <v>692</v>
      </c>
      <c r="C77" s="201" t="s">
        <v>572</v>
      </c>
      <c r="D77" s="202" t="s">
        <v>136</v>
      </c>
      <c r="E77" s="201" t="s">
        <v>571</v>
      </c>
      <c r="F77" s="203">
        <v>1895622.9999999998</v>
      </c>
      <c r="G77" s="201">
        <v>41</v>
      </c>
      <c r="I77" s="198"/>
      <c r="J77" s="199"/>
    </row>
    <row r="78" spans="2:10">
      <c r="B78" s="200" t="s">
        <v>237</v>
      </c>
      <c r="C78" s="201" t="s">
        <v>572</v>
      </c>
      <c r="D78" s="202" t="s">
        <v>141</v>
      </c>
      <c r="E78" s="201" t="s">
        <v>573</v>
      </c>
      <c r="F78" s="203">
        <v>5766692.4700000007</v>
      </c>
      <c r="G78" s="201">
        <v>50</v>
      </c>
      <c r="I78" s="198"/>
      <c r="J78" s="199"/>
    </row>
    <row r="79" spans="2:10">
      <c r="B79" s="200" t="s">
        <v>238</v>
      </c>
      <c r="C79" s="201" t="s">
        <v>572</v>
      </c>
      <c r="D79" s="202" t="s">
        <v>176</v>
      </c>
      <c r="E79" s="201" t="s">
        <v>571</v>
      </c>
      <c r="F79" s="203">
        <v>1018841.07</v>
      </c>
      <c r="G79" s="201">
        <v>37</v>
      </c>
      <c r="I79" s="198"/>
      <c r="J79" s="199"/>
    </row>
    <row r="80" spans="2:10">
      <c r="B80" s="200" t="s">
        <v>239</v>
      </c>
      <c r="C80" s="201" t="s">
        <v>574</v>
      </c>
      <c r="D80" s="202" t="s">
        <v>117</v>
      </c>
      <c r="E80" s="201" t="s">
        <v>571</v>
      </c>
      <c r="F80" s="203">
        <v>1155915.49</v>
      </c>
      <c r="G80" s="201">
        <v>20</v>
      </c>
      <c r="I80" s="198"/>
      <c r="J80" s="199"/>
    </row>
    <row r="81" spans="2:10">
      <c r="B81" s="200" t="s">
        <v>240</v>
      </c>
      <c r="C81" s="201" t="s">
        <v>574</v>
      </c>
      <c r="D81" s="202" t="s">
        <v>126</v>
      </c>
      <c r="E81" s="201" t="s">
        <v>571</v>
      </c>
      <c r="F81" s="203">
        <v>1162987.06</v>
      </c>
      <c r="G81" s="201">
        <v>38</v>
      </c>
      <c r="I81" s="198"/>
      <c r="J81" s="199"/>
    </row>
    <row r="82" spans="2:10">
      <c r="B82" s="200" t="s">
        <v>241</v>
      </c>
      <c r="C82" s="201" t="s">
        <v>574</v>
      </c>
      <c r="D82" s="202" t="s">
        <v>178</v>
      </c>
      <c r="E82" s="201" t="s">
        <v>571</v>
      </c>
      <c r="F82" s="203">
        <v>2540686.09</v>
      </c>
      <c r="G82" s="201">
        <v>38</v>
      </c>
      <c r="I82" s="198"/>
      <c r="J82" s="199"/>
    </row>
    <row r="83" spans="2:10">
      <c r="B83" s="200" t="s">
        <v>242</v>
      </c>
      <c r="C83" s="201" t="s">
        <v>572</v>
      </c>
      <c r="D83" s="202" t="s">
        <v>136</v>
      </c>
      <c r="E83" s="201" t="s">
        <v>571</v>
      </c>
      <c r="F83" s="203">
        <v>1448063.87</v>
      </c>
      <c r="G83" s="201">
        <v>29</v>
      </c>
      <c r="I83" s="198"/>
      <c r="J83" s="199"/>
    </row>
    <row r="84" spans="2:10">
      <c r="B84" s="200" t="s">
        <v>664</v>
      </c>
      <c r="C84" s="201" t="s">
        <v>572</v>
      </c>
      <c r="D84" s="202" t="s">
        <v>150</v>
      </c>
      <c r="E84" s="201" t="s">
        <v>573</v>
      </c>
      <c r="F84" s="203">
        <v>4386950.72</v>
      </c>
      <c r="G84" s="201">
        <v>35</v>
      </c>
      <c r="I84" s="198"/>
      <c r="J84" s="199"/>
    </row>
    <row r="85" spans="2:10">
      <c r="B85" s="200" t="s">
        <v>693</v>
      </c>
      <c r="C85" s="201" t="s">
        <v>572</v>
      </c>
      <c r="D85" s="202" t="s">
        <v>150</v>
      </c>
      <c r="E85" s="201" t="s">
        <v>571</v>
      </c>
      <c r="F85" s="203">
        <v>3280973.5799999996</v>
      </c>
      <c r="G85" s="201">
        <v>71</v>
      </c>
      <c r="I85" s="198"/>
      <c r="J85" s="199"/>
    </row>
    <row r="86" spans="2:10">
      <c r="B86" s="200" t="s">
        <v>243</v>
      </c>
      <c r="C86" s="201" t="s">
        <v>574</v>
      </c>
      <c r="D86" s="202" t="s">
        <v>128</v>
      </c>
      <c r="E86" s="201" t="s">
        <v>571</v>
      </c>
      <c r="F86" s="203">
        <v>2766554.7399999998</v>
      </c>
      <c r="G86" s="201">
        <v>40</v>
      </c>
      <c r="I86" s="198"/>
      <c r="J86" s="199"/>
    </row>
    <row r="87" spans="2:10">
      <c r="B87" s="200" t="s">
        <v>244</v>
      </c>
      <c r="C87" s="201" t="s">
        <v>572</v>
      </c>
      <c r="D87" s="202" t="s">
        <v>145</v>
      </c>
      <c r="E87" s="201" t="s">
        <v>571</v>
      </c>
      <c r="F87" s="203">
        <v>8133266.5500000007</v>
      </c>
      <c r="G87" s="201">
        <v>100</v>
      </c>
      <c r="I87" s="198"/>
      <c r="J87" s="199"/>
    </row>
    <row r="88" spans="2:10">
      <c r="B88" s="200" t="s">
        <v>245</v>
      </c>
      <c r="C88" s="201" t="s">
        <v>572</v>
      </c>
      <c r="D88" s="202" t="s">
        <v>144</v>
      </c>
      <c r="E88" s="201" t="s">
        <v>573</v>
      </c>
      <c r="F88" s="203">
        <v>3211529.16</v>
      </c>
      <c r="G88" s="201">
        <v>75</v>
      </c>
      <c r="I88" s="198"/>
      <c r="J88" s="199"/>
    </row>
    <row r="89" spans="2:10">
      <c r="B89" s="200" t="s">
        <v>246</v>
      </c>
      <c r="C89" s="201" t="s">
        <v>572</v>
      </c>
      <c r="D89" s="202" t="s">
        <v>137</v>
      </c>
      <c r="E89" s="201" t="s">
        <v>573</v>
      </c>
      <c r="F89" s="203">
        <v>3706838.6900000004</v>
      </c>
      <c r="G89" s="201">
        <v>40</v>
      </c>
      <c r="I89" s="198"/>
      <c r="J89" s="199"/>
    </row>
    <row r="90" spans="2:10">
      <c r="B90" s="200" t="s">
        <v>247</v>
      </c>
      <c r="C90" s="201" t="s">
        <v>574</v>
      </c>
      <c r="D90" s="202" t="s">
        <v>107</v>
      </c>
      <c r="E90" s="201" t="s">
        <v>571</v>
      </c>
      <c r="F90" s="203">
        <v>1785909.32</v>
      </c>
      <c r="G90" s="201">
        <v>30</v>
      </c>
      <c r="I90" s="198"/>
      <c r="J90" s="199"/>
    </row>
    <row r="91" spans="2:10">
      <c r="B91" s="200" t="s">
        <v>248</v>
      </c>
      <c r="C91" s="201" t="s">
        <v>572</v>
      </c>
      <c r="D91" s="202" t="s">
        <v>111</v>
      </c>
      <c r="E91" s="201" t="s">
        <v>571</v>
      </c>
      <c r="F91" s="203">
        <v>3647553.64</v>
      </c>
      <c r="G91" s="201">
        <v>60</v>
      </c>
      <c r="I91" s="198"/>
      <c r="J91" s="199"/>
    </row>
    <row r="92" spans="2:10">
      <c r="B92" s="200" t="s">
        <v>249</v>
      </c>
      <c r="C92" s="201" t="s">
        <v>572</v>
      </c>
      <c r="D92" s="202" t="s">
        <v>144</v>
      </c>
      <c r="E92" s="201" t="s">
        <v>571</v>
      </c>
      <c r="F92" s="203">
        <v>6159704.5800000001</v>
      </c>
      <c r="G92" s="201">
        <v>105</v>
      </c>
      <c r="I92" s="198"/>
      <c r="J92" s="199"/>
    </row>
    <row r="93" spans="2:10">
      <c r="B93" s="200" t="s">
        <v>250</v>
      </c>
      <c r="C93" s="201" t="s">
        <v>572</v>
      </c>
      <c r="D93" s="202" t="s">
        <v>132</v>
      </c>
      <c r="E93" s="201" t="s">
        <v>571</v>
      </c>
      <c r="F93" s="203">
        <v>4744241.8099999996</v>
      </c>
      <c r="G93" s="201">
        <v>60</v>
      </c>
      <c r="I93" s="198"/>
      <c r="J93" s="199"/>
    </row>
    <row r="94" spans="2:10">
      <c r="B94" s="200" t="s">
        <v>251</v>
      </c>
      <c r="C94" s="201" t="s">
        <v>572</v>
      </c>
      <c r="D94" s="202" t="s">
        <v>143</v>
      </c>
      <c r="E94" s="201" t="s">
        <v>571</v>
      </c>
      <c r="F94" s="203">
        <v>2703762.4799999995</v>
      </c>
      <c r="G94" s="201">
        <v>30</v>
      </c>
      <c r="I94" s="198"/>
      <c r="J94" s="199"/>
    </row>
    <row r="95" spans="2:10">
      <c r="B95" s="200" t="s">
        <v>600</v>
      </c>
      <c r="C95" s="201" t="s">
        <v>572</v>
      </c>
      <c r="D95" s="202" t="s">
        <v>114</v>
      </c>
      <c r="E95" s="201" t="s">
        <v>571</v>
      </c>
      <c r="F95" s="203">
        <v>3752975.04</v>
      </c>
      <c r="G95" s="201">
        <v>60</v>
      </c>
      <c r="I95" s="198"/>
      <c r="J95" s="199"/>
    </row>
    <row r="96" spans="2:10">
      <c r="B96" s="200" t="s">
        <v>252</v>
      </c>
      <c r="C96" s="201" t="s">
        <v>572</v>
      </c>
      <c r="D96" s="202" t="s">
        <v>144</v>
      </c>
      <c r="E96" s="201" t="s">
        <v>571</v>
      </c>
      <c r="F96" s="203">
        <v>3213880.88</v>
      </c>
      <c r="G96" s="201">
        <v>82</v>
      </c>
      <c r="I96" s="198"/>
      <c r="J96" s="199"/>
    </row>
    <row r="97" spans="2:10">
      <c r="B97" s="200" t="s">
        <v>748</v>
      </c>
      <c r="C97" s="201" t="s">
        <v>572</v>
      </c>
      <c r="D97" s="202" t="s">
        <v>144</v>
      </c>
      <c r="E97" s="201" t="s">
        <v>571</v>
      </c>
      <c r="F97" s="203">
        <v>3143819.8200000003</v>
      </c>
      <c r="G97" s="201">
        <v>90</v>
      </c>
      <c r="I97" s="198"/>
      <c r="J97" s="199"/>
    </row>
    <row r="98" spans="2:10">
      <c r="B98" s="200" t="s">
        <v>253</v>
      </c>
      <c r="C98" s="201" t="s">
        <v>574</v>
      </c>
      <c r="D98" s="202" t="s">
        <v>27</v>
      </c>
      <c r="E98" s="201" t="s">
        <v>571</v>
      </c>
      <c r="F98" s="203">
        <v>851110.61</v>
      </c>
      <c r="G98" s="201">
        <v>28</v>
      </c>
      <c r="I98" s="198"/>
      <c r="J98" s="199"/>
    </row>
    <row r="99" spans="2:10">
      <c r="B99" s="200" t="s">
        <v>254</v>
      </c>
      <c r="C99" s="201" t="s">
        <v>574</v>
      </c>
      <c r="D99" s="202" t="s">
        <v>31</v>
      </c>
      <c r="E99" s="201" t="s">
        <v>573</v>
      </c>
      <c r="F99" s="203">
        <v>1796100.4000000001</v>
      </c>
      <c r="G99" s="201">
        <v>43</v>
      </c>
      <c r="I99" s="198"/>
      <c r="J99" s="199"/>
    </row>
    <row r="100" spans="2:10">
      <c r="B100" s="200" t="s">
        <v>255</v>
      </c>
      <c r="C100" s="201" t="s">
        <v>574</v>
      </c>
      <c r="D100" s="202" t="s">
        <v>117</v>
      </c>
      <c r="E100" s="201" t="s">
        <v>571</v>
      </c>
      <c r="F100" s="203">
        <v>771554.37999999989</v>
      </c>
      <c r="G100" s="201">
        <v>20</v>
      </c>
      <c r="I100" s="198"/>
      <c r="J100" s="199"/>
    </row>
    <row r="101" spans="2:10">
      <c r="B101" s="200" t="s">
        <v>694</v>
      </c>
      <c r="C101" s="201" t="s">
        <v>574</v>
      </c>
      <c r="D101" s="202" t="s">
        <v>117</v>
      </c>
      <c r="E101" s="201" t="s">
        <v>571</v>
      </c>
      <c r="F101" s="203">
        <v>712016.15</v>
      </c>
      <c r="G101" s="201">
        <v>25</v>
      </c>
      <c r="I101" s="198"/>
      <c r="J101" s="199"/>
    </row>
    <row r="102" spans="2:10">
      <c r="B102" s="200" t="s">
        <v>256</v>
      </c>
      <c r="C102" s="201" t="s">
        <v>574</v>
      </c>
      <c r="D102" s="202" t="s">
        <v>27</v>
      </c>
      <c r="E102" s="201" t="s">
        <v>573</v>
      </c>
      <c r="F102" s="203">
        <v>1246321.2</v>
      </c>
      <c r="G102" s="201">
        <v>29</v>
      </c>
      <c r="I102" s="198"/>
      <c r="J102" s="199"/>
    </row>
    <row r="103" spans="2:10">
      <c r="B103" s="200" t="s">
        <v>257</v>
      </c>
      <c r="C103" s="201" t="s">
        <v>574</v>
      </c>
      <c r="D103" s="202" t="s">
        <v>168</v>
      </c>
      <c r="E103" s="201" t="s">
        <v>573</v>
      </c>
      <c r="F103" s="203">
        <v>868888.46</v>
      </c>
      <c r="G103" s="201">
        <v>14</v>
      </c>
      <c r="I103" s="198"/>
      <c r="J103" s="199"/>
    </row>
    <row r="104" spans="2:10">
      <c r="B104" s="200" t="s">
        <v>258</v>
      </c>
      <c r="C104" s="201" t="s">
        <v>572</v>
      </c>
      <c r="D104" s="202" t="s">
        <v>174</v>
      </c>
      <c r="E104" s="201" t="s">
        <v>573</v>
      </c>
      <c r="F104" s="203">
        <v>9643226.5099999998</v>
      </c>
      <c r="G104" s="201">
        <v>75</v>
      </c>
      <c r="I104" s="198"/>
      <c r="J104" s="199"/>
    </row>
    <row r="105" spans="2:10">
      <c r="B105" s="200" t="s">
        <v>259</v>
      </c>
      <c r="C105" s="201" t="s">
        <v>572</v>
      </c>
      <c r="D105" s="202" t="s">
        <v>134</v>
      </c>
      <c r="E105" s="201" t="s">
        <v>573</v>
      </c>
      <c r="F105" s="203">
        <v>4138940.0700000003</v>
      </c>
      <c r="G105" s="201">
        <v>47</v>
      </c>
      <c r="I105" s="198"/>
      <c r="J105" s="199"/>
    </row>
    <row r="106" spans="2:10">
      <c r="B106" s="200" t="s">
        <v>260</v>
      </c>
      <c r="C106" s="201" t="s">
        <v>574</v>
      </c>
      <c r="D106" s="202" t="s">
        <v>37</v>
      </c>
      <c r="E106" s="201" t="s">
        <v>571</v>
      </c>
      <c r="F106" s="203">
        <v>211210.95</v>
      </c>
      <c r="G106" s="201">
        <v>10</v>
      </c>
      <c r="I106" s="198"/>
      <c r="J106" s="199"/>
    </row>
    <row r="107" spans="2:10">
      <c r="B107" s="200" t="s">
        <v>261</v>
      </c>
      <c r="C107" s="201" t="s">
        <v>574</v>
      </c>
      <c r="D107" s="202" t="s">
        <v>152</v>
      </c>
      <c r="E107" s="201" t="s">
        <v>573</v>
      </c>
      <c r="F107" s="203">
        <v>4241418.16</v>
      </c>
      <c r="G107" s="201">
        <v>40</v>
      </c>
      <c r="I107" s="198"/>
      <c r="J107" s="199"/>
    </row>
    <row r="108" spans="2:10">
      <c r="B108" s="200" t="s">
        <v>262</v>
      </c>
      <c r="C108" s="201" t="s">
        <v>572</v>
      </c>
      <c r="D108" s="202" t="s">
        <v>143</v>
      </c>
      <c r="E108" s="201" t="s">
        <v>573</v>
      </c>
      <c r="F108" s="203">
        <v>2753059.23</v>
      </c>
      <c r="G108" s="201">
        <v>21</v>
      </c>
      <c r="I108" s="198"/>
      <c r="J108" s="199"/>
    </row>
    <row r="109" spans="2:10">
      <c r="B109" s="200" t="s">
        <v>263</v>
      </c>
      <c r="C109" s="201" t="s">
        <v>572</v>
      </c>
      <c r="D109" s="202" t="s">
        <v>165</v>
      </c>
      <c r="E109" s="201" t="s">
        <v>573</v>
      </c>
      <c r="F109" s="203">
        <v>4347241.47</v>
      </c>
      <c r="G109" s="201">
        <v>48</v>
      </c>
      <c r="I109" s="198"/>
      <c r="J109" s="199"/>
    </row>
    <row r="110" spans="2:10">
      <c r="B110" s="200" t="s">
        <v>665</v>
      </c>
      <c r="C110" s="201" t="s">
        <v>572</v>
      </c>
      <c r="D110" s="202" t="s">
        <v>136</v>
      </c>
      <c r="E110" s="201" t="s">
        <v>573</v>
      </c>
      <c r="F110" s="203">
        <v>5883268.25</v>
      </c>
      <c r="G110" s="201">
        <v>53</v>
      </c>
      <c r="I110" s="198"/>
      <c r="J110" s="199"/>
    </row>
    <row r="111" spans="2:10">
      <c r="B111" s="200" t="s">
        <v>265</v>
      </c>
      <c r="C111" s="201" t="s">
        <v>572</v>
      </c>
      <c r="D111" s="202" t="s">
        <v>134</v>
      </c>
      <c r="E111" s="201" t="s">
        <v>571</v>
      </c>
      <c r="F111" s="203">
        <v>6834261.2599999998</v>
      </c>
      <c r="G111" s="201">
        <v>70</v>
      </c>
      <c r="I111" s="198"/>
      <c r="J111" s="199"/>
    </row>
    <row r="112" spans="2:10">
      <c r="B112" s="200" t="s">
        <v>264</v>
      </c>
      <c r="C112" s="201" t="s">
        <v>574</v>
      </c>
      <c r="D112" s="202" t="s">
        <v>104</v>
      </c>
      <c r="E112" s="201" t="s">
        <v>573</v>
      </c>
      <c r="F112" s="203">
        <v>3974371.8200000003</v>
      </c>
      <c r="G112" s="201">
        <v>45</v>
      </c>
      <c r="I112" s="198"/>
      <c r="J112" s="199"/>
    </row>
    <row r="113" spans="2:10">
      <c r="B113" s="200" t="s">
        <v>266</v>
      </c>
      <c r="C113" s="201" t="s">
        <v>572</v>
      </c>
      <c r="D113" s="202" t="s">
        <v>119</v>
      </c>
      <c r="E113" s="201" t="s">
        <v>573</v>
      </c>
      <c r="F113" s="203">
        <v>7230246.3200000003</v>
      </c>
      <c r="G113" s="201">
        <v>79</v>
      </c>
      <c r="I113" s="198"/>
      <c r="J113" s="199"/>
    </row>
    <row r="114" spans="2:10">
      <c r="B114" s="200" t="s">
        <v>695</v>
      </c>
      <c r="C114" s="201" t="s">
        <v>572</v>
      </c>
      <c r="D114" s="202" t="s">
        <v>115</v>
      </c>
      <c r="E114" s="201" t="s">
        <v>571</v>
      </c>
      <c r="F114" s="203">
        <v>2192443.85</v>
      </c>
      <c r="G114" s="201">
        <v>50</v>
      </c>
      <c r="I114" s="198"/>
      <c r="J114" s="199"/>
    </row>
    <row r="115" spans="2:10">
      <c r="B115" s="200" t="s">
        <v>267</v>
      </c>
      <c r="C115" s="201" t="s">
        <v>572</v>
      </c>
      <c r="D115" s="202" t="s">
        <v>151</v>
      </c>
      <c r="E115" s="201" t="s">
        <v>573</v>
      </c>
      <c r="F115" s="203">
        <v>3180535.63</v>
      </c>
      <c r="G115" s="201">
        <v>40</v>
      </c>
      <c r="I115" s="198"/>
      <c r="J115" s="199"/>
    </row>
    <row r="116" spans="2:10">
      <c r="B116" s="200" t="s">
        <v>268</v>
      </c>
      <c r="C116" s="201" t="s">
        <v>572</v>
      </c>
      <c r="D116" s="202" t="s">
        <v>176</v>
      </c>
      <c r="E116" s="201" t="s">
        <v>573</v>
      </c>
      <c r="F116" s="203">
        <v>5093997.6099999994</v>
      </c>
      <c r="G116" s="201">
        <v>62</v>
      </c>
      <c r="I116" s="198"/>
      <c r="J116" s="199"/>
    </row>
    <row r="117" spans="2:10">
      <c r="B117" s="200" t="s">
        <v>269</v>
      </c>
      <c r="C117" s="201" t="s">
        <v>572</v>
      </c>
      <c r="D117" s="202" t="s">
        <v>119</v>
      </c>
      <c r="E117" s="201" t="s">
        <v>573</v>
      </c>
      <c r="F117" s="203">
        <v>3842207.2800000003</v>
      </c>
      <c r="G117" s="201">
        <v>53</v>
      </c>
      <c r="I117" s="198"/>
      <c r="J117" s="199"/>
    </row>
    <row r="118" spans="2:10">
      <c r="B118" s="200" t="s">
        <v>270</v>
      </c>
      <c r="C118" s="201" t="s">
        <v>572</v>
      </c>
      <c r="D118" s="202" t="s">
        <v>144</v>
      </c>
      <c r="E118" s="201" t="s">
        <v>573</v>
      </c>
      <c r="F118" s="203">
        <v>7653551.4299999997</v>
      </c>
      <c r="G118" s="201">
        <v>105</v>
      </c>
      <c r="I118" s="198"/>
      <c r="J118" s="199"/>
    </row>
    <row r="119" spans="2:10">
      <c r="B119" s="200" t="s">
        <v>271</v>
      </c>
      <c r="C119" s="201" t="s">
        <v>574</v>
      </c>
      <c r="D119" s="202" t="s">
        <v>32</v>
      </c>
      <c r="E119" s="201" t="s">
        <v>573</v>
      </c>
      <c r="F119" s="203">
        <v>2150042.9699999997</v>
      </c>
      <c r="G119" s="201">
        <v>30</v>
      </c>
      <c r="I119" s="198"/>
      <c r="J119" s="199"/>
    </row>
    <row r="120" spans="2:10">
      <c r="B120" s="200" t="s">
        <v>272</v>
      </c>
      <c r="C120" s="201" t="s">
        <v>572</v>
      </c>
      <c r="D120" s="202" t="s">
        <v>127</v>
      </c>
      <c r="E120" s="201" t="s">
        <v>571</v>
      </c>
      <c r="F120" s="203">
        <v>7958986.4100000001</v>
      </c>
      <c r="G120" s="201">
        <v>103</v>
      </c>
      <c r="I120" s="198"/>
      <c r="J120" s="199"/>
    </row>
    <row r="121" spans="2:10">
      <c r="B121" s="200" t="s">
        <v>696</v>
      </c>
      <c r="C121" s="201" t="s">
        <v>572</v>
      </c>
      <c r="D121" s="202" t="s">
        <v>127</v>
      </c>
      <c r="E121" s="201" t="s">
        <v>571</v>
      </c>
      <c r="F121" s="203">
        <v>5370210.3300000001</v>
      </c>
      <c r="G121" s="201">
        <v>63</v>
      </c>
      <c r="I121" s="198"/>
      <c r="J121" s="199"/>
    </row>
    <row r="122" spans="2:10">
      <c r="B122" s="200" t="s">
        <v>273</v>
      </c>
      <c r="C122" s="201" t="s">
        <v>572</v>
      </c>
      <c r="D122" s="202" t="s">
        <v>127</v>
      </c>
      <c r="E122" s="201" t="s">
        <v>571</v>
      </c>
      <c r="F122" s="203">
        <v>1794993.3900000001</v>
      </c>
      <c r="G122" s="201">
        <v>77</v>
      </c>
      <c r="I122" s="198"/>
      <c r="J122" s="199"/>
    </row>
    <row r="123" spans="2:10">
      <c r="B123" s="200" t="s">
        <v>697</v>
      </c>
      <c r="C123" s="201" t="s">
        <v>572</v>
      </c>
      <c r="D123" s="202" t="s">
        <v>119</v>
      </c>
      <c r="E123" s="201" t="s">
        <v>571</v>
      </c>
      <c r="F123" s="203">
        <v>3546284.8599999994</v>
      </c>
      <c r="G123" s="201">
        <v>65</v>
      </c>
      <c r="I123" s="198"/>
      <c r="J123" s="199"/>
    </row>
    <row r="124" spans="2:10">
      <c r="B124" s="200" t="s">
        <v>274</v>
      </c>
      <c r="C124" s="201" t="s">
        <v>572</v>
      </c>
      <c r="D124" s="202" t="s">
        <v>154</v>
      </c>
      <c r="E124" s="201" t="s">
        <v>573</v>
      </c>
      <c r="F124" s="203">
        <v>2183451.0699999998</v>
      </c>
      <c r="G124" s="201">
        <v>32</v>
      </c>
      <c r="I124" s="198"/>
      <c r="J124" s="199"/>
    </row>
    <row r="125" spans="2:10">
      <c r="B125" s="200" t="s">
        <v>275</v>
      </c>
      <c r="C125" s="201" t="s">
        <v>574</v>
      </c>
      <c r="D125" s="202" t="s">
        <v>29</v>
      </c>
      <c r="E125" s="201" t="s">
        <v>571</v>
      </c>
      <c r="F125" s="203">
        <v>1038426.22</v>
      </c>
      <c r="G125" s="201">
        <v>32</v>
      </c>
      <c r="I125" s="198"/>
      <c r="J125" s="199"/>
    </row>
    <row r="126" spans="2:10">
      <c r="B126" s="200" t="s">
        <v>276</v>
      </c>
      <c r="C126" s="201" t="s">
        <v>572</v>
      </c>
      <c r="D126" s="202" t="s">
        <v>111</v>
      </c>
      <c r="E126" s="201" t="s">
        <v>571</v>
      </c>
      <c r="F126" s="203">
        <v>8892759.1899999995</v>
      </c>
      <c r="G126" s="201">
        <v>80</v>
      </c>
      <c r="I126" s="198"/>
      <c r="J126" s="199"/>
    </row>
    <row r="127" spans="2:10">
      <c r="B127" s="200" t="s">
        <v>277</v>
      </c>
      <c r="C127" s="201" t="s">
        <v>572</v>
      </c>
      <c r="D127" s="202" t="s">
        <v>111</v>
      </c>
      <c r="E127" s="201" t="s">
        <v>573</v>
      </c>
      <c r="F127" s="203">
        <v>12367129</v>
      </c>
      <c r="G127" s="201">
        <v>80</v>
      </c>
      <c r="I127" s="198"/>
      <c r="J127" s="199"/>
    </row>
    <row r="128" spans="2:10">
      <c r="B128" s="200" t="s">
        <v>278</v>
      </c>
      <c r="C128" s="201" t="s">
        <v>572</v>
      </c>
      <c r="D128" s="202" t="s">
        <v>111</v>
      </c>
      <c r="E128" s="201" t="s">
        <v>573</v>
      </c>
      <c r="F128" s="203">
        <v>5858037.1699999999</v>
      </c>
      <c r="G128" s="201">
        <v>55</v>
      </c>
      <c r="I128" s="198"/>
      <c r="J128" s="199"/>
    </row>
    <row r="129" spans="2:10">
      <c r="B129" s="200" t="s">
        <v>611</v>
      </c>
      <c r="C129" s="201" t="s">
        <v>572</v>
      </c>
      <c r="D129" s="202" t="s">
        <v>158</v>
      </c>
      <c r="E129" s="201" t="s">
        <v>573</v>
      </c>
      <c r="F129" s="203">
        <v>4501026.75</v>
      </c>
      <c r="G129" s="201">
        <v>50</v>
      </c>
      <c r="I129" s="198"/>
      <c r="J129" s="199"/>
    </row>
    <row r="130" spans="2:10">
      <c r="B130" s="200" t="s">
        <v>279</v>
      </c>
      <c r="C130" s="201" t="s">
        <v>572</v>
      </c>
      <c r="D130" s="202" t="s">
        <v>160</v>
      </c>
      <c r="E130" s="201" t="s">
        <v>573</v>
      </c>
      <c r="F130" s="203">
        <v>1371859.78</v>
      </c>
      <c r="G130" s="201">
        <v>40</v>
      </c>
      <c r="I130" s="198"/>
      <c r="J130" s="199"/>
    </row>
    <row r="131" spans="2:10">
      <c r="B131" s="200" t="s">
        <v>280</v>
      </c>
      <c r="C131" s="201" t="s">
        <v>572</v>
      </c>
      <c r="D131" s="202" t="s">
        <v>136</v>
      </c>
      <c r="E131" s="201" t="s">
        <v>573</v>
      </c>
      <c r="F131" s="203">
        <v>11864545.68</v>
      </c>
      <c r="G131" s="201">
        <v>90</v>
      </c>
      <c r="I131" s="198"/>
      <c r="J131" s="199"/>
    </row>
    <row r="132" spans="2:10">
      <c r="B132" s="200" t="s">
        <v>281</v>
      </c>
      <c r="C132" s="201" t="s">
        <v>572</v>
      </c>
      <c r="D132" s="202" t="s">
        <v>141</v>
      </c>
      <c r="E132" s="201" t="s">
        <v>573</v>
      </c>
      <c r="F132" s="203">
        <v>9229488.9800000004</v>
      </c>
      <c r="G132" s="201">
        <v>85</v>
      </c>
      <c r="I132" s="198"/>
      <c r="J132" s="199"/>
    </row>
    <row r="133" spans="2:10">
      <c r="B133" s="200" t="s">
        <v>282</v>
      </c>
      <c r="C133" s="201" t="s">
        <v>572</v>
      </c>
      <c r="D133" s="202" t="s">
        <v>144</v>
      </c>
      <c r="E133" s="201" t="s">
        <v>573</v>
      </c>
      <c r="F133" s="203">
        <v>12052871.359999999</v>
      </c>
      <c r="G133" s="201">
        <v>97</v>
      </c>
      <c r="I133" s="198"/>
      <c r="J133" s="199"/>
    </row>
    <row r="134" spans="2:10">
      <c r="B134" s="200" t="s">
        <v>283</v>
      </c>
      <c r="C134" s="201" t="s">
        <v>572</v>
      </c>
      <c r="D134" s="202" t="s">
        <v>154</v>
      </c>
      <c r="E134" s="201" t="s">
        <v>573</v>
      </c>
      <c r="F134" s="203">
        <v>3245486.9399999995</v>
      </c>
      <c r="G134" s="201">
        <v>41</v>
      </c>
      <c r="I134" s="198"/>
      <c r="J134" s="199"/>
    </row>
    <row r="135" spans="2:10">
      <c r="B135" s="200" t="s">
        <v>284</v>
      </c>
      <c r="C135" s="201" t="s">
        <v>572</v>
      </c>
      <c r="D135" s="202" t="s">
        <v>153</v>
      </c>
      <c r="E135" s="201" t="s">
        <v>573</v>
      </c>
      <c r="F135" s="203">
        <v>6102539.7500000009</v>
      </c>
      <c r="G135" s="201">
        <v>75</v>
      </c>
      <c r="I135" s="198"/>
      <c r="J135" s="199"/>
    </row>
    <row r="136" spans="2:10">
      <c r="B136" s="200" t="s">
        <v>285</v>
      </c>
      <c r="C136" s="201" t="s">
        <v>572</v>
      </c>
      <c r="D136" s="202" t="s">
        <v>153</v>
      </c>
      <c r="E136" s="201" t="s">
        <v>573</v>
      </c>
      <c r="F136" s="203">
        <v>5425063.1399999997</v>
      </c>
      <c r="G136" s="201">
        <v>50</v>
      </c>
      <c r="I136" s="198"/>
      <c r="J136" s="199"/>
    </row>
    <row r="137" spans="2:10">
      <c r="B137" s="200" t="s">
        <v>286</v>
      </c>
      <c r="C137" s="201" t="s">
        <v>572</v>
      </c>
      <c r="D137" s="202" t="s">
        <v>144</v>
      </c>
      <c r="E137" s="201" t="s">
        <v>571</v>
      </c>
      <c r="F137" s="203">
        <v>176614.36000000002</v>
      </c>
      <c r="G137" s="201">
        <v>19</v>
      </c>
      <c r="I137" s="198"/>
      <c r="J137" s="199"/>
    </row>
    <row r="138" spans="2:10">
      <c r="B138" s="200" t="s">
        <v>287</v>
      </c>
      <c r="C138" s="201" t="s">
        <v>574</v>
      </c>
      <c r="D138" s="202" t="s">
        <v>113</v>
      </c>
      <c r="E138" s="201" t="s">
        <v>573</v>
      </c>
      <c r="F138" s="203">
        <v>793499.79999999993</v>
      </c>
      <c r="G138" s="201">
        <v>30</v>
      </c>
      <c r="I138" s="198"/>
      <c r="J138" s="199"/>
    </row>
    <row r="139" spans="2:10">
      <c r="B139" s="200" t="s">
        <v>288</v>
      </c>
      <c r="C139" s="201" t="s">
        <v>574</v>
      </c>
      <c r="D139" s="202" t="s">
        <v>113</v>
      </c>
      <c r="E139" s="201" t="s">
        <v>571</v>
      </c>
      <c r="F139" s="203">
        <v>2790958.77</v>
      </c>
      <c r="G139" s="201">
        <v>84</v>
      </c>
      <c r="I139" s="198"/>
      <c r="J139" s="199"/>
    </row>
    <row r="140" spans="2:10">
      <c r="B140" s="200" t="s">
        <v>698</v>
      </c>
      <c r="C140" s="201" t="s">
        <v>572</v>
      </c>
      <c r="D140" s="202" t="s">
        <v>136</v>
      </c>
      <c r="E140" s="201" t="s">
        <v>571</v>
      </c>
      <c r="F140" s="203">
        <v>3305275.7600000002</v>
      </c>
      <c r="G140" s="201">
        <v>80</v>
      </c>
      <c r="I140" s="198"/>
      <c r="J140" s="199"/>
    </row>
    <row r="141" spans="2:10">
      <c r="B141" s="200" t="s">
        <v>289</v>
      </c>
      <c r="C141" s="201" t="s">
        <v>572</v>
      </c>
      <c r="D141" s="202" t="s">
        <v>119</v>
      </c>
      <c r="E141" s="201" t="s">
        <v>573</v>
      </c>
      <c r="F141" s="203">
        <v>9050770.6099999994</v>
      </c>
      <c r="G141" s="201">
        <v>100</v>
      </c>
      <c r="I141" s="198"/>
      <c r="J141" s="199"/>
    </row>
    <row r="142" spans="2:10">
      <c r="B142" s="200" t="s">
        <v>290</v>
      </c>
      <c r="C142" s="201" t="s">
        <v>574</v>
      </c>
      <c r="D142" s="202" t="s">
        <v>180</v>
      </c>
      <c r="E142" s="201" t="s">
        <v>573</v>
      </c>
      <c r="F142" s="203">
        <v>3758266.38</v>
      </c>
      <c r="G142" s="201">
        <v>80</v>
      </c>
      <c r="I142" s="198"/>
      <c r="J142" s="199"/>
    </row>
    <row r="143" spans="2:10">
      <c r="B143" s="200" t="s">
        <v>666</v>
      </c>
      <c r="C143" s="201" t="s">
        <v>572</v>
      </c>
      <c r="D143" s="202" t="s">
        <v>123</v>
      </c>
      <c r="E143" s="201" t="s">
        <v>571</v>
      </c>
      <c r="F143" s="203">
        <v>1196403.9500000002</v>
      </c>
      <c r="G143" s="201">
        <v>32</v>
      </c>
      <c r="I143" s="198"/>
      <c r="J143" s="199"/>
    </row>
    <row r="144" spans="2:10">
      <c r="B144" s="200" t="s">
        <v>291</v>
      </c>
      <c r="C144" s="201" t="s">
        <v>572</v>
      </c>
      <c r="D144" s="202" t="s">
        <v>160</v>
      </c>
      <c r="E144" s="201" t="s">
        <v>573</v>
      </c>
      <c r="F144" s="203">
        <v>1344995.49</v>
      </c>
      <c r="G144" s="201">
        <v>28</v>
      </c>
      <c r="I144" s="198"/>
      <c r="J144" s="199"/>
    </row>
    <row r="145" spans="2:10">
      <c r="B145" s="200" t="s">
        <v>292</v>
      </c>
      <c r="C145" s="201" t="s">
        <v>572</v>
      </c>
      <c r="D145" s="202" t="s">
        <v>158</v>
      </c>
      <c r="E145" s="201" t="s">
        <v>573</v>
      </c>
      <c r="F145" s="203">
        <v>2835387.86</v>
      </c>
      <c r="G145" s="201">
        <v>39</v>
      </c>
      <c r="I145" s="198"/>
      <c r="J145" s="199"/>
    </row>
    <row r="146" spans="2:10">
      <c r="B146" s="200" t="s">
        <v>293</v>
      </c>
      <c r="C146" s="201" t="s">
        <v>572</v>
      </c>
      <c r="D146" s="202" t="s">
        <v>173</v>
      </c>
      <c r="E146" s="201" t="s">
        <v>573</v>
      </c>
      <c r="F146" s="203">
        <v>5883803.0499999998</v>
      </c>
      <c r="G146" s="201">
        <v>40</v>
      </c>
      <c r="I146" s="198"/>
      <c r="J146" s="199"/>
    </row>
    <row r="147" spans="2:10">
      <c r="B147" s="200" t="s">
        <v>294</v>
      </c>
      <c r="C147" s="201" t="s">
        <v>572</v>
      </c>
      <c r="D147" s="202" t="s">
        <v>173</v>
      </c>
      <c r="E147" s="201" t="s">
        <v>573</v>
      </c>
      <c r="F147" s="203">
        <v>15293001.93</v>
      </c>
      <c r="G147" s="201">
        <v>99</v>
      </c>
      <c r="I147" s="198"/>
      <c r="J147" s="199"/>
    </row>
    <row r="148" spans="2:10">
      <c r="B148" s="200" t="s">
        <v>699</v>
      </c>
      <c r="C148" s="201" t="s">
        <v>572</v>
      </c>
      <c r="D148" s="202" t="s">
        <v>173</v>
      </c>
      <c r="E148" s="201" t="s">
        <v>571</v>
      </c>
      <c r="F148" s="203">
        <v>3556562.5600000005</v>
      </c>
      <c r="G148" s="201">
        <v>45</v>
      </c>
      <c r="I148" s="198"/>
      <c r="J148" s="199"/>
    </row>
    <row r="149" spans="2:10">
      <c r="B149" s="200" t="s">
        <v>295</v>
      </c>
      <c r="C149" s="201" t="s">
        <v>574</v>
      </c>
      <c r="D149" s="202" t="s">
        <v>106</v>
      </c>
      <c r="E149" s="201" t="s">
        <v>573</v>
      </c>
      <c r="F149" s="203">
        <v>928122.85999999987</v>
      </c>
      <c r="G149" s="201">
        <v>17</v>
      </c>
      <c r="I149" s="198"/>
      <c r="J149" s="199"/>
    </row>
    <row r="150" spans="2:10">
      <c r="B150" s="200" t="s">
        <v>740</v>
      </c>
      <c r="C150" s="201" t="s">
        <v>572</v>
      </c>
      <c r="D150" s="202" t="s">
        <v>151</v>
      </c>
      <c r="E150" s="201" t="s">
        <v>571</v>
      </c>
      <c r="F150" s="203">
        <v>3882059.13</v>
      </c>
      <c r="G150" s="201">
        <v>100</v>
      </c>
      <c r="I150" s="198"/>
      <c r="J150" s="199"/>
    </row>
    <row r="151" spans="2:10">
      <c r="B151" s="200" t="s">
        <v>296</v>
      </c>
      <c r="C151" s="201" t="s">
        <v>572</v>
      </c>
      <c r="D151" s="202" t="s">
        <v>173</v>
      </c>
      <c r="E151" s="201" t="s">
        <v>573</v>
      </c>
      <c r="F151" s="203">
        <v>13115279.6</v>
      </c>
      <c r="G151" s="201">
        <v>89</v>
      </c>
      <c r="I151" s="198"/>
      <c r="J151" s="199"/>
    </row>
    <row r="152" spans="2:10">
      <c r="B152" s="200" t="s">
        <v>297</v>
      </c>
      <c r="C152" s="201" t="s">
        <v>574</v>
      </c>
      <c r="D152" s="202" t="s">
        <v>107</v>
      </c>
      <c r="E152" s="201" t="s">
        <v>573</v>
      </c>
      <c r="F152" s="203">
        <v>2331416.52</v>
      </c>
      <c r="G152" s="201">
        <v>28</v>
      </c>
      <c r="I152" s="198"/>
      <c r="J152" s="199"/>
    </row>
    <row r="153" spans="2:10">
      <c r="B153" s="200" t="s">
        <v>700</v>
      </c>
      <c r="C153" s="201" t="s">
        <v>572</v>
      </c>
      <c r="D153" s="202" t="s">
        <v>153</v>
      </c>
      <c r="E153" s="201" t="s">
        <v>571</v>
      </c>
      <c r="F153" s="203">
        <v>1165357.1800000002</v>
      </c>
      <c r="G153" s="201">
        <v>35</v>
      </c>
      <c r="I153" s="198"/>
      <c r="J153" s="199"/>
    </row>
    <row r="154" spans="2:10">
      <c r="B154" s="200" t="s">
        <v>298</v>
      </c>
      <c r="C154" s="201" t="s">
        <v>572</v>
      </c>
      <c r="D154" s="202" t="s">
        <v>137</v>
      </c>
      <c r="E154" s="201" t="s">
        <v>571</v>
      </c>
      <c r="F154" s="203">
        <v>865881.07</v>
      </c>
      <c r="G154" s="201">
        <v>34</v>
      </c>
      <c r="I154" s="198"/>
      <c r="J154" s="199"/>
    </row>
    <row r="155" spans="2:10">
      <c r="B155" s="200" t="s">
        <v>299</v>
      </c>
      <c r="C155" s="201" t="s">
        <v>572</v>
      </c>
      <c r="D155" s="202" t="s">
        <v>137</v>
      </c>
      <c r="E155" s="201" t="s">
        <v>573</v>
      </c>
      <c r="F155" s="203">
        <v>2885756.89</v>
      </c>
      <c r="G155" s="201">
        <v>49</v>
      </c>
      <c r="I155" s="198"/>
      <c r="J155" s="199"/>
    </row>
    <row r="156" spans="2:10">
      <c r="B156" s="200" t="s">
        <v>300</v>
      </c>
      <c r="C156" s="201" t="s">
        <v>572</v>
      </c>
      <c r="D156" s="202" t="s">
        <v>153</v>
      </c>
      <c r="E156" s="201" t="s">
        <v>573</v>
      </c>
      <c r="F156" s="203">
        <v>7397267.9899999993</v>
      </c>
      <c r="G156" s="201">
        <v>64</v>
      </c>
      <c r="I156" s="198"/>
      <c r="J156" s="199"/>
    </row>
    <row r="157" spans="2:10">
      <c r="B157" s="200" t="s">
        <v>301</v>
      </c>
      <c r="C157" s="201" t="s">
        <v>574</v>
      </c>
      <c r="D157" s="202" t="s">
        <v>178</v>
      </c>
      <c r="E157" s="201" t="s">
        <v>573</v>
      </c>
      <c r="F157" s="203">
        <v>247505.22000000003</v>
      </c>
      <c r="G157" s="201">
        <v>8</v>
      </c>
      <c r="I157" s="198"/>
      <c r="J157" s="199"/>
    </row>
    <row r="158" spans="2:10">
      <c r="B158" s="200" t="s">
        <v>302</v>
      </c>
      <c r="C158" s="201" t="s">
        <v>572</v>
      </c>
      <c r="D158" s="202" t="s">
        <v>150</v>
      </c>
      <c r="E158" s="201" t="s">
        <v>573</v>
      </c>
      <c r="F158" s="203">
        <v>2783783.63</v>
      </c>
      <c r="G158" s="201">
        <v>46</v>
      </c>
      <c r="I158" s="198"/>
      <c r="J158" s="199"/>
    </row>
    <row r="159" spans="2:10">
      <c r="B159" s="200" t="s">
        <v>303</v>
      </c>
      <c r="C159" s="201" t="s">
        <v>574</v>
      </c>
      <c r="D159" s="202" t="s">
        <v>163</v>
      </c>
      <c r="E159" s="201" t="s">
        <v>571</v>
      </c>
      <c r="F159" s="203">
        <v>645196.41</v>
      </c>
      <c r="G159" s="201">
        <v>25</v>
      </c>
      <c r="I159" s="198"/>
      <c r="J159" s="199"/>
    </row>
    <row r="160" spans="2:10">
      <c r="B160" s="200" t="s">
        <v>667</v>
      </c>
      <c r="C160" s="201" t="s">
        <v>574</v>
      </c>
      <c r="D160" s="202" t="s">
        <v>126</v>
      </c>
      <c r="E160" s="201" t="s">
        <v>573</v>
      </c>
      <c r="F160" s="203">
        <v>1429062.1500000001</v>
      </c>
      <c r="G160" s="201">
        <v>25</v>
      </c>
      <c r="I160" s="198"/>
      <c r="J160" s="199"/>
    </row>
    <row r="161" spans="2:10">
      <c r="B161" s="200" t="s">
        <v>304</v>
      </c>
      <c r="C161" s="201" t="s">
        <v>572</v>
      </c>
      <c r="D161" s="202" t="s">
        <v>115</v>
      </c>
      <c r="E161" s="201" t="s">
        <v>573</v>
      </c>
      <c r="F161" s="203">
        <v>9435886.4900000002</v>
      </c>
      <c r="G161" s="201">
        <v>85</v>
      </c>
      <c r="I161" s="198"/>
      <c r="J161" s="199"/>
    </row>
    <row r="162" spans="2:10">
      <c r="B162" s="200" t="s">
        <v>701</v>
      </c>
      <c r="C162" s="201" t="s">
        <v>572</v>
      </c>
      <c r="D162" s="202" t="s">
        <v>121</v>
      </c>
      <c r="E162" s="201" t="s">
        <v>571</v>
      </c>
      <c r="F162" s="203">
        <v>7092405.9299999997</v>
      </c>
      <c r="G162" s="201">
        <v>82</v>
      </c>
      <c r="I162" s="198"/>
      <c r="J162" s="199"/>
    </row>
    <row r="163" spans="2:10">
      <c r="B163" s="200" t="s">
        <v>305</v>
      </c>
      <c r="C163" s="201" t="s">
        <v>572</v>
      </c>
      <c r="D163" s="202" t="s">
        <v>136</v>
      </c>
      <c r="E163" s="201" t="s">
        <v>571</v>
      </c>
      <c r="F163" s="203">
        <v>877494.55999999994</v>
      </c>
      <c r="G163" s="201">
        <v>30</v>
      </c>
      <c r="I163" s="198"/>
      <c r="J163" s="199"/>
    </row>
    <row r="164" spans="2:10">
      <c r="B164" s="200" t="s">
        <v>306</v>
      </c>
      <c r="C164" s="201" t="s">
        <v>572</v>
      </c>
      <c r="D164" s="202" t="s">
        <v>119</v>
      </c>
      <c r="E164" s="201" t="s">
        <v>571</v>
      </c>
      <c r="F164" s="203">
        <v>403627.42</v>
      </c>
      <c r="G164" s="201">
        <v>30</v>
      </c>
      <c r="I164" s="198"/>
      <c r="J164" s="199"/>
    </row>
    <row r="165" spans="2:10">
      <c r="B165" s="200" t="s">
        <v>307</v>
      </c>
      <c r="C165" s="201" t="s">
        <v>574</v>
      </c>
      <c r="D165" s="202" t="s">
        <v>128</v>
      </c>
      <c r="E165" s="201" t="s">
        <v>573</v>
      </c>
      <c r="F165" s="203">
        <v>1489877.52</v>
      </c>
      <c r="G165" s="201">
        <v>32</v>
      </c>
      <c r="I165" s="198"/>
      <c r="J165" s="199"/>
    </row>
    <row r="166" spans="2:10">
      <c r="B166" s="200" t="s">
        <v>308</v>
      </c>
      <c r="C166" s="201" t="s">
        <v>574</v>
      </c>
      <c r="D166" s="202" t="s">
        <v>128</v>
      </c>
      <c r="E166" s="201" t="s">
        <v>573</v>
      </c>
      <c r="F166" s="203">
        <v>4694069.0900000008</v>
      </c>
      <c r="G166" s="201">
        <v>50</v>
      </c>
      <c r="I166" s="198"/>
      <c r="J166" s="199"/>
    </row>
    <row r="167" spans="2:10">
      <c r="B167" s="200" t="s">
        <v>309</v>
      </c>
      <c r="C167" s="201" t="s">
        <v>574</v>
      </c>
      <c r="D167" s="202" t="s">
        <v>128</v>
      </c>
      <c r="E167" s="201" t="s">
        <v>571</v>
      </c>
      <c r="F167" s="203">
        <v>6474098.3400000008</v>
      </c>
      <c r="G167" s="201">
        <v>105</v>
      </c>
      <c r="I167" s="198"/>
      <c r="J167" s="199"/>
    </row>
    <row r="168" spans="2:10">
      <c r="B168" s="200" t="s">
        <v>702</v>
      </c>
      <c r="C168" s="201" t="s">
        <v>574</v>
      </c>
      <c r="D168" s="202" t="s">
        <v>128</v>
      </c>
      <c r="E168" s="201" t="s">
        <v>571</v>
      </c>
      <c r="F168" s="203">
        <v>2873083.8600000003</v>
      </c>
      <c r="G168" s="201">
        <v>72</v>
      </c>
      <c r="I168" s="198"/>
      <c r="J168" s="199"/>
    </row>
    <row r="169" spans="2:10">
      <c r="B169" s="200" t="s">
        <v>310</v>
      </c>
      <c r="C169" s="201" t="s">
        <v>574</v>
      </c>
      <c r="D169" s="202" t="s">
        <v>104</v>
      </c>
      <c r="E169" s="201" t="s">
        <v>573</v>
      </c>
      <c r="F169" s="203">
        <v>1092413.26</v>
      </c>
      <c r="G169" s="201">
        <v>28</v>
      </c>
      <c r="I169" s="198"/>
      <c r="J169" s="199"/>
    </row>
    <row r="170" spans="2:10">
      <c r="B170" s="200" t="s">
        <v>311</v>
      </c>
      <c r="C170" s="201" t="s">
        <v>572</v>
      </c>
      <c r="D170" s="202" t="s">
        <v>134</v>
      </c>
      <c r="E170" s="201" t="s">
        <v>573</v>
      </c>
      <c r="F170" s="203">
        <v>14406838.189999998</v>
      </c>
      <c r="G170" s="201">
        <v>86</v>
      </c>
      <c r="I170" s="198"/>
      <c r="J170" s="199"/>
    </row>
    <row r="171" spans="2:10">
      <c r="B171" s="200" t="s">
        <v>312</v>
      </c>
      <c r="C171" s="201" t="s">
        <v>572</v>
      </c>
      <c r="D171" s="202" t="s">
        <v>111</v>
      </c>
      <c r="E171" s="201" t="s">
        <v>573</v>
      </c>
      <c r="F171" s="203">
        <v>5994855.6100000003</v>
      </c>
      <c r="G171" s="201">
        <v>50</v>
      </c>
      <c r="I171" s="198"/>
      <c r="J171" s="199"/>
    </row>
    <row r="172" spans="2:10">
      <c r="B172" s="200" t="s">
        <v>703</v>
      </c>
      <c r="C172" s="201" t="s">
        <v>572</v>
      </c>
      <c r="D172" s="202" t="s">
        <v>153</v>
      </c>
      <c r="E172" s="201" t="s">
        <v>571</v>
      </c>
      <c r="F172" s="203">
        <v>3928554.7300000004</v>
      </c>
      <c r="G172" s="201">
        <v>40</v>
      </c>
      <c r="I172" s="198"/>
      <c r="J172" s="199"/>
    </row>
    <row r="173" spans="2:10">
      <c r="B173" s="200" t="s">
        <v>313</v>
      </c>
      <c r="C173" s="201" t="s">
        <v>572</v>
      </c>
      <c r="D173" s="202" t="s">
        <v>146</v>
      </c>
      <c r="E173" s="201" t="s">
        <v>573</v>
      </c>
      <c r="F173" s="203">
        <v>7082415.4000000004</v>
      </c>
      <c r="G173" s="201">
        <v>45</v>
      </c>
      <c r="I173" s="198"/>
      <c r="J173" s="199"/>
    </row>
    <row r="174" spans="2:10">
      <c r="B174" s="200" t="s">
        <v>314</v>
      </c>
      <c r="C174" s="201" t="s">
        <v>572</v>
      </c>
      <c r="D174" s="202" t="s">
        <v>145</v>
      </c>
      <c r="E174" s="201" t="s">
        <v>573</v>
      </c>
      <c r="F174" s="203">
        <v>6267913.1899999995</v>
      </c>
      <c r="G174" s="201">
        <v>60</v>
      </c>
      <c r="I174" s="198"/>
      <c r="J174" s="199"/>
    </row>
    <row r="175" spans="2:10">
      <c r="B175" s="200" t="s">
        <v>315</v>
      </c>
      <c r="C175" s="201" t="s">
        <v>574</v>
      </c>
      <c r="D175" s="202" t="s">
        <v>104</v>
      </c>
      <c r="E175" s="201" t="s">
        <v>573</v>
      </c>
      <c r="F175" s="203">
        <v>1123422.77</v>
      </c>
      <c r="G175" s="201">
        <v>22</v>
      </c>
      <c r="I175" s="198"/>
      <c r="J175" s="199"/>
    </row>
    <row r="176" spans="2:10">
      <c r="B176" s="200" t="s">
        <v>316</v>
      </c>
      <c r="C176" s="201" t="s">
        <v>574</v>
      </c>
      <c r="D176" s="202" t="s">
        <v>124</v>
      </c>
      <c r="E176" s="201" t="s">
        <v>573</v>
      </c>
      <c r="F176" s="203">
        <v>1296346.77</v>
      </c>
      <c r="G176" s="201">
        <v>23</v>
      </c>
      <c r="I176" s="198"/>
      <c r="J176" s="199"/>
    </row>
    <row r="177" spans="2:10">
      <c r="B177" s="200" t="s">
        <v>317</v>
      </c>
      <c r="C177" s="201" t="s">
        <v>574</v>
      </c>
      <c r="D177" s="202" t="s">
        <v>129</v>
      </c>
      <c r="E177" s="201" t="s">
        <v>573</v>
      </c>
      <c r="F177" s="203">
        <v>5058781.93</v>
      </c>
      <c r="G177" s="201">
        <v>40</v>
      </c>
      <c r="I177" s="198"/>
      <c r="J177" s="199"/>
    </row>
    <row r="178" spans="2:10">
      <c r="B178" s="200" t="s">
        <v>318</v>
      </c>
      <c r="C178" s="201" t="s">
        <v>574</v>
      </c>
      <c r="D178" s="202" t="s">
        <v>35</v>
      </c>
      <c r="E178" s="201" t="s">
        <v>573</v>
      </c>
      <c r="F178" s="203">
        <v>2942289.77</v>
      </c>
      <c r="G178" s="201">
        <v>40</v>
      </c>
      <c r="I178" s="198"/>
      <c r="J178" s="199"/>
    </row>
    <row r="179" spans="2:10">
      <c r="B179" s="200" t="s">
        <v>319</v>
      </c>
      <c r="C179" s="201" t="s">
        <v>572</v>
      </c>
      <c r="D179" s="202" t="s">
        <v>121</v>
      </c>
      <c r="E179" s="201" t="s">
        <v>573</v>
      </c>
      <c r="F179" s="203">
        <v>4807164.71</v>
      </c>
      <c r="G179" s="201">
        <v>64</v>
      </c>
      <c r="I179" s="198"/>
      <c r="J179" s="199"/>
    </row>
    <row r="180" spans="2:10">
      <c r="B180" s="200" t="s">
        <v>320</v>
      </c>
      <c r="C180" s="201" t="s">
        <v>572</v>
      </c>
      <c r="D180" s="202" t="s">
        <v>154</v>
      </c>
      <c r="E180" s="201" t="s">
        <v>573</v>
      </c>
      <c r="F180" s="203">
        <v>8024178.1600000001</v>
      </c>
      <c r="G180" s="201">
        <v>70</v>
      </c>
      <c r="I180" s="198"/>
      <c r="J180" s="199"/>
    </row>
    <row r="181" spans="2:10">
      <c r="B181" s="200" t="s">
        <v>321</v>
      </c>
      <c r="C181" s="201" t="s">
        <v>574</v>
      </c>
      <c r="D181" s="202" t="s">
        <v>138</v>
      </c>
      <c r="E181" s="201" t="s">
        <v>573</v>
      </c>
      <c r="F181" s="203">
        <v>4140774.31</v>
      </c>
      <c r="G181" s="201">
        <v>34</v>
      </c>
      <c r="I181" s="198"/>
      <c r="J181" s="199"/>
    </row>
    <row r="182" spans="2:10">
      <c r="B182" s="200" t="s">
        <v>607</v>
      </c>
      <c r="C182" s="201" t="s">
        <v>574</v>
      </c>
      <c r="D182" s="202" t="s">
        <v>147</v>
      </c>
      <c r="E182" s="201" t="s">
        <v>573</v>
      </c>
      <c r="F182" s="203">
        <v>824038.14</v>
      </c>
      <c r="G182" s="201">
        <v>15</v>
      </c>
      <c r="I182" s="198"/>
      <c r="J182" s="199"/>
    </row>
    <row r="183" spans="2:10">
      <c r="B183" s="200" t="s">
        <v>322</v>
      </c>
      <c r="C183" s="201" t="s">
        <v>574</v>
      </c>
      <c r="D183" s="202" t="s">
        <v>120</v>
      </c>
      <c r="E183" s="201" t="s">
        <v>573</v>
      </c>
      <c r="F183" s="203">
        <v>1750878.5699999998</v>
      </c>
      <c r="G183" s="201">
        <v>24</v>
      </c>
      <c r="I183" s="198"/>
      <c r="J183" s="199"/>
    </row>
    <row r="184" spans="2:10">
      <c r="B184" s="200" t="s">
        <v>323</v>
      </c>
      <c r="C184" s="201" t="s">
        <v>574</v>
      </c>
      <c r="D184" s="202" t="s">
        <v>128</v>
      </c>
      <c r="E184" s="201" t="s">
        <v>573</v>
      </c>
      <c r="F184" s="203">
        <v>3060819.6399999997</v>
      </c>
      <c r="G184" s="201">
        <v>36</v>
      </c>
      <c r="I184" s="198"/>
      <c r="J184" s="199"/>
    </row>
    <row r="185" spans="2:10">
      <c r="B185" s="200" t="s">
        <v>324</v>
      </c>
      <c r="C185" s="201" t="s">
        <v>572</v>
      </c>
      <c r="D185" s="202" t="s">
        <v>111</v>
      </c>
      <c r="E185" s="201" t="s">
        <v>571</v>
      </c>
      <c r="F185" s="203">
        <v>4240546.13</v>
      </c>
      <c r="G185" s="201">
        <v>70</v>
      </c>
      <c r="I185" s="198"/>
      <c r="J185" s="199"/>
    </row>
    <row r="186" spans="2:10">
      <c r="B186" s="200" t="s">
        <v>325</v>
      </c>
      <c r="C186" s="201" t="s">
        <v>572</v>
      </c>
      <c r="D186" s="202" t="s">
        <v>105</v>
      </c>
      <c r="E186" s="201" t="s">
        <v>573</v>
      </c>
      <c r="F186" s="203">
        <v>2258437.2000000002</v>
      </c>
      <c r="G186" s="201">
        <v>30</v>
      </c>
      <c r="I186" s="198"/>
      <c r="J186" s="199"/>
    </row>
    <row r="187" spans="2:10">
      <c r="B187" s="200" t="s">
        <v>704</v>
      </c>
      <c r="C187" s="201" t="s">
        <v>572</v>
      </c>
      <c r="D187" s="202" t="s">
        <v>105</v>
      </c>
      <c r="E187" s="201" t="s">
        <v>571</v>
      </c>
      <c r="F187" s="203">
        <v>4003424.34</v>
      </c>
      <c r="G187" s="201">
        <v>78</v>
      </c>
      <c r="I187" s="198"/>
      <c r="J187" s="199"/>
    </row>
    <row r="188" spans="2:10">
      <c r="B188" s="200" t="s">
        <v>326</v>
      </c>
      <c r="C188" s="201" t="s">
        <v>572</v>
      </c>
      <c r="D188" s="202" t="s">
        <v>127</v>
      </c>
      <c r="E188" s="201" t="s">
        <v>571</v>
      </c>
      <c r="F188" s="203">
        <v>10489527.029999999</v>
      </c>
      <c r="G188" s="201">
        <v>93</v>
      </c>
      <c r="I188" s="198"/>
      <c r="J188" s="199"/>
    </row>
    <row r="189" spans="2:10">
      <c r="B189" s="200" t="s">
        <v>327</v>
      </c>
      <c r="C189" s="201" t="s">
        <v>572</v>
      </c>
      <c r="D189" s="202" t="s">
        <v>160</v>
      </c>
      <c r="E189" s="201" t="s">
        <v>573</v>
      </c>
      <c r="F189" s="203">
        <v>576384.58000000007</v>
      </c>
      <c r="G189" s="201">
        <v>22</v>
      </c>
      <c r="I189" s="198"/>
      <c r="J189" s="199"/>
    </row>
    <row r="190" spans="2:10">
      <c r="B190" s="200" t="s">
        <v>328</v>
      </c>
      <c r="C190" s="201" t="s">
        <v>574</v>
      </c>
      <c r="D190" s="202" t="s">
        <v>128</v>
      </c>
      <c r="E190" s="201" t="s">
        <v>573</v>
      </c>
      <c r="F190" s="203">
        <v>8262195.0599999996</v>
      </c>
      <c r="G190" s="201">
        <v>80</v>
      </c>
      <c r="I190" s="198"/>
      <c r="J190" s="199"/>
    </row>
    <row r="191" spans="2:10">
      <c r="B191" s="200" t="s">
        <v>329</v>
      </c>
      <c r="C191" s="201" t="s">
        <v>572</v>
      </c>
      <c r="D191" s="202" t="s">
        <v>115</v>
      </c>
      <c r="E191" s="201" t="s">
        <v>573</v>
      </c>
      <c r="F191" s="203">
        <v>9685495.5599999987</v>
      </c>
      <c r="G191" s="201">
        <v>80</v>
      </c>
      <c r="I191" s="198"/>
      <c r="J191" s="199"/>
    </row>
    <row r="192" spans="2:10">
      <c r="B192" s="200" t="s">
        <v>330</v>
      </c>
      <c r="C192" s="201" t="s">
        <v>572</v>
      </c>
      <c r="D192" s="202" t="s">
        <v>108</v>
      </c>
      <c r="E192" s="201" t="s">
        <v>571</v>
      </c>
      <c r="F192" s="203">
        <v>617649.51</v>
      </c>
      <c r="G192" s="201">
        <v>30</v>
      </c>
      <c r="I192" s="198"/>
      <c r="J192" s="199"/>
    </row>
    <row r="193" spans="2:10">
      <c r="B193" s="200" t="s">
        <v>331</v>
      </c>
      <c r="C193" s="201" t="s">
        <v>572</v>
      </c>
      <c r="D193" s="202" t="s">
        <v>115</v>
      </c>
      <c r="E193" s="201" t="s">
        <v>573</v>
      </c>
      <c r="F193" s="203">
        <v>10035944.52</v>
      </c>
      <c r="G193" s="201">
        <v>72</v>
      </c>
      <c r="I193" s="198"/>
      <c r="J193" s="199"/>
    </row>
    <row r="194" spans="2:10">
      <c r="B194" s="200" t="s">
        <v>332</v>
      </c>
      <c r="C194" s="201" t="s">
        <v>572</v>
      </c>
      <c r="D194" s="202" t="s">
        <v>110</v>
      </c>
      <c r="E194" s="201" t="s">
        <v>573</v>
      </c>
      <c r="F194" s="203">
        <v>6422802.8899999997</v>
      </c>
      <c r="G194" s="201">
        <v>47</v>
      </c>
      <c r="I194" s="198"/>
      <c r="J194" s="199"/>
    </row>
    <row r="195" spans="2:10">
      <c r="B195" s="200" t="s">
        <v>333</v>
      </c>
      <c r="C195" s="201" t="s">
        <v>572</v>
      </c>
      <c r="D195" s="202" t="s">
        <v>154</v>
      </c>
      <c r="E195" s="201" t="s">
        <v>571</v>
      </c>
      <c r="F195" s="203">
        <v>2615789.9899999998</v>
      </c>
      <c r="G195" s="201">
        <v>50</v>
      </c>
      <c r="I195" s="198"/>
      <c r="J195" s="199"/>
    </row>
    <row r="196" spans="2:10">
      <c r="B196" s="200" t="s">
        <v>601</v>
      </c>
      <c r="C196" s="201" t="s">
        <v>572</v>
      </c>
      <c r="D196" s="202" t="s">
        <v>145</v>
      </c>
      <c r="E196" s="201" t="s">
        <v>571</v>
      </c>
      <c r="F196" s="203">
        <v>2194220.33</v>
      </c>
      <c r="G196" s="201">
        <v>80</v>
      </c>
      <c r="I196" s="198"/>
      <c r="J196" s="199"/>
    </row>
    <row r="197" spans="2:10">
      <c r="B197" s="200" t="s">
        <v>705</v>
      </c>
      <c r="C197" s="201" t="s">
        <v>572</v>
      </c>
      <c r="D197" s="202" t="s">
        <v>176</v>
      </c>
      <c r="E197" s="201" t="s">
        <v>571</v>
      </c>
      <c r="F197" s="203">
        <v>1800683.4300000002</v>
      </c>
      <c r="G197" s="201">
        <v>50</v>
      </c>
      <c r="I197" s="198"/>
      <c r="J197" s="199"/>
    </row>
    <row r="198" spans="2:10">
      <c r="B198" s="200" t="s">
        <v>334</v>
      </c>
      <c r="C198" s="201" t="s">
        <v>572</v>
      </c>
      <c r="D198" s="202" t="s">
        <v>136</v>
      </c>
      <c r="E198" s="201" t="s">
        <v>571</v>
      </c>
      <c r="F198" s="203">
        <v>1585442.26</v>
      </c>
      <c r="G198" s="201">
        <v>41</v>
      </c>
      <c r="I198" s="198"/>
      <c r="J198" s="199"/>
    </row>
    <row r="199" spans="2:10">
      <c r="B199" s="200" t="s">
        <v>335</v>
      </c>
      <c r="C199" s="201" t="s">
        <v>572</v>
      </c>
      <c r="D199" s="202" t="s">
        <v>134</v>
      </c>
      <c r="E199" s="201" t="s">
        <v>573</v>
      </c>
      <c r="F199" s="203">
        <v>10790118.199999999</v>
      </c>
      <c r="G199" s="201">
        <v>80</v>
      </c>
      <c r="I199" s="198"/>
      <c r="J199" s="199"/>
    </row>
    <row r="200" spans="2:10">
      <c r="B200" s="200" t="s">
        <v>336</v>
      </c>
      <c r="C200" s="201" t="s">
        <v>572</v>
      </c>
      <c r="D200" s="202" t="s">
        <v>143</v>
      </c>
      <c r="E200" s="201" t="s">
        <v>573</v>
      </c>
      <c r="F200" s="203">
        <v>5221108.24</v>
      </c>
      <c r="G200" s="201">
        <v>70</v>
      </c>
      <c r="I200" s="198"/>
      <c r="J200" s="199"/>
    </row>
    <row r="201" spans="2:10">
      <c r="B201" s="200" t="s">
        <v>337</v>
      </c>
      <c r="C201" s="201" t="s">
        <v>572</v>
      </c>
      <c r="D201" s="202" t="s">
        <v>127</v>
      </c>
      <c r="E201" s="201" t="s">
        <v>571</v>
      </c>
      <c r="F201" s="203">
        <v>12221324.800000001</v>
      </c>
      <c r="G201" s="201">
        <v>90</v>
      </c>
      <c r="I201" s="198"/>
      <c r="J201" s="199"/>
    </row>
    <row r="202" spans="2:10">
      <c r="B202" s="200" t="s">
        <v>338</v>
      </c>
      <c r="C202" s="201" t="s">
        <v>574</v>
      </c>
      <c r="D202" s="202" t="s">
        <v>129</v>
      </c>
      <c r="E202" s="201" t="s">
        <v>571</v>
      </c>
      <c r="F202" s="203">
        <v>315604.12</v>
      </c>
      <c r="G202" s="201">
        <v>10</v>
      </c>
      <c r="I202" s="198"/>
      <c r="J202" s="199"/>
    </row>
    <row r="203" spans="2:10">
      <c r="B203" s="200" t="s">
        <v>339</v>
      </c>
      <c r="C203" s="201" t="s">
        <v>574</v>
      </c>
      <c r="D203" s="202" t="s">
        <v>148</v>
      </c>
      <c r="E203" s="201" t="s">
        <v>573</v>
      </c>
      <c r="F203" s="203">
        <v>3204043.62</v>
      </c>
      <c r="G203" s="201">
        <v>45</v>
      </c>
      <c r="I203" s="198"/>
      <c r="J203" s="199"/>
    </row>
    <row r="204" spans="2:10">
      <c r="B204" s="200" t="s">
        <v>340</v>
      </c>
      <c r="C204" s="201" t="s">
        <v>572</v>
      </c>
      <c r="D204" s="202" t="s">
        <v>174</v>
      </c>
      <c r="E204" s="201" t="s">
        <v>571</v>
      </c>
      <c r="F204" s="203">
        <v>4315866.38</v>
      </c>
      <c r="G204" s="201">
        <v>91</v>
      </c>
      <c r="I204" s="198"/>
      <c r="J204" s="199"/>
    </row>
    <row r="205" spans="2:10">
      <c r="B205" s="200" t="s">
        <v>341</v>
      </c>
      <c r="C205" s="201" t="s">
        <v>572</v>
      </c>
      <c r="D205" s="202" t="s">
        <v>174</v>
      </c>
      <c r="E205" s="201" t="s">
        <v>571</v>
      </c>
      <c r="F205" s="203">
        <v>3140609.03</v>
      </c>
      <c r="G205" s="201">
        <v>55</v>
      </c>
      <c r="I205" s="198"/>
      <c r="J205" s="199"/>
    </row>
    <row r="206" spans="2:10">
      <c r="B206" s="200" t="s">
        <v>706</v>
      </c>
      <c r="C206" s="201" t="s">
        <v>574</v>
      </c>
      <c r="D206" s="202" t="s">
        <v>133</v>
      </c>
      <c r="E206" s="201" t="s">
        <v>571</v>
      </c>
      <c r="F206" s="203">
        <v>1525234.23</v>
      </c>
      <c r="G206" s="201">
        <v>36</v>
      </c>
      <c r="I206" s="198"/>
      <c r="J206" s="199"/>
    </row>
    <row r="207" spans="2:10">
      <c r="B207" s="200" t="s">
        <v>342</v>
      </c>
      <c r="C207" s="201" t="s">
        <v>574</v>
      </c>
      <c r="D207" s="202" t="s">
        <v>133</v>
      </c>
      <c r="E207" s="201" t="s">
        <v>571</v>
      </c>
      <c r="F207" s="203">
        <v>4463725.8899999997</v>
      </c>
      <c r="G207" s="201">
        <v>83</v>
      </c>
      <c r="I207" s="198"/>
      <c r="J207" s="199"/>
    </row>
    <row r="208" spans="2:10">
      <c r="B208" s="200" t="s">
        <v>343</v>
      </c>
      <c r="C208" s="201" t="s">
        <v>572</v>
      </c>
      <c r="D208" s="202" t="s">
        <v>174</v>
      </c>
      <c r="E208" s="201" t="s">
        <v>573</v>
      </c>
      <c r="F208" s="203">
        <v>7045949.8100000005</v>
      </c>
      <c r="G208" s="201">
        <v>65</v>
      </c>
      <c r="I208" s="198"/>
      <c r="J208" s="199"/>
    </row>
    <row r="209" spans="2:10">
      <c r="B209" s="200" t="s">
        <v>668</v>
      </c>
      <c r="C209" s="201" t="s">
        <v>572</v>
      </c>
      <c r="D209" s="202" t="s">
        <v>176</v>
      </c>
      <c r="E209" s="201" t="s">
        <v>571</v>
      </c>
      <c r="F209" s="203">
        <v>4006520.5999999996</v>
      </c>
      <c r="G209" s="201">
        <v>80</v>
      </c>
      <c r="I209" s="198"/>
      <c r="J209" s="199"/>
    </row>
    <row r="210" spans="2:10">
      <c r="B210" s="200" t="s">
        <v>741</v>
      </c>
      <c r="C210" s="201" t="s">
        <v>574</v>
      </c>
      <c r="D210" s="202" t="s">
        <v>138</v>
      </c>
      <c r="E210" s="201" t="s">
        <v>571</v>
      </c>
      <c r="F210" s="203">
        <v>2913914.54</v>
      </c>
      <c r="G210" s="201">
        <v>42</v>
      </c>
      <c r="I210" s="198"/>
      <c r="J210" s="199"/>
    </row>
    <row r="211" spans="2:10">
      <c r="B211" s="200" t="s">
        <v>344</v>
      </c>
      <c r="C211" s="201" t="s">
        <v>572</v>
      </c>
      <c r="D211" s="202" t="s">
        <v>174</v>
      </c>
      <c r="E211" s="201" t="s">
        <v>571</v>
      </c>
      <c r="F211" s="203">
        <v>4482036.45</v>
      </c>
      <c r="G211" s="201">
        <v>70</v>
      </c>
      <c r="I211" s="198"/>
      <c r="J211" s="199"/>
    </row>
    <row r="212" spans="2:10">
      <c r="B212" s="200" t="s">
        <v>345</v>
      </c>
      <c r="C212" s="201" t="s">
        <v>572</v>
      </c>
      <c r="D212" s="202" t="s">
        <v>105</v>
      </c>
      <c r="E212" s="201" t="s">
        <v>573</v>
      </c>
      <c r="F212" s="203">
        <v>8187078.8300000001</v>
      </c>
      <c r="G212" s="201">
        <v>100</v>
      </c>
      <c r="I212" s="198"/>
      <c r="J212" s="199"/>
    </row>
    <row r="213" spans="2:10">
      <c r="B213" s="200" t="s">
        <v>669</v>
      </c>
      <c r="C213" s="201" t="s">
        <v>572</v>
      </c>
      <c r="D213" s="202" t="s">
        <v>127</v>
      </c>
      <c r="E213" s="201" t="s">
        <v>573</v>
      </c>
      <c r="F213" s="203">
        <v>1349593.6300000001</v>
      </c>
      <c r="G213" s="201">
        <v>0</v>
      </c>
      <c r="I213" s="198"/>
      <c r="J213" s="199"/>
    </row>
    <row r="214" spans="2:10">
      <c r="B214" s="200" t="s">
        <v>346</v>
      </c>
      <c r="C214" s="201" t="s">
        <v>574</v>
      </c>
      <c r="D214" s="202" t="s">
        <v>128</v>
      </c>
      <c r="E214" s="201" t="s">
        <v>573</v>
      </c>
      <c r="F214" s="203">
        <v>2871091.26</v>
      </c>
      <c r="G214" s="201">
        <v>47</v>
      </c>
      <c r="I214" s="198"/>
      <c r="J214" s="199"/>
    </row>
    <row r="215" spans="2:10">
      <c r="B215" s="200" t="s">
        <v>347</v>
      </c>
      <c r="C215" s="201" t="s">
        <v>572</v>
      </c>
      <c r="D215" s="202" t="s">
        <v>119</v>
      </c>
      <c r="E215" s="201" t="s">
        <v>573</v>
      </c>
      <c r="F215" s="203">
        <v>4337936.6499999994</v>
      </c>
      <c r="G215" s="201">
        <v>46</v>
      </c>
      <c r="I215" s="198"/>
      <c r="J215" s="199"/>
    </row>
    <row r="216" spans="2:10">
      <c r="B216" s="200" t="s">
        <v>348</v>
      </c>
      <c r="C216" s="201" t="s">
        <v>574</v>
      </c>
      <c r="D216" s="202" t="s">
        <v>126</v>
      </c>
      <c r="E216" s="201" t="s">
        <v>571</v>
      </c>
      <c r="F216" s="203">
        <v>1615058.97</v>
      </c>
      <c r="G216" s="201">
        <v>60</v>
      </c>
      <c r="I216" s="198"/>
      <c r="J216" s="199"/>
    </row>
    <row r="217" spans="2:10">
      <c r="B217" s="200" t="s">
        <v>349</v>
      </c>
      <c r="C217" s="201" t="s">
        <v>572</v>
      </c>
      <c r="D217" s="202" t="s">
        <v>121</v>
      </c>
      <c r="E217" s="201" t="s">
        <v>571</v>
      </c>
      <c r="F217" s="203">
        <v>1722688.43</v>
      </c>
      <c r="G217" s="201">
        <v>29</v>
      </c>
      <c r="I217" s="198"/>
      <c r="J217" s="199"/>
    </row>
    <row r="218" spans="2:10">
      <c r="B218" s="200" t="s">
        <v>350</v>
      </c>
      <c r="C218" s="201" t="s">
        <v>572</v>
      </c>
      <c r="D218" s="202" t="s">
        <v>111</v>
      </c>
      <c r="E218" s="201" t="s">
        <v>573</v>
      </c>
      <c r="F218" s="203">
        <v>13867376.509999998</v>
      </c>
      <c r="G218" s="201">
        <v>86</v>
      </c>
      <c r="I218" s="198"/>
      <c r="J218" s="199"/>
    </row>
    <row r="219" spans="2:10">
      <c r="B219" s="200" t="s">
        <v>707</v>
      </c>
      <c r="C219" s="201" t="s">
        <v>572</v>
      </c>
      <c r="D219" s="202" t="s">
        <v>151</v>
      </c>
      <c r="E219" s="201" t="s">
        <v>571</v>
      </c>
      <c r="F219" s="203">
        <v>2619771.9900000002</v>
      </c>
      <c r="G219" s="201">
        <v>39</v>
      </c>
      <c r="I219" s="198"/>
      <c r="J219" s="199"/>
    </row>
    <row r="220" spans="2:10">
      <c r="B220" s="200" t="s">
        <v>351</v>
      </c>
      <c r="C220" s="201" t="s">
        <v>572</v>
      </c>
      <c r="D220" s="202" t="s">
        <v>111</v>
      </c>
      <c r="E220" s="201" t="s">
        <v>573</v>
      </c>
      <c r="F220" s="203">
        <v>4006440.59</v>
      </c>
      <c r="G220" s="201">
        <v>50</v>
      </c>
      <c r="I220" s="198"/>
      <c r="J220" s="199"/>
    </row>
    <row r="221" spans="2:10">
      <c r="B221" s="200" t="s">
        <v>352</v>
      </c>
      <c r="C221" s="201" t="s">
        <v>574</v>
      </c>
      <c r="D221" s="202" t="s">
        <v>28</v>
      </c>
      <c r="E221" s="201" t="s">
        <v>571</v>
      </c>
      <c r="F221" s="203">
        <v>1573498.96</v>
      </c>
      <c r="G221" s="201">
        <v>45</v>
      </c>
      <c r="I221" s="198"/>
      <c r="J221" s="199"/>
    </row>
    <row r="222" spans="2:10">
      <c r="B222" s="200" t="s">
        <v>353</v>
      </c>
      <c r="C222" s="201" t="s">
        <v>572</v>
      </c>
      <c r="D222" s="202" t="s">
        <v>127</v>
      </c>
      <c r="E222" s="201" t="s">
        <v>573</v>
      </c>
      <c r="F222" s="203">
        <v>13300947.170000002</v>
      </c>
      <c r="G222" s="201">
        <v>89</v>
      </c>
      <c r="I222" s="198"/>
      <c r="J222" s="199"/>
    </row>
    <row r="223" spans="2:10">
      <c r="B223" s="200" t="s">
        <v>354</v>
      </c>
      <c r="C223" s="201" t="s">
        <v>574</v>
      </c>
      <c r="D223" s="202" t="s">
        <v>148</v>
      </c>
      <c r="E223" s="201" t="s">
        <v>571</v>
      </c>
      <c r="F223" s="203">
        <v>4205944.1500000004</v>
      </c>
      <c r="G223" s="201">
        <v>76</v>
      </c>
      <c r="I223" s="198"/>
      <c r="J223" s="199"/>
    </row>
    <row r="224" spans="2:10">
      <c r="B224" s="200" t="s">
        <v>355</v>
      </c>
      <c r="C224" s="201" t="s">
        <v>572</v>
      </c>
      <c r="D224" s="202" t="s">
        <v>154</v>
      </c>
      <c r="E224" s="201" t="s">
        <v>573</v>
      </c>
      <c r="F224" s="203">
        <v>2956805.52</v>
      </c>
      <c r="G224" s="201">
        <v>33</v>
      </c>
      <c r="I224" s="198"/>
      <c r="J224" s="199"/>
    </row>
    <row r="225" spans="2:10">
      <c r="B225" s="200" t="s">
        <v>356</v>
      </c>
      <c r="C225" s="201" t="s">
        <v>572</v>
      </c>
      <c r="D225" s="202" t="s">
        <v>154</v>
      </c>
      <c r="E225" s="201" t="s">
        <v>573</v>
      </c>
      <c r="F225" s="203">
        <v>1360600.4</v>
      </c>
      <c r="G225" s="201">
        <v>40</v>
      </c>
      <c r="I225" s="198"/>
      <c r="J225" s="199"/>
    </row>
    <row r="226" spans="2:10">
      <c r="B226" s="200" t="s">
        <v>357</v>
      </c>
      <c r="C226" s="201" t="s">
        <v>572</v>
      </c>
      <c r="D226" s="202" t="s">
        <v>137</v>
      </c>
      <c r="E226" s="201" t="s">
        <v>571</v>
      </c>
      <c r="F226" s="203">
        <v>5322560.13</v>
      </c>
      <c r="G226" s="201">
        <v>93</v>
      </c>
      <c r="I226" s="198"/>
      <c r="J226" s="199"/>
    </row>
    <row r="227" spans="2:10">
      <c r="B227" s="200" t="s">
        <v>358</v>
      </c>
      <c r="C227" s="201" t="s">
        <v>572</v>
      </c>
      <c r="D227" s="202" t="s">
        <v>137</v>
      </c>
      <c r="E227" s="201" t="s">
        <v>573</v>
      </c>
      <c r="F227" s="203">
        <v>6138264.8600000003</v>
      </c>
      <c r="G227" s="201">
        <v>73</v>
      </c>
      <c r="I227" s="198"/>
      <c r="J227" s="199"/>
    </row>
    <row r="228" spans="2:10">
      <c r="B228" s="200" t="s">
        <v>359</v>
      </c>
      <c r="C228" s="201" t="s">
        <v>572</v>
      </c>
      <c r="D228" s="202" t="s">
        <v>132</v>
      </c>
      <c r="E228" s="201" t="s">
        <v>571</v>
      </c>
      <c r="F228" s="203">
        <v>2953727.89</v>
      </c>
      <c r="G228" s="201">
        <v>61</v>
      </c>
      <c r="I228" s="198"/>
      <c r="J228" s="199"/>
    </row>
    <row r="229" spans="2:10">
      <c r="B229" s="200" t="s">
        <v>360</v>
      </c>
      <c r="C229" s="201" t="s">
        <v>574</v>
      </c>
      <c r="D229" s="202" t="s">
        <v>163</v>
      </c>
      <c r="E229" s="201" t="s">
        <v>573</v>
      </c>
      <c r="F229" s="203">
        <v>1135211.5</v>
      </c>
      <c r="G229" s="201">
        <v>16</v>
      </c>
      <c r="I229" s="198"/>
      <c r="J229" s="199"/>
    </row>
    <row r="230" spans="2:10">
      <c r="B230" s="200" t="s">
        <v>361</v>
      </c>
      <c r="C230" s="201" t="s">
        <v>574</v>
      </c>
      <c r="D230" s="202" t="s">
        <v>113</v>
      </c>
      <c r="E230" s="201" t="s">
        <v>571</v>
      </c>
      <c r="F230" s="203">
        <v>2170233.87</v>
      </c>
      <c r="G230" s="201">
        <v>53</v>
      </c>
      <c r="I230" s="198"/>
      <c r="J230" s="199"/>
    </row>
    <row r="231" spans="2:10">
      <c r="B231" s="200" t="s">
        <v>362</v>
      </c>
      <c r="C231" s="201" t="s">
        <v>574</v>
      </c>
      <c r="D231" s="202" t="s">
        <v>140</v>
      </c>
      <c r="E231" s="201" t="s">
        <v>571</v>
      </c>
      <c r="F231" s="203">
        <v>1201609.8999999999</v>
      </c>
      <c r="G231" s="201">
        <v>25</v>
      </c>
      <c r="I231" s="198"/>
      <c r="J231" s="199"/>
    </row>
    <row r="232" spans="2:10">
      <c r="B232" s="200" t="s">
        <v>708</v>
      </c>
      <c r="C232" s="201" t="s">
        <v>574</v>
      </c>
      <c r="D232" s="202" t="s">
        <v>140</v>
      </c>
      <c r="E232" s="201" t="s">
        <v>571</v>
      </c>
      <c r="F232" s="203">
        <v>1699150.34</v>
      </c>
      <c r="G232" s="201">
        <v>28</v>
      </c>
      <c r="I232" s="198"/>
      <c r="J232" s="199"/>
    </row>
    <row r="233" spans="2:10">
      <c r="B233" s="200" t="s">
        <v>670</v>
      </c>
      <c r="C233" s="201" t="s">
        <v>574</v>
      </c>
      <c r="D233" s="202" t="s">
        <v>120</v>
      </c>
      <c r="E233" s="201" t="s">
        <v>571</v>
      </c>
      <c r="F233" s="203">
        <v>2418039</v>
      </c>
      <c r="G233" s="201">
        <v>41</v>
      </c>
      <c r="I233" s="198"/>
      <c r="J233" s="199"/>
    </row>
    <row r="234" spans="2:10">
      <c r="B234" s="200" t="s">
        <v>363</v>
      </c>
      <c r="C234" s="201" t="s">
        <v>574</v>
      </c>
      <c r="D234" s="202" t="s">
        <v>120</v>
      </c>
      <c r="E234" s="201" t="s">
        <v>571</v>
      </c>
      <c r="F234" s="203">
        <v>3222286.1100000003</v>
      </c>
      <c r="G234" s="201">
        <v>63</v>
      </c>
      <c r="I234" s="198"/>
      <c r="J234" s="199"/>
    </row>
    <row r="235" spans="2:10">
      <c r="B235" s="200" t="s">
        <v>709</v>
      </c>
      <c r="C235" s="201" t="s">
        <v>574</v>
      </c>
      <c r="D235" s="202" t="s">
        <v>120</v>
      </c>
      <c r="E235" s="201" t="s">
        <v>571</v>
      </c>
      <c r="F235" s="203">
        <v>1550660.44</v>
      </c>
      <c r="G235" s="201">
        <v>35</v>
      </c>
      <c r="I235" s="198"/>
      <c r="J235" s="199"/>
    </row>
    <row r="236" spans="2:10">
      <c r="B236" s="200" t="s">
        <v>364</v>
      </c>
      <c r="C236" s="201" t="s">
        <v>574</v>
      </c>
      <c r="D236" s="202" t="s">
        <v>171</v>
      </c>
      <c r="E236" s="201" t="s">
        <v>571</v>
      </c>
      <c r="F236" s="203">
        <v>598726.46</v>
      </c>
      <c r="G236" s="201">
        <v>33</v>
      </c>
      <c r="I236" s="198"/>
      <c r="J236" s="199"/>
    </row>
    <row r="237" spans="2:10">
      <c r="B237" s="200" t="s">
        <v>365</v>
      </c>
      <c r="C237" s="201" t="s">
        <v>572</v>
      </c>
      <c r="D237" s="202" t="s">
        <v>173</v>
      </c>
      <c r="E237" s="201" t="s">
        <v>571</v>
      </c>
      <c r="F237" s="203">
        <v>2011312.8900000001</v>
      </c>
      <c r="G237" s="201">
        <v>36</v>
      </c>
      <c r="I237" s="198"/>
      <c r="J237" s="199"/>
    </row>
    <row r="238" spans="2:10">
      <c r="B238" s="200" t="s">
        <v>366</v>
      </c>
      <c r="C238" s="201" t="s">
        <v>572</v>
      </c>
      <c r="D238" s="202" t="s">
        <v>121</v>
      </c>
      <c r="E238" s="201" t="s">
        <v>573</v>
      </c>
      <c r="F238" s="203">
        <v>6127578.7400000002</v>
      </c>
      <c r="G238" s="201">
        <v>62</v>
      </c>
      <c r="I238" s="198"/>
      <c r="J238" s="199"/>
    </row>
    <row r="239" spans="2:10">
      <c r="B239" s="200" t="s">
        <v>367</v>
      </c>
      <c r="C239" s="201" t="s">
        <v>574</v>
      </c>
      <c r="D239" s="202" t="s">
        <v>128</v>
      </c>
      <c r="E239" s="201" t="s">
        <v>573</v>
      </c>
      <c r="F239" s="203">
        <v>2086169</v>
      </c>
      <c r="G239" s="201">
        <v>40</v>
      </c>
      <c r="I239" s="198"/>
      <c r="J239" s="199"/>
    </row>
    <row r="240" spans="2:10">
      <c r="B240" s="200" t="s">
        <v>368</v>
      </c>
      <c r="C240" s="201" t="s">
        <v>574</v>
      </c>
      <c r="D240" s="202" t="s">
        <v>128</v>
      </c>
      <c r="E240" s="201" t="s">
        <v>571</v>
      </c>
      <c r="F240" s="203">
        <v>1299023.28</v>
      </c>
      <c r="G240" s="201">
        <v>50</v>
      </c>
      <c r="I240" s="198"/>
      <c r="J240" s="199"/>
    </row>
    <row r="241" spans="2:10">
      <c r="B241" s="200" t="s">
        <v>710</v>
      </c>
      <c r="C241" s="201" t="s">
        <v>574</v>
      </c>
      <c r="D241" s="202" t="s">
        <v>163</v>
      </c>
      <c r="E241" s="201" t="s">
        <v>571</v>
      </c>
      <c r="F241" s="203">
        <v>2210219.12</v>
      </c>
      <c r="G241" s="201">
        <v>44</v>
      </c>
      <c r="I241" s="198"/>
      <c r="J241" s="199"/>
    </row>
    <row r="242" spans="2:10">
      <c r="B242" s="200" t="s">
        <v>369</v>
      </c>
      <c r="C242" s="201" t="s">
        <v>574</v>
      </c>
      <c r="D242" s="202" t="s">
        <v>128</v>
      </c>
      <c r="E242" s="201" t="s">
        <v>571</v>
      </c>
      <c r="F242" s="203">
        <v>2616975.27</v>
      </c>
      <c r="G242" s="201">
        <v>42</v>
      </c>
      <c r="I242" s="198"/>
      <c r="J242" s="199"/>
    </row>
    <row r="243" spans="2:10">
      <c r="B243" s="200" t="s">
        <v>370</v>
      </c>
      <c r="C243" s="201" t="s">
        <v>572</v>
      </c>
      <c r="D243" s="202" t="s">
        <v>151</v>
      </c>
      <c r="E243" s="201" t="s">
        <v>573</v>
      </c>
      <c r="F243" s="203">
        <v>4164666.59</v>
      </c>
      <c r="G243" s="201">
        <v>38</v>
      </c>
      <c r="I243" s="198"/>
      <c r="J243" s="199"/>
    </row>
    <row r="244" spans="2:10">
      <c r="B244" s="200" t="s">
        <v>371</v>
      </c>
      <c r="C244" s="201" t="s">
        <v>572</v>
      </c>
      <c r="D244" s="202" t="s">
        <v>136</v>
      </c>
      <c r="E244" s="201" t="s">
        <v>573</v>
      </c>
      <c r="F244" s="203">
        <v>3672049.3200000003</v>
      </c>
      <c r="G244" s="201">
        <v>49</v>
      </c>
      <c r="I244" s="198"/>
      <c r="J244" s="199"/>
    </row>
    <row r="245" spans="2:10">
      <c r="B245" s="200" t="s">
        <v>372</v>
      </c>
      <c r="C245" s="201" t="s">
        <v>574</v>
      </c>
      <c r="D245" s="202" t="s">
        <v>128</v>
      </c>
      <c r="E245" s="201" t="s">
        <v>573</v>
      </c>
      <c r="F245" s="203">
        <v>4802187.05</v>
      </c>
      <c r="G245" s="201">
        <v>60</v>
      </c>
      <c r="I245" s="198"/>
      <c r="J245" s="199"/>
    </row>
    <row r="246" spans="2:10">
      <c r="B246" s="200" t="s">
        <v>373</v>
      </c>
      <c r="C246" s="201" t="s">
        <v>574</v>
      </c>
      <c r="D246" s="202" t="s">
        <v>167</v>
      </c>
      <c r="E246" s="201" t="s">
        <v>573</v>
      </c>
      <c r="F246" s="203">
        <v>365862.14</v>
      </c>
      <c r="G246" s="201">
        <v>10</v>
      </c>
      <c r="I246" s="198"/>
      <c r="J246" s="199"/>
    </row>
    <row r="247" spans="2:10">
      <c r="B247" s="200" t="s">
        <v>374</v>
      </c>
      <c r="C247" s="201" t="s">
        <v>572</v>
      </c>
      <c r="D247" s="202" t="s">
        <v>105</v>
      </c>
      <c r="E247" s="201" t="s">
        <v>573</v>
      </c>
      <c r="F247" s="203">
        <v>6945569.1199999992</v>
      </c>
      <c r="G247" s="201">
        <v>85</v>
      </c>
      <c r="I247" s="198"/>
      <c r="J247" s="199"/>
    </row>
    <row r="248" spans="2:10">
      <c r="B248" s="200" t="s">
        <v>375</v>
      </c>
      <c r="C248" s="201" t="s">
        <v>572</v>
      </c>
      <c r="D248" s="202" t="s">
        <v>115</v>
      </c>
      <c r="E248" s="201" t="s">
        <v>573</v>
      </c>
      <c r="F248" s="203">
        <v>6742899.4299999997</v>
      </c>
      <c r="G248" s="201">
        <v>55</v>
      </c>
      <c r="I248" s="198"/>
      <c r="J248" s="199"/>
    </row>
    <row r="249" spans="2:10">
      <c r="B249" s="200" t="s">
        <v>376</v>
      </c>
      <c r="C249" s="201" t="s">
        <v>572</v>
      </c>
      <c r="D249" s="202" t="s">
        <v>146</v>
      </c>
      <c r="E249" s="201" t="s">
        <v>573</v>
      </c>
      <c r="F249" s="203">
        <v>9100713.5299999993</v>
      </c>
      <c r="G249" s="201">
        <v>82</v>
      </c>
      <c r="I249" s="198"/>
      <c r="J249" s="199"/>
    </row>
    <row r="250" spans="2:10">
      <c r="B250" s="200" t="s">
        <v>377</v>
      </c>
      <c r="C250" s="201" t="s">
        <v>574</v>
      </c>
      <c r="D250" s="202" t="s">
        <v>178</v>
      </c>
      <c r="E250" s="201" t="s">
        <v>573</v>
      </c>
      <c r="F250" s="203">
        <v>3091354.4600000004</v>
      </c>
      <c r="G250" s="201">
        <v>31</v>
      </c>
      <c r="I250" s="198"/>
      <c r="J250" s="199"/>
    </row>
    <row r="251" spans="2:10" ht="12.75" customHeight="1">
      <c r="B251" s="200" t="s">
        <v>378</v>
      </c>
      <c r="C251" s="201" t="s">
        <v>574</v>
      </c>
      <c r="D251" s="202" t="s">
        <v>171</v>
      </c>
      <c r="E251" s="201" t="s">
        <v>571</v>
      </c>
      <c r="F251" s="203">
        <v>2452757.5100000002</v>
      </c>
      <c r="G251" s="201">
        <v>35</v>
      </c>
      <c r="I251" s="198"/>
      <c r="J251" s="199"/>
    </row>
    <row r="252" spans="2:10">
      <c r="B252" s="200" t="s">
        <v>379</v>
      </c>
      <c r="C252" s="201" t="s">
        <v>572</v>
      </c>
      <c r="D252" s="202" t="s">
        <v>145</v>
      </c>
      <c r="E252" s="201" t="s">
        <v>573</v>
      </c>
      <c r="F252" s="203">
        <v>7223240.6400000006</v>
      </c>
      <c r="G252" s="201">
        <v>80</v>
      </c>
      <c r="I252" s="198"/>
      <c r="J252" s="199"/>
    </row>
    <row r="253" spans="2:10">
      <c r="B253" s="200" t="s">
        <v>380</v>
      </c>
      <c r="C253" s="201" t="s">
        <v>572</v>
      </c>
      <c r="D253" s="202" t="s">
        <v>165</v>
      </c>
      <c r="E253" s="201" t="s">
        <v>573</v>
      </c>
      <c r="F253" s="203">
        <v>2322447.0599999996</v>
      </c>
      <c r="G253" s="201">
        <v>30</v>
      </c>
      <c r="I253" s="198"/>
      <c r="J253" s="199"/>
    </row>
    <row r="254" spans="2:10">
      <c r="B254" s="200" t="s">
        <v>381</v>
      </c>
      <c r="C254" s="201" t="s">
        <v>572</v>
      </c>
      <c r="D254" s="202" t="s">
        <v>144</v>
      </c>
      <c r="E254" s="201" t="s">
        <v>573</v>
      </c>
      <c r="F254" s="203">
        <v>5816868.54</v>
      </c>
      <c r="G254" s="201">
        <v>72</v>
      </c>
      <c r="I254" s="198"/>
      <c r="J254" s="199"/>
    </row>
    <row r="255" spans="2:10">
      <c r="B255" s="200" t="s">
        <v>382</v>
      </c>
      <c r="C255" s="201" t="s">
        <v>572</v>
      </c>
      <c r="D255" s="202" t="s">
        <v>141</v>
      </c>
      <c r="E255" s="201" t="s">
        <v>571</v>
      </c>
      <c r="F255" s="203">
        <v>3005328.03</v>
      </c>
      <c r="G255" s="201">
        <v>90</v>
      </c>
      <c r="I255" s="198"/>
      <c r="J255" s="199"/>
    </row>
    <row r="256" spans="2:10">
      <c r="B256" s="200" t="s">
        <v>383</v>
      </c>
      <c r="C256" s="201" t="s">
        <v>574</v>
      </c>
      <c r="D256" s="202" t="s">
        <v>30</v>
      </c>
      <c r="E256" s="201" t="s">
        <v>571</v>
      </c>
      <c r="F256" s="203">
        <v>1141575.3399999999</v>
      </c>
      <c r="G256" s="201">
        <v>40</v>
      </c>
      <c r="I256" s="198"/>
      <c r="J256" s="199"/>
    </row>
    <row r="257" spans="2:10">
      <c r="B257" s="200" t="s">
        <v>384</v>
      </c>
      <c r="C257" s="201" t="s">
        <v>572</v>
      </c>
      <c r="D257" s="202" t="s">
        <v>108</v>
      </c>
      <c r="E257" s="201" t="s">
        <v>573</v>
      </c>
      <c r="F257" s="203">
        <v>1408092.35</v>
      </c>
      <c r="G257" s="201">
        <v>40</v>
      </c>
      <c r="I257" s="198"/>
      <c r="J257" s="199"/>
    </row>
    <row r="258" spans="2:10">
      <c r="B258" s="200" t="s">
        <v>385</v>
      </c>
      <c r="C258" s="201" t="s">
        <v>572</v>
      </c>
      <c r="D258" s="202" t="s">
        <v>144</v>
      </c>
      <c r="E258" s="201" t="s">
        <v>571</v>
      </c>
      <c r="F258" s="203">
        <v>996850.49</v>
      </c>
      <c r="G258" s="201">
        <v>44</v>
      </c>
      <c r="I258" s="198"/>
      <c r="J258" s="199"/>
    </row>
    <row r="259" spans="2:10">
      <c r="B259" s="200" t="s">
        <v>386</v>
      </c>
      <c r="C259" s="201" t="s">
        <v>574</v>
      </c>
      <c r="D259" s="202" t="s">
        <v>26</v>
      </c>
      <c r="E259" s="201" t="s">
        <v>571</v>
      </c>
      <c r="F259" s="203">
        <v>1820653.38</v>
      </c>
      <c r="G259" s="201">
        <v>40</v>
      </c>
      <c r="I259" s="198"/>
      <c r="J259" s="199"/>
    </row>
    <row r="260" spans="2:10">
      <c r="B260" s="200" t="s">
        <v>387</v>
      </c>
      <c r="C260" s="201" t="s">
        <v>574</v>
      </c>
      <c r="D260" s="202" t="s">
        <v>26</v>
      </c>
      <c r="E260" s="201" t="s">
        <v>571</v>
      </c>
      <c r="F260" s="203">
        <v>4026588.22</v>
      </c>
      <c r="G260" s="201">
        <v>59</v>
      </c>
      <c r="I260" s="198"/>
      <c r="J260" s="199"/>
    </row>
    <row r="261" spans="2:10">
      <c r="B261" s="200" t="s">
        <v>388</v>
      </c>
      <c r="C261" s="201" t="s">
        <v>572</v>
      </c>
      <c r="D261" s="202" t="s">
        <v>150</v>
      </c>
      <c r="E261" s="201" t="s">
        <v>573</v>
      </c>
      <c r="F261" s="203">
        <v>7237158.9499999993</v>
      </c>
      <c r="G261" s="201">
        <v>75</v>
      </c>
      <c r="I261" s="198"/>
      <c r="J261" s="199"/>
    </row>
    <row r="262" spans="2:10">
      <c r="B262" s="200" t="s">
        <v>389</v>
      </c>
      <c r="C262" s="201" t="s">
        <v>574</v>
      </c>
      <c r="D262" s="202" t="s">
        <v>163</v>
      </c>
      <c r="E262" s="201" t="s">
        <v>573</v>
      </c>
      <c r="F262" s="203">
        <v>1155521.96</v>
      </c>
      <c r="G262" s="201">
        <v>20</v>
      </c>
      <c r="I262" s="198"/>
      <c r="J262" s="199"/>
    </row>
    <row r="263" spans="2:10">
      <c r="B263" s="200" t="s">
        <v>390</v>
      </c>
      <c r="C263" s="201" t="s">
        <v>572</v>
      </c>
      <c r="D263" s="202" t="s">
        <v>123</v>
      </c>
      <c r="E263" s="201" t="s">
        <v>573</v>
      </c>
      <c r="F263" s="203">
        <v>2428515.7999999998</v>
      </c>
      <c r="G263" s="201">
        <v>45</v>
      </c>
      <c r="I263" s="198"/>
      <c r="J263" s="199"/>
    </row>
    <row r="264" spans="2:10">
      <c r="B264" s="200" t="s">
        <v>391</v>
      </c>
      <c r="C264" s="201" t="s">
        <v>572</v>
      </c>
      <c r="D264" s="202" t="s">
        <v>134</v>
      </c>
      <c r="E264" s="201" t="s">
        <v>573</v>
      </c>
      <c r="F264" s="203">
        <v>8417898.4800000004</v>
      </c>
      <c r="G264" s="201">
        <v>70</v>
      </c>
      <c r="I264" s="198"/>
      <c r="J264" s="199"/>
    </row>
    <row r="265" spans="2:10">
      <c r="B265" s="200" t="s">
        <v>671</v>
      </c>
      <c r="C265" s="201" t="s">
        <v>572</v>
      </c>
      <c r="D265" s="202" t="s">
        <v>145</v>
      </c>
      <c r="E265" s="201" t="s">
        <v>571</v>
      </c>
      <c r="F265" s="203">
        <v>5811045.3900000006</v>
      </c>
      <c r="G265" s="201">
        <v>56</v>
      </c>
      <c r="I265" s="198"/>
      <c r="J265" s="199"/>
    </row>
    <row r="266" spans="2:10">
      <c r="B266" s="200" t="s">
        <v>392</v>
      </c>
      <c r="C266" s="201" t="s">
        <v>572</v>
      </c>
      <c r="D266" s="202" t="s">
        <v>146</v>
      </c>
      <c r="E266" s="201" t="s">
        <v>571</v>
      </c>
      <c r="F266" s="203">
        <v>4362669.59</v>
      </c>
      <c r="G266" s="201">
        <v>90</v>
      </c>
      <c r="I266" s="198"/>
      <c r="J266" s="199"/>
    </row>
    <row r="267" spans="2:10">
      <c r="B267" s="200" t="s">
        <v>711</v>
      </c>
      <c r="C267" s="201" t="s">
        <v>572</v>
      </c>
      <c r="D267" s="202" t="s">
        <v>136</v>
      </c>
      <c r="E267" s="201" t="s">
        <v>571</v>
      </c>
      <c r="F267" s="203">
        <v>493175.9</v>
      </c>
      <c r="G267" s="201">
        <v>25</v>
      </c>
      <c r="I267" s="198"/>
      <c r="J267" s="199"/>
    </row>
    <row r="268" spans="2:10">
      <c r="B268" s="200" t="s">
        <v>393</v>
      </c>
      <c r="C268" s="201" t="s">
        <v>574</v>
      </c>
      <c r="D268" s="202" t="s">
        <v>147</v>
      </c>
      <c r="E268" s="201" t="s">
        <v>571</v>
      </c>
      <c r="F268" s="203">
        <v>909244.08000000007</v>
      </c>
      <c r="G268" s="201">
        <v>20</v>
      </c>
      <c r="I268" s="198"/>
      <c r="J268" s="199"/>
    </row>
    <row r="269" spans="2:10">
      <c r="B269" s="200" t="s">
        <v>394</v>
      </c>
      <c r="C269" s="201" t="s">
        <v>574</v>
      </c>
      <c r="D269" s="202" t="s">
        <v>104</v>
      </c>
      <c r="E269" s="201" t="s">
        <v>571</v>
      </c>
      <c r="F269" s="203">
        <v>1405974.45</v>
      </c>
      <c r="G269" s="201">
        <v>32</v>
      </c>
      <c r="I269" s="198"/>
      <c r="J269" s="199"/>
    </row>
    <row r="270" spans="2:10">
      <c r="B270" s="200" t="s">
        <v>395</v>
      </c>
      <c r="C270" s="201" t="s">
        <v>572</v>
      </c>
      <c r="D270" s="202" t="s">
        <v>108</v>
      </c>
      <c r="E270" s="201" t="s">
        <v>573</v>
      </c>
      <c r="F270" s="203">
        <v>3033537.56</v>
      </c>
      <c r="G270" s="201">
        <v>47</v>
      </c>
      <c r="I270" s="198"/>
      <c r="J270" s="199"/>
    </row>
    <row r="271" spans="2:10">
      <c r="B271" s="200" t="s">
        <v>396</v>
      </c>
      <c r="C271" s="201" t="s">
        <v>574</v>
      </c>
      <c r="D271" s="202" t="s">
        <v>147</v>
      </c>
      <c r="E271" s="201" t="s">
        <v>573</v>
      </c>
      <c r="F271" s="203">
        <v>8980836.4199999999</v>
      </c>
      <c r="G271" s="201">
        <v>75</v>
      </c>
      <c r="I271" s="198"/>
      <c r="J271" s="199"/>
    </row>
    <row r="272" spans="2:10">
      <c r="B272" s="200" t="s">
        <v>397</v>
      </c>
      <c r="C272" s="201" t="s">
        <v>574</v>
      </c>
      <c r="D272" s="202" t="s">
        <v>147</v>
      </c>
      <c r="E272" s="201" t="s">
        <v>571</v>
      </c>
      <c r="F272" s="203">
        <v>372384.05999999994</v>
      </c>
      <c r="G272" s="201">
        <v>20</v>
      </c>
      <c r="I272" s="198"/>
      <c r="J272" s="199"/>
    </row>
    <row r="273" spans="2:10">
      <c r="B273" s="200" t="s">
        <v>712</v>
      </c>
      <c r="C273" s="201" t="s">
        <v>574</v>
      </c>
      <c r="D273" s="202" t="s">
        <v>147</v>
      </c>
      <c r="E273" s="201" t="s">
        <v>571</v>
      </c>
      <c r="F273" s="203">
        <v>3949760.19</v>
      </c>
      <c r="G273" s="201">
        <v>45</v>
      </c>
      <c r="I273" s="198"/>
      <c r="J273" s="199"/>
    </row>
    <row r="274" spans="2:10">
      <c r="B274" s="200" t="s">
        <v>583</v>
      </c>
      <c r="C274" s="201" t="s">
        <v>574</v>
      </c>
      <c r="D274" s="202" t="s">
        <v>147</v>
      </c>
      <c r="E274" s="201" t="s">
        <v>571</v>
      </c>
      <c r="F274" s="203">
        <v>5208445.6100000003</v>
      </c>
      <c r="G274" s="201">
        <v>67</v>
      </c>
      <c r="I274" s="198"/>
      <c r="J274" s="199"/>
    </row>
    <row r="275" spans="2:10">
      <c r="B275" s="200" t="s">
        <v>398</v>
      </c>
      <c r="C275" s="201" t="s">
        <v>572</v>
      </c>
      <c r="D275" s="202" t="s">
        <v>132</v>
      </c>
      <c r="E275" s="201" t="s">
        <v>573</v>
      </c>
      <c r="F275" s="203">
        <v>10036521.09</v>
      </c>
      <c r="G275" s="201">
        <v>70</v>
      </c>
      <c r="I275" s="198"/>
      <c r="J275" s="199"/>
    </row>
    <row r="276" spans="2:10">
      <c r="B276" s="200" t="s">
        <v>399</v>
      </c>
      <c r="C276" s="201" t="s">
        <v>572</v>
      </c>
      <c r="D276" s="202" t="s">
        <v>38</v>
      </c>
      <c r="E276" s="201" t="s">
        <v>573</v>
      </c>
      <c r="F276" s="203">
        <v>4767939.5599999996</v>
      </c>
      <c r="G276" s="201">
        <v>60</v>
      </c>
      <c r="I276" s="198"/>
      <c r="J276" s="199"/>
    </row>
    <row r="277" spans="2:10">
      <c r="B277" s="200" t="s">
        <v>400</v>
      </c>
      <c r="C277" s="201" t="s">
        <v>574</v>
      </c>
      <c r="D277" s="202" t="s">
        <v>120</v>
      </c>
      <c r="E277" s="201" t="s">
        <v>573</v>
      </c>
      <c r="F277" s="203">
        <v>1222200.73</v>
      </c>
      <c r="G277" s="201">
        <v>16</v>
      </c>
      <c r="I277" s="198"/>
      <c r="J277" s="199"/>
    </row>
    <row r="278" spans="2:10">
      <c r="B278" s="200" t="s">
        <v>401</v>
      </c>
      <c r="C278" s="201" t="s">
        <v>574</v>
      </c>
      <c r="D278" s="202" t="s">
        <v>138</v>
      </c>
      <c r="E278" s="201" t="s">
        <v>573</v>
      </c>
      <c r="F278" s="203">
        <v>1072271.5</v>
      </c>
      <c r="G278" s="201">
        <v>22</v>
      </c>
      <c r="I278" s="198"/>
      <c r="J278" s="199"/>
    </row>
    <row r="279" spans="2:10">
      <c r="B279" s="200" t="s">
        <v>402</v>
      </c>
      <c r="C279" s="201" t="s">
        <v>574</v>
      </c>
      <c r="D279" s="202" t="s">
        <v>138</v>
      </c>
      <c r="E279" s="201" t="s">
        <v>571</v>
      </c>
      <c r="F279" s="203">
        <v>5049275.8900000006</v>
      </c>
      <c r="G279" s="201">
        <v>75</v>
      </c>
      <c r="I279" s="198"/>
      <c r="J279" s="199"/>
    </row>
    <row r="280" spans="2:10">
      <c r="B280" s="200" t="s">
        <v>713</v>
      </c>
      <c r="C280" s="201" t="s">
        <v>574</v>
      </c>
      <c r="D280" s="202" t="s">
        <v>138</v>
      </c>
      <c r="E280" s="201" t="s">
        <v>571</v>
      </c>
      <c r="F280" s="203">
        <v>2529670.6200000006</v>
      </c>
      <c r="G280" s="201">
        <v>45</v>
      </c>
      <c r="I280" s="198"/>
      <c r="J280" s="199"/>
    </row>
    <row r="281" spans="2:10">
      <c r="B281" s="200" t="s">
        <v>403</v>
      </c>
      <c r="C281" s="201" t="s">
        <v>572</v>
      </c>
      <c r="D281" s="202" t="s">
        <v>150</v>
      </c>
      <c r="E281" s="201" t="s">
        <v>573</v>
      </c>
      <c r="F281" s="203">
        <v>3819530.42</v>
      </c>
      <c r="G281" s="201">
        <v>44</v>
      </c>
      <c r="I281" s="198"/>
      <c r="J281" s="199"/>
    </row>
    <row r="282" spans="2:10">
      <c r="B282" s="200" t="s">
        <v>404</v>
      </c>
      <c r="C282" s="201" t="s">
        <v>572</v>
      </c>
      <c r="D282" s="202" t="s">
        <v>176</v>
      </c>
      <c r="E282" s="201" t="s">
        <v>571</v>
      </c>
      <c r="F282" s="203">
        <v>1203439.1099999999</v>
      </c>
      <c r="G282" s="201">
        <v>30</v>
      </c>
      <c r="I282" s="198"/>
      <c r="J282" s="199"/>
    </row>
    <row r="283" spans="2:10">
      <c r="B283" s="200" t="s">
        <v>714</v>
      </c>
      <c r="C283" s="201" t="s">
        <v>572</v>
      </c>
      <c r="D283" s="202" t="s">
        <v>105</v>
      </c>
      <c r="E283" s="201" t="s">
        <v>571</v>
      </c>
      <c r="F283" s="203">
        <v>1342919.8599999999</v>
      </c>
      <c r="G283" s="201">
        <v>50</v>
      </c>
      <c r="I283" s="198"/>
      <c r="J283" s="199"/>
    </row>
    <row r="284" spans="2:10">
      <c r="B284" s="200" t="s">
        <v>672</v>
      </c>
      <c r="C284" s="201" t="s">
        <v>572</v>
      </c>
      <c r="D284" s="202" t="s">
        <v>151</v>
      </c>
      <c r="E284" s="201" t="s">
        <v>571</v>
      </c>
      <c r="F284" s="203">
        <v>1991066.22</v>
      </c>
      <c r="G284" s="201">
        <v>50</v>
      </c>
      <c r="I284" s="198"/>
      <c r="J284" s="199"/>
    </row>
    <row r="285" spans="2:10">
      <c r="B285" s="200" t="s">
        <v>405</v>
      </c>
      <c r="C285" s="201" t="s">
        <v>572</v>
      </c>
      <c r="D285" s="202" t="s">
        <v>151</v>
      </c>
      <c r="E285" s="201" t="s">
        <v>571</v>
      </c>
      <c r="F285" s="203">
        <v>3175064.44</v>
      </c>
      <c r="G285" s="201">
        <v>105</v>
      </c>
      <c r="I285" s="198"/>
      <c r="J285" s="199"/>
    </row>
    <row r="286" spans="2:10">
      <c r="B286" s="200" t="s">
        <v>406</v>
      </c>
      <c r="C286" s="201" t="s">
        <v>574</v>
      </c>
      <c r="D286" s="202" t="s">
        <v>129</v>
      </c>
      <c r="E286" s="201" t="s">
        <v>571</v>
      </c>
      <c r="F286" s="203">
        <v>2008133.8499999999</v>
      </c>
      <c r="G286" s="201">
        <v>40</v>
      </c>
      <c r="I286" s="198"/>
      <c r="J286" s="199"/>
    </row>
    <row r="287" spans="2:10">
      <c r="B287" s="200" t="s">
        <v>407</v>
      </c>
      <c r="C287" s="201" t="s">
        <v>572</v>
      </c>
      <c r="D287" s="202" t="s">
        <v>136</v>
      </c>
      <c r="E287" s="201" t="s">
        <v>571</v>
      </c>
      <c r="F287" s="203">
        <v>3666134.51</v>
      </c>
      <c r="G287" s="201">
        <v>82</v>
      </c>
      <c r="I287" s="198"/>
      <c r="J287" s="199"/>
    </row>
    <row r="288" spans="2:10">
      <c r="B288" s="200" t="s">
        <v>408</v>
      </c>
      <c r="C288" s="201" t="s">
        <v>572</v>
      </c>
      <c r="D288" s="202" t="s">
        <v>153</v>
      </c>
      <c r="E288" s="201" t="s">
        <v>573</v>
      </c>
      <c r="F288" s="203">
        <v>5709697.0800000001</v>
      </c>
      <c r="G288" s="201">
        <v>70</v>
      </c>
      <c r="I288" s="198"/>
      <c r="J288" s="199"/>
    </row>
    <row r="289" spans="2:10">
      <c r="B289" s="200" t="s">
        <v>409</v>
      </c>
      <c r="C289" s="201" t="s">
        <v>572</v>
      </c>
      <c r="D289" s="202" t="s">
        <v>154</v>
      </c>
      <c r="E289" s="201" t="s">
        <v>573</v>
      </c>
      <c r="F289" s="203">
        <v>1886083.5699999998</v>
      </c>
      <c r="G289" s="201">
        <v>35</v>
      </c>
      <c r="I289" s="198"/>
      <c r="J289" s="199"/>
    </row>
    <row r="290" spans="2:10">
      <c r="B290" s="200" t="s">
        <v>410</v>
      </c>
      <c r="C290" s="201" t="s">
        <v>574</v>
      </c>
      <c r="D290" s="202" t="s">
        <v>138</v>
      </c>
      <c r="E290" s="201" t="s">
        <v>571</v>
      </c>
      <c r="F290" s="203">
        <v>4200124.08</v>
      </c>
      <c r="G290" s="201">
        <v>69</v>
      </c>
      <c r="I290" s="198"/>
      <c r="J290" s="199"/>
    </row>
    <row r="291" spans="2:10">
      <c r="B291" s="200" t="s">
        <v>411</v>
      </c>
      <c r="C291" s="201" t="s">
        <v>574</v>
      </c>
      <c r="D291" s="202" t="s">
        <v>138</v>
      </c>
      <c r="E291" s="201" t="s">
        <v>571</v>
      </c>
      <c r="F291" s="203">
        <v>1208477.8399999999</v>
      </c>
      <c r="G291" s="201">
        <v>35</v>
      </c>
      <c r="I291" s="198"/>
      <c r="J291" s="199"/>
    </row>
    <row r="292" spans="2:10">
      <c r="B292" s="200" t="s">
        <v>412</v>
      </c>
      <c r="C292" s="201" t="s">
        <v>574</v>
      </c>
      <c r="D292" s="202" t="s">
        <v>138</v>
      </c>
      <c r="E292" s="201" t="s">
        <v>573</v>
      </c>
      <c r="F292" s="203">
        <v>1270496.81</v>
      </c>
      <c r="G292" s="201">
        <v>15</v>
      </c>
      <c r="I292" s="198"/>
      <c r="J292" s="199"/>
    </row>
    <row r="293" spans="2:10">
      <c r="B293" s="200" t="s">
        <v>715</v>
      </c>
      <c r="C293" s="201" t="s">
        <v>574</v>
      </c>
      <c r="D293" s="202" t="s">
        <v>138</v>
      </c>
      <c r="E293" s="201" t="s">
        <v>571</v>
      </c>
      <c r="F293" s="203">
        <v>2994260.1999999997</v>
      </c>
      <c r="G293" s="201">
        <v>46</v>
      </c>
      <c r="I293" s="198"/>
      <c r="J293" s="199"/>
    </row>
    <row r="294" spans="2:10">
      <c r="B294" s="200" t="s">
        <v>413</v>
      </c>
      <c r="C294" s="201" t="s">
        <v>572</v>
      </c>
      <c r="D294" s="202" t="s">
        <v>115</v>
      </c>
      <c r="E294" s="201" t="s">
        <v>573</v>
      </c>
      <c r="F294" s="203">
        <v>8198914.1500000004</v>
      </c>
      <c r="G294" s="201">
        <v>70</v>
      </c>
      <c r="I294" s="198"/>
      <c r="J294" s="199"/>
    </row>
    <row r="295" spans="2:10">
      <c r="B295" s="200" t="s">
        <v>414</v>
      </c>
      <c r="C295" s="201" t="s">
        <v>572</v>
      </c>
      <c r="D295" s="202" t="s">
        <v>150</v>
      </c>
      <c r="E295" s="201" t="s">
        <v>573</v>
      </c>
      <c r="F295" s="203">
        <v>5968747.2400000002</v>
      </c>
      <c r="G295" s="201">
        <v>62</v>
      </c>
      <c r="I295" s="198"/>
      <c r="J295" s="199"/>
    </row>
    <row r="296" spans="2:10">
      <c r="B296" s="200" t="s">
        <v>415</v>
      </c>
      <c r="C296" s="201" t="s">
        <v>572</v>
      </c>
      <c r="D296" s="202" t="s">
        <v>150</v>
      </c>
      <c r="E296" s="201" t="s">
        <v>571</v>
      </c>
      <c r="F296" s="203">
        <v>8609024.0700000003</v>
      </c>
      <c r="G296" s="201">
        <v>105</v>
      </c>
      <c r="I296" s="198"/>
      <c r="J296" s="199"/>
    </row>
    <row r="297" spans="2:10">
      <c r="B297" s="200" t="s">
        <v>608</v>
      </c>
      <c r="C297" s="201" t="s">
        <v>572</v>
      </c>
      <c r="D297" s="202" t="s">
        <v>151</v>
      </c>
      <c r="E297" s="201" t="s">
        <v>571</v>
      </c>
      <c r="F297" s="203">
        <v>4098862.9899999993</v>
      </c>
      <c r="G297" s="201">
        <v>79</v>
      </c>
      <c r="I297" s="198"/>
      <c r="J297" s="199"/>
    </row>
    <row r="298" spans="2:10">
      <c r="B298" s="200" t="s">
        <v>609</v>
      </c>
      <c r="C298" s="201" t="s">
        <v>572</v>
      </c>
      <c r="D298" s="202" t="s">
        <v>150</v>
      </c>
      <c r="E298" s="201" t="s">
        <v>571</v>
      </c>
      <c r="F298" s="203">
        <v>5558718.1799999997</v>
      </c>
      <c r="G298" s="201">
        <v>92</v>
      </c>
      <c r="I298" s="198"/>
      <c r="J298" s="199"/>
    </row>
    <row r="299" spans="2:10">
      <c r="B299" s="200" t="s">
        <v>416</v>
      </c>
      <c r="C299" s="201" t="s">
        <v>574</v>
      </c>
      <c r="D299" s="202" t="s">
        <v>102</v>
      </c>
      <c r="E299" s="201" t="s">
        <v>571</v>
      </c>
      <c r="F299" s="203">
        <v>818310.54</v>
      </c>
      <c r="G299" s="201">
        <v>40</v>
      </c>
      <c r="I299" s="198"/>
      <c r="J299" s="199"/>
    </row>
    <row r="300" spans="2:10">
      <c r="B300" s="200" t="s">
        <v>417</v>
      </c>
      <c r="C300" s="201" t="s">
        <v>574</v>
      </c>
      <c r="D300" s="202" t="s">
        <v>36</v>
      </c>
      <c r="E300" s="201" t="s">
        <v>571</v>
      </c>
      <c r="F300" s="203">
        <v>1065272.3800000001</v>
      </c>
      <c r="G300" s="201">
        <v>32</v>
      </c>
      <c r="I300" s="198"/>
      <c r="J300" s="199"/>
    </row>
    <row r="301" spans="2:10">
      <c r="B301" s="200" t="s">
        <v>40</v>
      </c>
      <c r="C301" s="201" t="s">
        <v>572</v>
      </c>
      <c r="D301" s="202" t="s">
        <v>108</v>
      </c>
      <c r="E301" s="201" t="s">
        <v>573</v>
      </c>
      <c r="F301" s="203">
        <v>1594072.6199999999</v>
      </c>
      <c r="G301" s="201">
        <v>50</v>
      </c>
      <c r="I301" s="198"/>
      <c r="J301" s="199"/>
    </row>
    <row r="302" spans="2:10">
      <c r="B302" s="200" t="s">
        <v>610</v>
      </c>
      <c r="C302" s="201" t="s">
        <v>574</v>
      </c>
      <c r="D302" s="202" t="s">
        <v>138</v>
      </c>
      <c r="E302" s="201" t="s">
        <v>571</v>
      </c>
      <c r="F302" s="203">
        <v>579177.67000000004</v>
      </c>
      <c r="G302" s="201">
        <v>23</v>
      </c>
      <c r="I302" s="198"/>
      <c r="J302" s="199"/>
    </row>
    <row r="303" spans="2:10">
      <c r="B303" s="200" t="s">
        <v>418</v>
      </c>
      <c r="C303" s="201" t="s">
        <v>572</v>
      </c>
      <c r="D303" s="202" t="s">
        <v>151</v>
      </c>
      <c r="E303" s="201" t="s">
        <v>573</v>
      </c>
      <c r="F303" s="203">
        <v>7449835.7599999998</v>
      </c>
      <c r="G303" s="201">
        <v>67</v>
      </c>
      <c r="I303" s="198"/>
      <c r="J303" s="199"/>
    </row>
    <row r="304" spans="2:10">
      <c r="B304" s="200" t="s">
        <v>419</v>
      </c>
      <c r="C304" s="201" t="s">
        <v>572</v>
      </c>
      <c r="D304" s="202" t="s">
        <v>127</v>
      </c>
      <c r="E304" s="201" t="s">
        <v>571</v>
      </c>
      <c r="F304" s="203">
        <v>3903790.96</v>
      </c>
      <c r="G304" s="201">
        <v>50</v>
      </c>
      <c r="I304" s="198"/>
      <c r="J304" s="199"/>
    </row>
    <row r="305" spans="2:10">
      <c r="B305" s="200" t="s">
        <v>716</v>
      </c>
      <c r="C305" s="201" t="s">
        <v>572</v>
      </c>
      <c r="D305" s="202" t="s">
        <v>127</v>
      </c>
      <c r="E305" s="201" t="s">
        <v>571</v>
      </c>
      <c r="F305" s="203">
        <v>2823961.9699999997</v>
      </c>
      <c r="G305" s="201">
        <v>35</v>
      </c>
      <c r="I305" s="198"/>
      <c r="J305" s="199"/>
    </row>
    <row r="306" spans="2:10">
      <c r="B306" s="200" t="s">
        <v>420</v>
      </c>
      <c r="C306" s="201" t="s">
        <v>574</v>
      </c>
      <c r="D306" s="202" t="s">
        <v>128</v>
      </c>
      <c r="E306" s="201" t="s">
        <v>573</v>
      </c>
      <c r="F306" s="203">
        <v>5853907.1000000006</v>
      </c>
      <c r="G306" s="201">
        <v>84</v>
      </c>
      <c r="I306" s="198"/>
      <c r="J306" s="199"/>
    </row>
    <row r="307" spans="2:10">
      <c r="B307" s="200" t="s">
        <v>421</v>
      </c>
      <c r="C307" s="201" t="s">
        <v>574</v>
      </c>
      <c r="D307" s="202" t="s">
        <v>104</v>
      </c>
      <c r="E307" s="201" t="s">
        <v>571</v>
      </c>
      <c r="F307" s="203">
        <v>3566419.62</v>
      </c>
      <c r="G307" s="201">
        <v>70</v>
      </c>
      <c r="I307" s="198"/>
      <c r="J307" s="199"/>
    </row>
    <row r="308" spans="2:10">
      <c r="B308" s="200" t="s">
        <v>422</v>
      </c>
      <c r="C308" s="201" t="s">
        <v>572</v>
      </c>
      <c r="D308" s="202" t="s">
        <v>153</v>
      </c>
      <c r="E308" s="201" t="s">
        <v>571</v>
      </c>
      <c r="F308" s="203">
        <v>2708661.55</v>
      </c>
      <c r="G308" s="201">
        <v>40</v>
      </c>
      <c r="I308" s="198"/>
      <c r="J308" s="199"/>
    </row>
    <row r="309" spans="2:10">
      <c r="B309" s="200" t="s">
        <v>423</v>
      </c>
      <c r="C309" s="201" t="s">
        <v>574</v>
      </c>
      <c r="D309" s="202" t="s">
        <v>31</v>
      </c>
      <c r="E309" s="201" t="s">
        <v>571</v>
      </c>
      <c r="F309" s="203">
        <v>1541731.24</v>
      </c>
      <c r="G309" s="201">
        <v>60</v>
      </c>
      <c r="I309" s="198"/>
      <c r="J309" s="199"/>
    </row>
    <row r="310" spans="2:10">
      <c r="B310" s="200" t="s">
        <v>424</v>
      </c>
      <c r="C310" s="201" t="s">
        <v>572</v>
      </c>
      <c r="D310" s="202" t="s">
        <v>150</v>
      </c>
      <c r="E310" s="201" t="s">
        <v>573</v>
      </c>
      <c r="F310" s="203">
        <v>3906941.5</v>
      </c>
      <c r="G310" s="201">
        <v>45</v>
      </c>
      <c r="I310" s="198"/>
      <c r="J310" s="199"/>
    </row>
    <row r="311" spans="2:10">
      <c r="B311" s="200" t="s">
        <v>425</v>
      </c>
      <c r="C311" s="201" t="s">
        <v>574</v>
      </c>
      <c r="D311" s="202" t="s">
        <v>128</v>
      </c>
      <c r="E311" s="201" t="s">
        <v>571</v>
      </c>
      <c r="F311" s="203">
        <v>3425894.45</v>
      </c>
      <c r="G311" s="201">
        <v>60</v>
      </c>
      <c r="I311" s="198"/>
      <c r="J311" s="199"/>
    </row>
    <row r="312" spans="2:10">
      <c r="B312" s="200" t="s">
        <v>426</v>
      </c>
      <c r="C312" s="201" t="s">
        <v>572</v>
      </c>
      <c r="D312" s="202" t="s">
        <v>105</v>
      </c>
      <c r="E312" s="201" t="s">
        <v>573</v>
      </c>
      <c r="F312" s="203">
        <v>7871588.7800000003</v>
      </c>
      <c r="G312" s="201">
        <v>93</v>
      </c>
      <c r="I312" s="198"/>
      <c r="J312" s="199"/>
    </row>
    <row r="313" spans="2:10">
      <c r="B313" s="200" t="s">
        <v>673</v>
      </c>
      <c r="C313" s="201" t="s">
        <v>574</v>
      </c>
      <c r="D313" s="202" t="s">
        <v>170</v>
      </c>
      <c r="E313" s="201" t="s">
        <v>573</v>
      </c>
      <c r="F313" s="203">
        <v>1525805.1300000001</v>
      </c>
      <c r="G313" s="201">
        <v>35</v>
      </c>
      <c r="I313" s="198"/>
      <c r="J313" s="199"/>
    </row>
    <row r="314" spans="2:10">
      <c r="B314" s="200" t="s">
        <v>427</v>
      </c>
      <c r="C314" s="201" t="s">
        <v>572</v>
      </c>
      <c r="D314" s="202" t="s">
        <v>176</v>
      </c>
      <c r="E314" s="201" t="s">
        <v>573</v>
      </c>
      <c r="F314" s="203">
        <v>2271097.3899999997</v>
      </c>
      <c r="G314" s="201">
        <v>47</v>
      </c>
      <c r="I314" s="198"/>
      <c r="J314" s="199"/>
    </row>
    <row r="315" spans="2:10">
      <c r="B315" s="200" t="s">
        <v>428</v>
      </c>
      <c r="C315" s="201" t="s">
        <v>572</v>
      </c>
      <c r="D315" s="202" t="s">
        <v>134</v>
      </c>
      <c r="E315" s="201" t="s">
        <v>573</v>
      </c>
      <c r="F315" s="203">
        <v>4176642.5300000003</v>
      </c>
      <c r="G315" s="201">
        <v>43</v>
      </c>
      <c r="I315" s="198"/>
      <c r="J315" s="199"/>
    </row>
    <row r="316" spans="2:10">
      <c r="B316" s="200" t="s">
        <v>429</v>
      </c>
      <c r="C316" s="201" t="s">
        <v>572</v>
      </c>
      <c r="D316" s="202" t="s">
        <v>119</v>
      </c>
      <c r="E316" s="201" t="s">
        <v>573</v>
      </c>
      <c r="F316" s="203">
        <v>7375182.6000000006</v>
      </c>
      <c r="G316" s="201">
        <v>80</v>
      </c>
      <c r="I316" s="198"/>
      <c r="J316" s="199"/>
    </row>
    <row r="317" spans="2:10">
      <c r="B317" s="200" t="s">
        <v>674</v>
      </c>
      <c r="C317" s="201" t="s">
        <v>574</v>
      </c>
      <c r="D317" s="202" t="s">
        <v>120</v>
      </c>
      <c r="E317" s="201" t="s">
        <v>571</v>
      </c>
      <c r="F317" s="203">
        <v>672364.96</v>
      </c>
      <c r="G317" s="201">
        <v>24</v>
      </c>
      <c r="I317" s="198"/>
      <c r="J317" s="199"/>
    </row>
    <row r="318" spans="2:10">
      <c r="B318" s="200" t="s">
        <v>430</v>
      </c>
      <c r="C318" s="201" t="s">
        <v>574</v>
      </c>
      <c r="D318" s="202" t="s">
        <v>147</v>
      </c>
      <c r="E318" s="201" t="s">
        <v>571</v>
      </c>
      <c r="F318" s="203">
        <v>231026.77000000002</v>
      </c>
      <c r="G318" s="201">
        <v>5</v>
      </c>
      <c r="I318" s="198"/>
      <c r="J318" s="199"/>
    </row>
    <row r="319" spans="2:10">
      <c r="B319" s="200" t="s">
        <v>431</v>
      </c>
      <c r="C319" s="201" t="s">
        <v>572</v>
      </c>
      <c r="D319" s="202" t="s">
        <v>114</v>
      </c>
      <c r="E319" s="201" t="s">
        <v>573</v>
      </c>
      <c r="F319" s="203">
        <v>4621888.88</v>
      </c>
      <c r="G319" s="201">
        <v>70</v>
      </c>
      <c r="I319" s="198"/>
      <c r="J319" s="199"/>
    </row>
    <row r="320" spans="2:10">
      <c r="B320" s="200" t="s">
        <v>432</v>
      </c>
      <c r="C320" s="201" t="s">
        <v>572</v>
      </c>
      <c r="D320" s="202" t="s">
        <v>110</v>
      </c>
      <c r="E320" s="201" t="s">
        <v>573</v>
      </c>
      <c r="F320" s="203">
        <v>2844646.0300000003</v>
      </c>
      <c r="G320" s="201">
        <v>40</v>
      </c>
      <c r="I320" s="198"/>
      <c r="J320" s="199"/>
    </row>
    <row r="321" spans="2:10">
      <c r="B321" s="200" t="s">
        <v>433</v>
      </c>
      <c r="C321" s="201" t="s">
        <v>572</v>
      </c>
      <c r="D321" s="202" t="s">
        <v>39</v>
      </c>
      <c r="E321" s="201" t="s">
        <v>573</v>
      </c>
      <c r="F321" s="203">
        <v>2021422.4700000002</v>
      </c>
      <c r="G321" s="201">
        <v>30</v>
      </c>
      <c r="I321" s="198"/>
      <c r="J321" s="199"/>
    </row>
    <row r="322" spans="2:10">
      <c r="B322" s="200" t="s">
        <v>717</v>
      </c>
      <c r="C322" s="201" t="s">
        <v>572</v>
      </c>
      <c r="D322" s="202" t="s">
        <v>153</v>
      </c>
      <c r="E322" s="201" t="s">
        <v>571</v>
      </c>
      <c r="F322" s="203">
        <v>2259032.4700000002</v>
      </c>
      <c r="G322" s="201">
        <v>47</v>
      </c>
      <c r="I322" s="198"/>
      <c r="J322" s="199"/>
    </row>
    <row r="323" spans="2:10">
      <c r="B323" s="200" t="s">
        <v>434</v>
      </c>
      <c r="C323" s="201" t="s">
        <v>572</v>
      </c>
      <c r="D323" s="202" t="s">
        <v>153</v>
      </c>
      <c r="E323" s="201" t="s">
        <v>573</v>
      </c>
      <c r="F323" s="203">
        <v>4395138.76</v>
      </c>
      <c r="G323" s="201">
        <v>42</v>
      </c>
      <c r="I323" s="198"/>
      <c r="J323" s="199"/>
    </row>
    <row r="324" spans="2:10">
      <c r="B324" s="200" t="s">
        <v>435</v>
      </c>
      <c r="C324" s="201" t="s">
        <v>572</v>
      </c>
      <c r="D324" s="202" t="s">
        <v>154</v>
      </c>
      <c r="E324" s="201" t="s">
        <v>571</v>
      </c>
      <c r="F324" s="203">
        <v>1668678.12</v>
      </c>
      <c r="G324" s="201">
        <v>35</v>
      </c>
      <c r="I324" s="198"/>
      <c r="J324" s="199"/>
    </row>
    <row r="325" spans="2:10">
      <c r="B325" s="200" t="s">
        <v>436</v>
      </c>
      <c r="C325" s="201" t="s">
        <v>574</v>
      </c>
      <c r="D325" s="202" t="s">
        <v>128</v>
      </c>
      <c r="E325" s="201" t="s">
        <v>573</v>
      </c>
      <c r="F325" s="203">
        <v>4334263.2</v>
      </c>
      <c r="G325" s="201">
        <v>55</v>
      </c>
      <c r="I325" s="198"/>
      <c r="J325" s="199"/>
    </row>
    <row r="326" spans="2:10">
      <c r="B326" s="200" t="s">
        <v>437</v>
      </c>
      <c r="C326" s="201" t="s">
        <v>574</v>
      </c>
      <c r="D326" s="202" t="s">
        <v>129</v>
      </c>
      <c r="E326" s="201" t="s">
        <v>573</v>
      </c>
      <c r="F326" s="203">
        <v>1215103.3599999999</v>
      </c>
      <c r="G326" s="201">
        <v>20</v>
      </c>
      <c r="I326" s="198"/>
      <c r="J326" s="199"/>
    </row>
    <row r="327" spans="2:10">
      <c r="B327" s="200" t="s">
        <v>718</v>
      </c>
      <c r="C327" s="201" t="s">
        <v>574</v>
      </c>
      <c r="D327" s="202" t="s">
        <v>106</v>
      </c>
      <c r="E327" s="201" t="s">
        <v>571</v>
      </c>
      <c r="F327" s="203">
        <v>4655961.5</v>
      </c>
      <c r="G327" s="201">
        <v>58</v>
      </c>
      <c r="I327" s="198"/>
      <c r="J327" s="199"/>
    </row>
    <row r="328" spans="2:10">
      <c r="B328" s="200" t="s">
        <v>438</v>
      </c>
      <c r="C328" s="201" t="s">
        <v>574</v>
      </c>
      <c r="D328" s="202" t="s">
        <v>128</v>
      </c>
      <c r="E328" s="201" t="s">
        <v>573</v>
      </c>
      <c r="F328" s="203">
        <v>2220841.66</v>
      </c>
      <c r="G328" s="201">
        <v>28</v>
      </c>
      <c r="I328" s="198"/>
      <c r="J328" s="199"/>
    </row>
    <row r="329" spans="2:10">
      <c r="B329" s="200" t="s">
        <v>438</v>
      </c>
      <c r="C329" s="201" t="s">
        <v>572</v>
      </c>
      <c r="D329" s="202" t="s">
        <v>174</v>
      </c>
      <c r="E329" s="201" t="s">
        <v>573</v>
      </c>
      <c r="F329" s="203">
        <v>3767254.16</v>
      </c>
      <c r="G329" s="201">
        <v>50</v>
      </c>
      <c r="I329" s="198"/>
      <c r="J329" s="199"/>
    </row>
    <row r="330" spans="2:10">
      <c r="B330" s="200" t="s">
        <v>439</v>
      </c>
      <c r="C330" s="201" t="s">
        <v>572</v>
      </c>
      <c r="D330" s="202" t="s">
        <v>121</v>
      </c>
      <c r="E330" s="201" t="s">
        <v>573</v>
      </c>
      <c r="F330" s="203">
        <v>3972877.79</v>
      </c>
      <c r="G330" s="201">
        <v>58</v>
      </c>
      <c r="I330" s="198"/>
      <c r="J330" s="199"/>
    </row>
    <row r="331" spans="2:10">
      <c r="B331" s="200" t="s">
        <v>440</v>
      </c>
      <c r="C331" s="201" t="s">
        <v>574</v>
      </c>
      <c r="D331" s="202" t="s">
        <v>170</v>
      </c>
      <c r="E331" s="201" t="s">
        <v>573</v>
      </c>
      <c r="F331" s="203">
        <v>2731286.2800000003</v>
      </c>
      <c r="G331" s="201">
        <v>44</v>
      </c>
      <c r="I331" s="198"/>
      <c r="J331" s="199"/>
    </row>
    <row r="332" spans="2:10">
      <c r="B332" s="200" t="s">
        <v>441</v>
      </c>
      <c r="C332" s="201" t="s">
        <v>572</v>
      </c>
      <c r="D332" s="202" t="s">
        <v>127</v>
      </c>
      <c r="E332" s="201" t="s">
        <v>573</v>
      </c>
      <c r="F332" s="203">
        <v>2280223.6999999997</v>
      </c>
      <c r="G332" s="201">
        <v>25</v>
      </c>
      <c r="I332" s="198"/>
      <c r="J332" s="199"/>
    </row>
    <row r="333" spans="2:10">
      <c r="B333" s="200" t="s">
        <v>442</v>
      </c>
      <c r="C333" s="201" t="s">
        <v>572</v>
      </c>
      <c r="D333" s="202" t="s">
        <v>145</v>
      </c>
      <c r="E333" s="201" t="s">
        <v>573</v>
      </c>
      <c r="F333" s="203">
        <v>5127806.47</v>
      </c>
      <c r="G333" s="201">
        <v>63</v>
      </c>
      <c r="I333" s="198"/>
      <c r="J333" s="199"/>
    </row>
    <row r="334" spans="2:10">
      <c r="B334" s="200" t="s">
        <v>443</v>
      </c>
      <c r="C334" s="201" t="s">
        <v>572</v>
      </c>
      <c r="D334" s="202" t="s">
        <v>173</v>
      </c>
      <c r="E334" s="201" t="s">
        <v>573</v>
      </c>
      <c r="F334" s="203">
        <v>15043093.239999998</v>
      </c>
      <c r="G334" s="201">
        <v>100</v>
      </c>
      <c r="I334" s="198"/>
      <c r="J334" s="199"/>
    </row>
    <row r="335" spans="2:10">
      <c r="B335" s="200" t="s">
        <v>444</v>
      </c>
      <c r="C335" s="201" t="s">
        <v>574</v>
      </c>
      <c r="D335" s="202" t="s">
        <v>128</v>
      </c>
      <c r="E335" s="201" t="s">
        <v>571</v>
      </c>
      <c r="F335" s="203">
        <v>1119650.4899999998</v>
      </c>
      <c r="G335" s="201">
        <v>35</v>
      </c>
      <c r="I335" s="198"/>
      <c r="J335" s="199"/>
    </row>
    <row r="336" spans="2:10">
      <c r="B336" s="200" t="s">
        <v>445</v>
      </c>
      <c r="C336" s="201" t="s">
        <v>574</v>
      </c>
      <c r="D336" s="202" t="s">
        <v>128</v>
      </c>
      <c r="E336" s="201" t="s">
        <v>571</v>
      </c>
      <c r="F336" s="203">
        <v>3513136.49</v>
      </c>
      <c r="G336" s="201">
        <v>65</v>
      </c>
      <c r="I336" s="198"/>
      <c r="J336" s="199"/>
    </row>
    <row r="337" spans="2:10">
      <c r="B337" s="200" t="s">
        <v>446</v>
      </c>
      <c r="C337" s="201" t="s">
        <v>574</v>
      </c>
      <c r="D337" s="202" t="s">
        <v>124</v>
      </c>
      <c r="E337" s="201" t="s">
        <v>571</v>
      </c>
      <c r="F337" s="203">
        <v>1195025.0999999999</v>
      </c>
      <c r="G337" s="201">
        <v>25</v>
      </c>
      <c r="I337" s="198"/>
      <c r="J337" s="199"/>
    </row>
    <row r="338" spans="2:10">
      <c r="B338" s="200" t="s">
        <v>719</v>
      </c>
      <c r="C338" s="201" t="s">
        <v>574</v>
      </c>
      <c r="D338" s="202" t="s">
        <v>124</v>
      </c>
      <c r="E338" s="201" t="s">
        <v>571</v>
      </c>
      <c r="F338" s="203">
        <v>1190327.47</v>
      </c>
      <c r="G338" s="201">
        <v>40</v>
      </c>
      <c r="I338" s="198"/>
      <c r="J338" s="199"/>
    </row>
    <row r="339" spans="2:10">
      <c r="B339" s="200" t="s">
        <v>447</v>
      </c>
      <c r="C339" s="201" t="s">
        <v>572</v>
      </c>
      <c r="D339" s="202" t="s">
        <v>143</v>
      </c>
      <c r="E339" s="201" t="s">
        <v>573</v>
      </c>
      <c r="F339" s="203">
        <v>3273824.7899999996</v>
      </c>
      <c r="G339" s="201">
        <v>47</v>
      </c>
      <c r="I339" s="198"/>
      <c r="J339" s="199"/>
    </row>
    <row r="340" spans="2:10">
      <c r="B340" s="200" t="s">
        <v>448</v>
      </c>
      <c r="C340" s="201" t="s">
        <v>572</v>
      </c>
      <c r="D340" s="202" t="s">
        <v>165</v>
      </c>
      <c r="E340" s="201" t="s">
        <v>571</v>
      </c>
      <c r="F340" s="203">
        <v>3453819.57</v>
      </c>
      <c r="G340" s="201">
        <v>81</v>
      </c>
      <c r="I340" s="198"/>
      <c r="J340" s="199"/>
    </row>
    <row r="341" spans="2:10">
      <c r="B341" s="200" t="s">
        <v>449</v>
      </c>
      <c r="C341" s="201" t="s">
        <v>572</v>
      </c>
      <c r="D341" s="202" t="s">
        <v>119</v>
      </c>
      <c r="E341" s="201" t="s">
        <v>573</v>
      </c>
      <c r="F341" s="203">
        <v>2835838.75</v>
      </c>
      <c r="G341" s="201">
        <v>40</v>
      </c>
      <c r="I341" s="198"/>
      <c r="J341" s="199"/>
    </row>
    <row r="342" spans="2:10">
      <c r="B342" s="200" t="s">
        <v>450</v>
      </c>
      <c r="C342" s="201" t="s">
        <v>572</v>
      </c>
      <c r="D342" s="202" t="s">
        <v>115</v>
      </c>
      <c r="E342" s="201" t="s">
        <v>573</v>
      </c>
      <c r="F342" s="203">
        <v>9023564.0899999999</v>
      </c>
      <c r="G342" s="201">
        <v>79</v>
      </c>
      <c r="I342" s="198"/>
      <c r="J342" s="199"/>
    </row>
    <row r="343" spans="2:10">
      <c r="B343" s="200" t="s">
        <v>675</v>
      </c>
      <c r="C343" s="201" t="s">
        <v>572</v>
      </c>
      <c r="D343" s="202" t="s">
        <v>39</v>
      </c>
      <c r="E343" s="201" t="s">
        <v>573</v>
      </c>
      <c r="F343" s="203">
        <v>2904659.08</v>
      </c>
      <c r="G343" s="201">
        <v>40</v>
      </c>
      <c r="I343" s="198"/>
      <c r="J343" s="199"/>
    </row>
    <row r="344" spans="2:10">
      <c r="B344" s="200" t="s">
        <v>613</v>
      </c>
      <c r="C344" s="201" t="s">
        <v>572</v>
      </c>
      <c r="D344" s="202" t="s">
        <v>145</v>
      </c>
      <c r="E344" s="201" t="s">
        <v>573</v>
      </c>
      <c r="F344" s="203">
        <v>10138418.189999999</v>
      </c>
      <c r="G344" s="201">
        <v>90</v>
      </c>
      <c r="I344" s="198"/>
      <c r="J344" s="199"/>
    </row>
    <row r="345" spans="2:10">
      <c r="B345" s="200" t="s">
        <v>451</v>
      </c>
      <c r="C345" s="201" t="s">
        <v>572</v>
      </c>
      <c r="D345" s="202" t="s">
        <v>39</v>
      </c>
      <c r="E345" s="201" t="s">
        <v>573</v>
      </c>
      <c r="F345" s="203">
        <v>1096611.43</v>
      </c>
      <c r="G345" s="201">
        <v>0</v>
      </c>
      <c r="I345" s="198"/>
      <c r="J345" s="199"/>
    </row>
    <row r="346" spans="2:10">
      <c r="B346" s="200" t="s">
        <v>575</v>
      </c>
      <c r="C346" s="201" t="s">
        <v>574</v>
      </c>
      <c r="D346" s="202" t="s">
        <v>742</v>
      </c>
      <c r="E346" s="201" t="s">
        <v>571</v>
      </c>
      <c r="F346" s="203">
        <v>1081220.5</v>
      </c>
      <c r="G346" s="201">
        <v>30</v>
      </c>
      <c r="I346" s="198"/>
      <c r="J346" s="199"/>
    </row>
    <row r="347" spans="2:10">
      <c r="B347" s="200" t="s">
        <v>452</v>
      </c>
      <c r="C347" s="201" t="s">
        <v>572</v>
      </c>
      <c r="D347" s="202" t="s">
        <v>165</v>
      </c>
      <c r="E347" s="201" t="s">
        <v>573</v>
      </c>
      <c r="F347" s="203">
        <v>1358251.72</v>
      </c>
      <c r="G347" s="201">
        <v>40</v>
      </c>
      <c r="I347" s="198"/>
      <c r="J347" s="199"/>
    </row>
    <row r="348" spans="2:10">
      <c r="B348" s="200" t="s">
        <v>453</v>
      </c>
      <c r="C348" s="201" t="s">
        <v>572</v>
      </c>
      <c r="D348" s="202" t="s">
        <v>174</v>
      </c>
      <c r="E348" s="201" t="s">
        <v>573</v>
      </c>
      <c r="F348" s="203">
        <v>3463608.63</v>
      </c>
      <c r="G348" s="201">
        <v>52</v>
      </c>
      <c r="I348" s="198"/>
      <c r="J348" s="199"/>
    </row>
    <row r="349" spans="2:10">
      <c r="B349" s="200" t="s">
        <v>454</v>
      </c>
      <c r="C349" s="201" t="s">
        <v>574</v>
      </c>
      <c r="D349" s="202" t="s">
        <v>178</v>
      </c>
      <c r="E349" s="201" t="s">
        <v>573</v>
      </c>
      <c r="F349" s="203">
        <v>1350086.71</v>
      </c>
      <c r="G349" s="201">
        <v>19</v>
      </c>
      <c r="I349" s="198"/>
      <c r="J349" s="199"/>
    </row>
    <row r="350" spans="2:10">
      <c r="B350" s="200" t="s">
        <v>455</v>
      </c>
      <c r="C350" s="201" t="s">
        <v>574</v>
      </c>
      <c r="D350" s="202" t="s">
        <v>148</v>
      </c>
      <c r="E350" s="201" t="s">
        <v>573</v>
      </c>
      <c r="F350" s="203">
        <v>2780703.24</v>
      </c>
      <c r="G350" s="201">
        <v>33</v>
      </c>
      <c r="I350" s="198"/>
      <c r="J350" s="199"/>
    </row>
    <row r="351" spans="2:10">
      <c r="B351" s="200" t="s">
        <v>456</v>
      </c>
      <c r="C351" s="201" t="s">
        <v>574</v>
      </c>
      <c r="D351" s="202" t="s">
        <v>147</v>
      </c>
      <c r="E351" s="201" t="s">
        <v>571</v>
      </c>
      <c r="F351" s="203">
        <v>2058543.0699999998</v>
      </c>
      <c r="G351" s="201">
        <v>33</v>
      </c>
      <c r="I351" s="198"/>
      <c r="J351" s="199"/>
    </row>
    <row r="352" spans="2:10">
      <c r="B352" s="200" t="s">
        <v>457</v>
      </c>
      <c r="C352" s="201" t="s">
        <v>574</v>
      </c>
      <c r="D352" s="202" t="s">
        <v>104</v>
      </c>
      <c r="E352" s="201" t="s">
        <v>573</v>
      </c>
      <c r="F352" s="203">
        <v>2935537.84</v>
      </c>
      <c r="G352" s="201">
        <v>54</v>
      </c>
      <c r="I352" s="198"/>
      <c r="J352" s="199"/>
    </row>
    <row r="353" spans="2:10">
      <c r="B353" s="200" t="s">
        <v>720</v>
      </c>
      <c r="C353" s="201" t="s">
        <v>572</v>
      </c>
      <c r="D353" s="202" t="s">
        <v>119</v>
      </c>
      <c r="E353" s="201" t="s">
        <v>571</v>
      </c>
      <c r="F353" s="203">
        <v>2962675.1900000004</v>
      </c>
      <c r="G353" s="201">
        <v>68</v>
      </c>
      <c r="I353" s="198"/>
      <c r="J353" s="199"/>
    </row>
    <row r="354" spans="2:10">
      <c r="B354" s="200" t="s">
        <v>676</v>
      </c>
      <c r="C354" s="201" t="s">
        <v>572</v>
      </c>
      <c r="D354" s="202" t="s">
        <v>160</v>
      </c>
      <c r="E354" s="201" t="s">
        <v>571</v>
      </c>
      <c r="F354" s="203">
        <v>3798016.7699999996</v>
      </c>
      <c r="G354" s="201">
        <v>57</v>
      </c>
      <c r="I354" s="198"/>
      <c r="J354" s="199"/>
    </row>
    <row r="355" spans="2:10">
      <c r="B355" s="200" t="s">
        <v>677</v>
      </c>
      <c r="C355" s="201" t="s">
        <v>574</v>
      </c>
      <c r="D355" s="202" t="s">
        <v>124</v>
      </c>
      <c r="E355" s="201" t="s">
        <v>573</v>
      </c>
      <c r="F355" s="203">
        <v>1973712.71</v>
      </c>
      <c r="G355" s="201">
        <v>32</v>
      </c>
      <c r="I355" s="198"/>
      <c r="J355" s="199"/>
    </row>
    <row r="356" spans="2:10">
      <c r="B356" s="200" t="s">
        <v>678</v>
      </c>
      <c r="C356" s="201" t="s">
        <v>572</v>
      </c>
      <c r="D356" s="202" t="s">
        <v>39</v>
      </c>
      <c r="E356" s="201" t="s">
        <v>573</v>
      </c>
      <c r="F356" s="203">
        <v>2444274.34</v>
      </c>
      <c r="G356" s="201">
        <v>31</v>
      </c>
      <c r="I356" s="198"/>
      <c r="J356" s="199"/>
    </row>
    <row r="357" spans="2:10">
      <c r="B357" s="200" t="s">
        <v>458</v>
      </c>
      <c r="C357" s="201" t="s">
        <v>572</v>
      </c>
      <c r="D357" s="202" t="s">
        <v>132</v>
      </c>
      <c r="E357" s="201" t="s">
        <v>573</v>
      </c>
      <c r="F357" s="203">
        <v>1982642.2400000002</v>
      </c>
      <c r="G357" s="201">
        <v>39</v>
      </c>
      <c r="I357" s="198"/>
      <c r="J357" s="199"/>
    </row>
    <row r="358" spans="2:10">
      <c r="B358" s="200" t="s">
        <v>721</v>
      </c>
      <c r="C358" s="201" t="s">
        <v>572</v>
      </c>
      <c r="D358" s="202" t="s">
        <v>144</v>
      </c>
      <c r="E358" s="201" t="s">
        <v>571</v>
      </c>
      <c r="F358" s="203">
        <v>2806253.39</v>
      </c>
      <c r="G358" s="201">
        <v>70</v>
      </c>
      <c r="I358" s="198"/>
      <c r="J358" s="199"/>
    </row>
    <row r="359" spans="2:10">
      <c r="B359" s="200" t="s">
        <v>459</v>
      </c>
      <c r="C359" s="201" t="s">
        <v>574</v>
      </c>
      <c r="D359" s="202" t="s">
        <v>126</v>
      </c>
      <c r="E359" s="201" t="s">
        <v>573</v>
      </c>
      <c r="F359" s="203">
        <v>2663458.14</v>
      </c>
      <c r="G359" s="201">
        <v>35</v>
      </c>
      <c r="I359" s="198"/>
      <c r="J359" s="199"/>
    </row>
    <row r="360" spans="2:10">
      <c r="B360" s="200" t="s">
        <v>460</v>
      </c>
      <c r="C360" s="201" t="s">
        <v>572</v>
      </c>
      <c r="D360" s="202" t="s">
        <v>110</v>
      </c>
      <c r="E360" s="201" t="s">
        <v>573</v>
      </c>
      <c r="F360" s="203">
        <v>2971772.67</v>
      </c>
      <c r="G360" s="201">
        <v>42</v>
      </c>
      <c r="I360" s="198"/>
      <c r="J360" s="199"/>
    </row>
    <row r="361" spans="2:10">
      <c r="B361" s="200" t="s">
        <v>461</v>
      </c>
      <c r="C361" s="201" t="s">
        <v>572</v>
      </c>
      <c r="D361" s="202" t="s">
        <v>121</v>
      </c>
      <c r="E361" s="201" t="s">
        <v>573</v>
      </c>
      <c r="F361" s="203">
        <v>2901990.3</v>
      </c>
      <c r="G361" s="201">
        <v>40</v>
      </c>
      <c r="I361" s="198"/>
      <c r="J361" s="199"/>
    </row>
    <row r="362" spans="2:10">
      <c r="B362" s="200" t="s">
        <v>462</v>
      </c>
      <c r="C362" s="201" t="s">
        <v>574</v>
      </c>
      <c r="D362" s="202" t="s">
        <v>104</v>
      </c>
      <c r="E362" s="201" t="s">
        <v>573</v>
      </c>
      <c r="F362" s="203">
        <v>1109935.9700000002</v>
      </c>
      <c r="G362" s="201">
        <v>20</v>
      </c>
      <c r="I362" s="198"/>
      <c r="J362" s="199"/>
    </row>
    <row r="363" spans="2:10">
      <c r="B363" s="200" t="s">
        <v>463</v>
      </c>
      <c r="C363" s="201" t="s">
        <v>574</v>
      </c>
      <c r="D363" s="202" t="s">
        <v>168</v>
      </c>
      <c r="E363" s="201" t="s">
        <v>571</v>
      </c>
      <c r="F363" s="203">
        <v>2575774.4</v>
      </c>
      <c r="G363" s="201">
        <v>68</v>
      </c>
      <c r="I363" s="198"/>
      <c r="J363" s="199"/>
    </row>
    <row r="364" spans="2:10">
      <c r="B364" s="200" t="s">
        <v>584</v>
      </c>
      <c r="C364" s="201" t="s">
        <v>572</v>
      </c>
      <c r="D364" s="202" t="s">
        <v>119</v>
      </c>
      <c r="E364" s="201" t="s">
        <v>573</v>
      </c>
      <c r="F364" s="203">
        <v>3492566.8900000006</v>
      </c>
      <c r="G364" s="201">
        <v>44</v>
      </c>
      <c r="I364" s="198"/>
      <c r="J364" s="199"/>
    </row>
    <row r="365" spans="2:10">
      <c r="B365" s="200" t="s">
        <v>464</v>
      </c>
      <c r="C365" s="201" t="s">
        <v>572</v>
      </c>
      <c r="D365" s="202" t="s">
        <v>154</v>
      </c>
      <c r="E365" s="201" t="s">
        <v>571</v>
      </c>
      <c r="F365" s="203">
        <v>982073.04</v>
      </c>
      <c r="G365" s="201">
        <v>40</v>
      </c>
      <c r="I365" s="198"/>
      <c r="J365" s="199"/>
    </row>
    <row r="366" spans="2:10">
      <c r="B366" s="200" t="s">
        <v>465</v>
      </c>
      <c r="C366" s="201" t="s">
        <v>572</v>
      </c>
      <c r="D366" s="202" t="s">
        <v>154</v>
      </c>
      <c r="E366" s="201" t="s">
        <v>573</v>
      </c>
      <c r="F366" s="203">
        <v>8461041.3900000006</v>
      </c>
      <c r="G366" s="201">
        <v>70</v>
      </c>
      <c r="I366" s="198"/>
      <c r="J366" s="199"/>
    </row>
    <row r="367" spans="2:10">
      <c r="B367" s="200" t="s">
        <v>722</v>
      </c>
      <c r="C367" s="201" t="s">
        <v>572</v>
      </c>
      <c r="D367" s="202" t="s">
        <v>154</v>
      </c>
      <c r="E367" s="201" t="s">
        <v>571</v>
      </c>
      <c r="F367" s="203">
        <v>3760467.7199999997</v>
      </c>
      <c r="G367" s="201">
        <v>75</v>
      </c>
      <c r="I367" s="198"/>
      <c r="J367" s="199"/>
    </row>
    <row r="368" spans="2:10">
      <c r="B368" s="200" t="s">
        <v>466</v>
      </c>
      <c r="C368" s="201" t="s">
        <v>572</v>
      </c>
      <c r="D368" s="202" t="s">
        <v>123</v>
      </c>
      <c r="E368" s="201" t="s">
        <v>573</v>
      </c>
      <c r="F368" s="203">
        <v>12600778.889999999</v>
      </c>
      <c r="G368" s="201">
        <v>103</v>
      </c>
      <c r="I368" s="198"/>
      <c r="J368" s="199"/>
    </row>
    <row r="369" spans="2:10">
      <c r="B369" s="200" t="s">
        <v>467</v>
      </c>
      <c r="C369" s="201" t="s">
        <v>572</v>
      </c>
      <c r="D369" s="202" t="s">
        <v>134</v>
      </c>
      <c r="E369" s="201" t="s">
        <v>573</v>
      </c>
      <c r="F369" s="203">
        <v>12426787.48</v>
      </c>
      <c r="G369" s="201">
        <v>80</v>
      </c>
      <c r="I369" s="198"/>
      <c r="J369" s="199"/>
    </row>
    <row r="370" spans="2:10">
      <c r="B370" s="200" t="s">
        <v>468</v>
      </c>
      <c r="C370" s="201" t="s">
        <v>574</v>
      </c>
      <c r="D370" s="202" t="s">
        <v>138</v>
      </c>
      <c r="E370" s="201" t="s">
        <v>573</v>
      </c>
      <c r="F370" s="203">
        <v>2027269.0399999998</v>
      </c>
      <c r="G370" s="201">
        <v>20</v>
      </c>
      <c r="I370" s="198"/>
      <c r="J370" s="199"/>
    </row>
    <row r="371" spans="2:10">
      <c r="B371" s="200" t="s">
        <v>469</v>
      </c>
      <c r="C371" s="201" t="s">
        <v>574</v>
      </c>
      <c r="D371" s="202" t="s">
        <v>109</v>
      </c>
      <c r="E371" s="201" t="s">
        <v>573</v>
      </c>
      <c r="F371" s="203">
        <v>1762246.51</v>
      </c>
      <c r="G371" s="201">
        <v>30</v>
      </c>
      <c r="I371" s="198"/>
      <c r="J371" s="199"/>
    </row>
    <row r="372" spans="2:10">
      <c r="B372" s="200" t="s">
        <v>470</v>
      </c>
      <c r="C372" s="201" t="s">
        <v>574</v>
      </c>
      <c r="D372" s="202" t="s">
        <v>29</v>
      </c>
      <c r="E372" s="201" t="s">
        <v>573</v>
      </c>
      <c r="F372" s="203">
        <v>1197112.9200000002</v>
      </c>
      <c r="G372" s="201">
        <v>25</v>
      </c>
      <c r="I372" s="198"/>
      <c r="J372" s="199"/>
    </row>
    <row r="373" spans="2:10">
      <c r="B373" s="200" t="s">
        <v>471</v>
      </c>
      <c r="C373" s="201" t="s">
        <v>572</v>
      </c>
      <c r="D373" s="202" t="s">
        <v>151</v>
      </c>
      <c r="E373" s="201" t="s">
        <v>573</v>
      </c>
      <c r="F373" s="203">
        <v>5314551.17</v>
      </c>
      <c r="G373" s="201">
        <v>60</v>
      </c>
      <c r="I373" s="198"/>
      <c r="J373" s="199"/>
    </row>
    <row r="374" spans="2:10">
      <c r="B374" s="200" t="s">
        <v>472</v>
      </c>
      <c r="C374" s="201" t="s">
        <v>572</v>
      </c>
      <c r="D374" s="202" t="s">
        <v>134</v>
      </c>
      <c r="E374" s="201" t="s">
        <v>573</v>
      </c>
      <c r="F374" s="203">
        <v>4521295.87</v>
      </c>
      <c r="G374" s="201">
        <v>31</v>
      </c>
      <c r="I374" s="198"/>
      <c r="J374" s="199"/>
    </row>
    <row r="375" spans="2:10">
      <c r="B375" s="200" t="s">
        <v>679</v>
      </c>
      <c r="C375" s="201" t="s">
        <v>572</v>
      </c>
      <c r="D375" s="202" t="s">
        <v>137</v>
      </c>
      <c r="E375" s="201" t="s">
        <v>573</v>
      </c>
      <c r="F375" s="203">
        <v>4914927.5199999996</v>
      </c>
      <c r="G375" s="201">
        <v>69</v>
      </c>
      <c r="I375" s="198"/>
      <c r="J375" s="199"/>
    </row>
    <row r="376" spans="2:10">
      <c r="B376" s="200" t="s">
        <v>473</v>
      </c>
      <c r="C376" s="201" t="s">
        <v>572</v>
      </c>
      <c r="D376" s="202" t="s">
        <v>136</v>
      </c>
      <c r="E376" s="201" t="s">
        <v>573</v>
      </c>
      <c r="F376" s="203">
        <v>6919020.1899999995</v>
      </c>
      <c r="G376" s="201">
        <v>80</v>
      </c>
      <c r="I376" s="198"/>
      <c r="J376" s="199"/>
    </row>
    <row r="377" spans="2:10">
      <c r="B377" s="200" t="s">
        <v>474</v>
      </c>
      <c r="C377" s="201" t="s">
        <v>572</v>
      </c>
      <c r="D377" s="202" t="s">
        <v>39</v>
      </c>
      <c r="E377" s="201" t="s">
        <v>571</v>
      </c>
      <c r="F377" s="203">
        <v>3291472.8000000003</v>
      </c>
      <c r="G377" s="201">
        <v>80</v>
      </c>
      <c r="I377" s="198"/>
      <c r="J377" s="199"/>
    </row>
    <row r="378" spans="2:10">
      <c r="B378" s="200" t="s">
        <v>475</v>
      </c>
      <c r="C378" s="201" t="s">
        <v>574</v>
      </c>
      <c r="D378" s="202" t="s">
        <v>33</v>
      </c>
      <c r="E378" s="201" t="s">
        <v>573</v>
      </c>
      <c r="F378" s="203">
        <v>1140440.93</v>
      </c>
      <c r="G378" s="201">
        <v>25</v>
      </c>
      <c r="I378" s="198"/>
      <c r="J378" s="199"/>
    </row>
    <row r="379" spans="2:10">
      <c r="B379" s="200" t="s">
        <v>476</v>
      </c>
      <c r="C379" s="201" t="s">
        <v>572</v>
      </c>
      <c r="D379" s="202" t="s">
        <v>154</v>
      </c>
      <c r="E379" s="201" t="s">
        <v>573</v>
      </c>
      <c r="F379" s="203">
        <v>2126808.7799999998</v>
      </c>
      <c r="G379" s="201">
        <v>30</v>
      </c>
      <c r="I379" s="198"/>
      <c r="J379" s="199"/>
    </row>
    <row r="380" spans="2:10">
      <c r="B380" s="200" t="s">
        <v>723</v>
      </c>
      <c r="C380" s="201" t="s">
        <v>572</v>
      </c>
      <c r="D380" s="202" t="s">
        <v>154</v>
      </c>
      <c r="E380" s="201" t="s">
        <v>571</v>
      </c>
      <c r="F380" s="203">
        <v>4230015.67</v>
      </c>
      <c r="G380" s="201">
        <v>70</v>
      </c>
      <c r="I380" s="198"/>
      <c r="J380" s="199"/>
    </row>
    <row r="381" spans="2:10">
      <c r="B381" s="200" t="s">
        <v>477</v>
      </c>
      <c r="C381" s="201" t="s">
        <v>574</v>
      </c>
      <c r="D381" s="202" t="s">
        <v>171</v>
      </c>
      <c r="E381" s="201" t="s">
        <v>571</v>
      </c>
      <c r="F381" s="203">
        <v>4651022.2300000004</v>
      </c>
      <c r="G381" s="201">
        <v>80</v>
      </c>
      <c r="I381" s="198"/>
      <c r="J381" s="199"/>
    </row>
    <row r="382" spans="2:10">
      <c r="B382" s="200" t="s">
        <v>724</v>
      </c>
      <c r="C382" s="201" t="s">
        <v>574</v>
      </c>
      <c r="D382" s="202" t="s">
        <v>171</v>
      </c>
      <c r="E382" s="201" t="s">
        <v>571</v>
      </c>
      <c r="F382" s="203">
        <v>1110118.5699999998</v>
      </c>
      <c r="G382" s="201">
        <v>36</v>
      </c>
      <c r="I382" s="198"/>
      <c r="J382" s="199"/>
    </row>
    <row r="383" spans="2:10">
      <c r="B383" s="200" t="s">
        <v>478</v>
      </c>
      <c r="C383" s="201" t="s">
        <v>572</v>
      </c>
      <c r="D383" s="202" t="s">
        <v>174</v>
      </c>
      <c r="E383" s="201" t="s">
        <v>573</v>
      </c>
      <c r="F383" s="203">
        <v>7493954.8499999996</v>
      </c>
      <c r="G383" s="201">
        <v>70</v>
      </c>
      <c r="I383" s="198"/>
      <c r="J383" s="199"/>
    </row>
    <row r="384" spans="2:10">
      <c r="B384" s="200" t="s">
        <v>479</v>
      </c>
      <c r="C384" s="201" t="s">
        <v>572</v>
      </c>
      <c r="D384" s="202" t="s">
        <v>136</v>
      </c>
      <c r="E384" s="201" t="s">
        <v>573</v>
      </c>
      <c r="F384" s="203">
        <v>8269631.5700000003</v>
      </c>
      <c r="G384" s="201">
        <v>82</v>
      </c>
      <c r="I384" s="198"/>
      <c r="J384" s="199"/>
    </row>
    <row r="385" spans="2:10">
      <c r="B385" s="200" t="s">
        <v>480</v>
      </c>
      <c r="C385" s="201" t="s">
        <v>572</v>
      </c>
      <c r="D385" s="202" t="s">
        <v>127</v>
      </c>
      <c r="E385" s="201" t="s">
        <v>573</v>
      </c>
      <c r="F385" s="203">
        <v>7894242.2799999993</v>
      </c>
      <c r="G385" s="201">
        <v>75</v>
      </c>
      <c r="I385" s="198"/>
      <c r="J385" s="199"/>
    </row>
    <row r="386" spans="2:10">
      <c r="B386" s="200" t="s">
        <v>481</v>
      </c>
      <c r="C386" s="201" t="s">
        <v>572</v>
      </c>
      <c r="D386" s="202" t="s">
        <v>108</v>
      </c>
      <c r="E386" s="201" t="s">
        <v>573</v>
      </c>
      <c r="F386" s="203">
        <v>3573773.7100000004</v>
      </c>
      <c r="G386" s="201">
        <v>40</v>
      </c>
      <c r="I386" s="198"/>
      <c r="J386" s="199"/>
    </row>
    <row r="387" spans="2:10">
      <c r="B387" s="200" t="s">
        <v>482</v>
      </c>
      <c r="C387" s="201" t="s">
        <v>572</v>
      </c>
      <c r="D387" s="202" t="s">
        <v>121</v>
      </c>
      <c r="E387" s="201" t="s">
        <v>573</v>
      </c>
      <c r="F387" s="203">
        <v>7898379.8400000017</v>
      </c>
      <c r="G387" s="201">
        <v>65</v>
      </c>
      <c r="I387" s="198"/>
      <c r="J387" s="199"/>
    </row>
    <row r="388" spans="2:10">
      <c r="B388" s="200" t="s">
        <v>725</v>
      </c>
      <c r="C388" s="201" t="s">
        <v>572</v>
      </c>
      <c r="D388" s="202" t="s">
        <v>121</v>
      </c>
      <c r="E388" s="201" t="s">
        <v>571</v>
      </c>
      <c r="F388" s="203">
        <v>1334806.94</v>
      </c>
      <c r="G388" s="201">
        <v>25</v>
      </c>
      <c r="I388" s="198"/>
      <c r="J388" s="199"/>
    </row>
    <row r="389" spans="2:10">
      <c r="B389" s="200" t="s">
        <v>483</v>
      </c>
      <c r="C389" s="201" t="s">
        <v>572</v>
      </c>
      <c r="D389" s="202" t="s">
        <v>121</v>
      </c>
      <c r="E389" s="201" t="s">
        <v>573</v>
      </c>
      <c r="F389" s="203">
        <v>10445185.109999999</v>
      </c>
      <c r="G389" s="201">
        <v>94</v>
      </c>
      <c r="I389" s="198"/>
      <c r="J389" s="199"/>
    </row>
    <row r="390" spans="2:10">
      <c r="B390" s="200" t="s">
        <v>484</v>
      </c>
      <c r="C390" s="201" t="s">
        <v>572</v>
      </c>
      <c r="D390" s="202" t="s">
        <v>132</v>
      </c>
      <c r="E390" s="201" t="s">
        <v>571</v>
      </c>
      <c r="F390" s="203">
        <v>5405309.0199999996</v>
      </c>
      <c r="G390" s="201">
        <v>66</v>
      </c>
      <c r="I390" s="198"/>
      <c r="J390" s="199"/>
    </row>
    <row r="391" spans="2:10">
      <c r="B391" s="200" t="s">
        <v>485</v>
      </c>
      <c r="C391" s="201" t="s">
        <v>574</v>
      </c>
      <c r="D391" s="202" t="s">
        <v>104</v>
      </c>
      <c r="E391" s="201" t="s">
        <v>571</v>
      </c>
      <c r="F391" s="203">
        <v>3549680.8299999996</v>
      </c>
      <c r="G391" s="201">
        <v>50</v>
      </c>
      <c r="I391" s="198"/>
      <c r="J391" s="199"/>
    </row>
    <row r="392" spans="2:10">
      <c r="B392" s="200" t="s">
        <v>680</v>
      </c>
      <c r="C392" s="201" t="s">
        <v>572</v>
      </c>
      <c r="D392" s="202" t="s">
        <v>115</v>
      </c>
      <c r="E392" s="201" t="s">
        <v>573</v>
      </c>
      <c r="F392" s="203">
        <v>7975105.2999999998</v>
      </c>
      <c r="G392" s="201">
        <v>52</v>
      </c>
      <c r="I392" s="198"/>
      <c r="J392" s="199"/>
    </row>
    <row r="393" spans="2:10">
      <c r="B393" s="200" t="s">
        <v>486</v>
      </c>
      <c r="C393" s="201" t="s">
        <v>574</v>
      </c>
      <c r="D393" s="202" t="s">
        <v>148</v>
      </c>
      <c r="E393" s="201" t="s">
        <v>571</v>
      </c>
      <c r="F393" s="203">
        <v>2600165.15</v>
      </c>
      <c r="G393" s="201">
        <v>50</v>
      </c>
      <c r="I393" s="198"/>
      <c r="J393" s="199"/>
    </row>
    <row r="394" spans="2:10">
      <c r="B394" s="200" t="s">
        <v>487</v>
      </c>
      <c r="C394" s="201" t="s">
        <v>574</v>
      </c>
      <c r="D394" s="202" t="s">
        <v>126</v>
      </c>
      <c r="E394" s="201" t="s">
        <v>573</v>
      </c>
      <c r="F394" s="203">
        <v>2694896.4299999997</v>
      </c>
      <c r="G394" s="201">
        <v>65</v>
      </c>
      <c r="I394" s="198"/>
      <c r="J394" s="199"/>
    </row>
    <row r="395" spans="2:10">
      <c r="B395" s="200" t="s">
        <v>488</v>
      </c>
      <c r="C395" s="201" t="s">
        <v>572</v>
      </c>
      <c r="D395" s="202" t="s">
        <v>145</v>
      </c>
      <c r="E395" s="201" t="s">
        <v>573</v>
      </c>
      <c r="F395" s="203">
        <v>2529324.35</v>
      </c>
      <c r="G395" s="201">
        <v>48</v>
      </c>
      <c r="I395" s="198"/>
      <c r="J395" s="199"/>
    </row>
    <row r="396" spans="2:10">
      <c r="B396" s="200" t="s">
        <v>489</v>
      </c>
      <c r="C396" s="201" t="s">
        <v>574</v>
      </c>
      <c r="D396" s="202" t="s">
        <v>128</v>
      </c>
      <c r="E396" s="201" t="s">
        <v>571</v>
      </c>
      <c r="F396" s="203">
        <v>4586022.54</v>
      </c>
      <c r="G396" s="201">
        <v>77</v>
      </c>
      <c r="I396" s="198"/>
      <c r="J396" s="199"/>
    </row>
    <row r="397" spans="2:10">
      <c r="B397" s="200" t="s">
        <v>490</v>
      </c>
      <c r="C397" s="201" t="s">
        <v>574</v>
      </c>
      <c r="D397" s="202" t="s">
        <v>129</v>
      </c>
      <c r="E397" s="201" t="s">
        <v>571</v>
      </c>
      <c r="F397" s="203">
        <v>3404393.7199999997</v>
      </c>
      <c r="G397" s="201">
        <v>56</v>
      </c>
      <c r="I397" s="198"/>
      <c r="J397" s="199"/>
    </row>
    <row r="398" spans="2:10">
      <c r="B398" s="200" t="s">
        <v>726</v>
      </c>
      <c r="C398" s="201" t="s">
        <v>574</v>
      </c>
      <c r="D398" s="202" t="s">
        <v>129</v>
      </c>
      <c r="E398" s="201" t="s">
        <v>571</v>
      </c>
      <c r="F398" s="203">
        <v>5031451.92</v>
      </c>
      <c r="G398" s="201">
        <v>80</v>
      </c>
      <c r="I398" s="198"/>
      <c r="J398" s="199"/>
    </row>
    <row r="399" spans="2:10">
      <c r="B399" s="200" t="s">
        <v>491</v>
      </c>
      <c r="C399" s="201" t="s">
        <v>574</v>
      </c>
      <c r="D399" s="202" t="s">
        <v>129</v>
      </c>
      <c r="E399" s="201" t="s">
        <v>573</v>
      </c>
      <c r="F399" s="203">
        <v>3292398.74</v>
      </c>
      <c r="G399" s="201">
        <v>43</v>
      </c>
      <c r="I399" s="198"/>
      <c r="J399" s="199"/>
    </row>
    <row r="400" spans="2:10">
      <c r="B400" s="200" t="s">
        <v>492</v>
      </c>
      <c r="C400" s="201" t="s">
        <v>572</v>
      </c>
      <c r="D400" s="202" t="s">
        <v>141</v>
      </c>
      <c r="E400" s="201" t="s">
        <v>573</v>
      </c>
      <c r="F400" s="203">
        <v>10791763.789999999</v>
      </c>
      <c r="G400" s="201">
        <v>87</v>
      </c>
      <c r="I400" s="198"/>
      <c r="J400" s="199"/>
    </row>
    <row r="401" spans="2:10">
      <c r="B401" s="200" t="s">
        <v>493</v>
      </c>
      <c r="C401" s="201" t="s">
        <v>572</v>
      </c>
      <c r="D401" s="202" t="s">
        <v>105</v>
      </c>
      <c r="E401" s="201" t="s">
        <v>573</v>
      </c>
      <c r="F401" s="203">
        <v>4971157.95</v>
      </c>
      <c r="G401" s="201">
        <v>65</v>
      </c>
      <c r="I401" s="198"/>
      <c r="J401" s="199"/>
    </row>
    <row r="402" spans="2:10">
      <c r="B402" s="200" t="s">
        <v>494</v>
      </c>
      <c r="C402" s="201" t="s">
        <v>572</v>
      </c>
      <c r="D402" s="202" t="s">
        <v>151</v>
      </c>
      <c r="E402" s="201" t="s">
        <v>573</v>
      </c>
      <c r="F402" s="203">
        <v>13921181.41</v>
      </c>
      <c r="G402" s="201">
        <v>96</v>
      </c>
      <c r="I402" s="198"/>
      <c r="J402" s="199"/>
    </row>
    <row r="403" spans="2:10">
      <c r="B403" s="200" t="s">
        <v>495</v>
      </c>
      <c r="C403" s="201" t="s">
        <v>572</v>
      </c>
      <c r="D403" s="202" t="s">
        <v>154</v>
      </c>
      <c r="E403" s="201" t="s">
        <v>573</v>
      </c>
      <c r="F403" s="203">
        <v>4152440.36</v>
      </c>
      <c r="G403" s="201">
        <v>39</v>
      </c>
      <c r="I403" s="198"/>
      <c r="J403" s="199"/>
    </row>
    <row r="404" spans="2:10">
      <c r="B404" s="200" t="s">
        <v>496</v>
      </c>
      <c r="C404" s="201" t="s">
        <v>572</v>
      </c>
      <c r="D404" s="202" t="s">
        <v>123</v>
      </c>
      <c r="E404" s="201" t="s">
        <v>571</v>
      </c>
      <c r="F404" s="203">
        <v>657750.75</v>
      </c>
      <c r="G404" s="201">
        <v>40</v>
      </c>
      <c r="I404" s="198"/>
      <c r="J404" s="199"/>
    </row>
    <row r="405" spans="2:10">
      <c r="B405" s="200" t="s">
        <v>497</v>
      </c>
      <c r="C405" s="201" t="s">
        <v>574</v>
      </c>
      <c r="D405" s="202" t="s">
        <v>128</v>
      </c>
      <c r="E405" s="201" t="s">
        <v>573</v>
      </c>
      <c r="F405" s="203">
        <v>7378570.3300000001</v>
      </c>
      <c r="G405" s="201">
        <v>67</v>
      </c>
      <c r="I405" s="198"/>
      <c r="J405" s="199"/>
    </row>
    <row r="406" spans="2:10">
      <c r="B406" s="200" t="s">
        <v>498</v>
      </c>
      <c r="C406" s="201" t="s">
        <v>574</v>
      </c>
      <c r="D406" s="202" t="s">
        <v>171</v>
      </c>
      <c r="E406" s="201" t="s">
        <v>571</v>
      </c>
      <c r="F406" s="203">
        <v>4569434.1099999994</v>
      </c>
      <c r="G406" s="201">
        <v>74</v>
      </c>
      <c r="I406" s="198"/>
      <c r="J406" s="199"/>
    </row>
    <row r="407" spans="2:10">
      <c r="B407" s="200" t="s">
        <v>576</v>
      </c>
      <c r="C407" s="201" t="s">
        <v>574</v>
      </c>
      <c r="D407" s="202" t="s">
        <v>104</v>
      </c>
      <c r="E407" s="201" t="s">
        <v>571</v>
      </c>
      <c r="F407" s="203">
        <v>2072676.47</v>
      </c>
      <c r="G407" s="201">
        <v>35</v>
      </c>
      <c r="I407" s="198"/>
      <c r="J407" s="199"/>
    </row>
    <row r="408" spans="2:10">
      <c r="B408" s="200" t="s">
        <v>727</v>
      </c>
      <c r="C408" s="201" t="s">
        <v>572</v>
      </c>
      <c r="D408" s="202" t="s">
        <v>127</v>
      </c>
      <c r="E408" s="201" t="s">
        <v>571</v>
      </c>
      <c r="F408" s="203">
        <v>4680221.4499999993</v>
      </c>
      <c r="G408" s="201">
        <v>55</v>
      </c>
      <c r="I408" s="198"/>
      <c r="J408" s="199"/>
    </row>
    <row r="409" spans="2:10">
      <c r="B409" s="200" t="s">
        <v>499</v>
      </c>
      <c r="C409" s="201" t="s">
        <v>572</v>
      </c>
      <c r="D409" s="202" t="s">
        <v>111</v>
      </c>
      <c r="E409" s="201" t="s">
        <v>573</v>
      </c>
      <c r="F409" s="203">
        <v>6846816.5099999998</v>
      </c>
      <c r="G409" s="201">
        <v>50</v>
      </c>
      <c r="I409" s="198"/>
      <c r="J409" s="199"/>
    </row>
    <row r="410" spans="2:10">
      <c r="B410" s="200" t="s">
        <v>500</v>
      </c>
      <c r="C410" s="201" t="s">
        <v>572</v>
      </c>
      <c r="D410" s="202" t="s">
        <v>111</v>
      </c>
      <c r="E410" s="201" t="s">
        <v>571</v>
      </c>
      <c r="F410" s="203">
        <v>3589913.21</v>
      </c>
      <c r="G410" s="201">
        <v>35</v>
      </c>
      <c r="I410" s="198"/>
      <c r="J410" s="199"/>
    </row>
    <row r="411" spans="2:10">
      <c r="B411" s="200" t="s">
        <v>501</v>
      </c>
      <c r="C411" s="201" t="s">
        <v>574</v>
      </c>
      <c r="D411" s="202" t="s">
        <v>159</v>
      </c>
      <c r="E411" s="201" t="s">
        <v>571</v>
      </c>
      <c r="F411" s="203">
        <v>1027208.2899999999</v>
      </c>
      <c r="G411" s="201">
        <v>35</v>
      </c>
      <c r="I411" s="198"/>
      <c r="J411" s="199"/>
    </row>
    <row r="412" spans="2:10">
      <c r="B412" s="200" t="s">
        <v>502</v>
      </c>
      <c r="C412" s="201" t="s">
        <v>574</v>
      </c>
      <c r="D412" s="202" t="s">
        <v>128</v>
      </c>
      <c r="E412" s="201" t="s">
        <v>571</v>
      </c>
      <c r="F412" s="203">
        <v>2440792.02</v>
      </c>
      <c r="G412" s="201">
        <v>35</v>
      </c>
      <c r="I412" s="198"/>
      <c r="J412" s="199"/>
    </row>
    <row r="413" spans="2:10">
      <c r="B413" s="200" t="s">
        <v>503</v>
      </c>
      <c r="C413" s="201" t="s">
        <v>572</v>
      </c>
      <c r="D413" s="202" t="s">
        <v>160</v>
      </c>
      <c r="E413" s="201" t="s">
        <v>571</v>
      </c>
      <c r="F413" s="203">
        <v>1791485.7300000002</v>
      </c>
      <c r="G413" s="201">
        <v>53</v>
      </c>
      <c r="I413" s="198"/>
      <c r="J413" s="199"/>
    </row>
    <row r="414" spans="2:10">
      <c r="B414" s="200" t="s">
        <v>504</v>
      </c>
      <c r="C414" s="201" t="s">
        <v>572</v>
      </c>
      <c r="D414" s="202" t="s">
        <v>136</v>
      </c>
      <c r="E414" s="201" t="s">
        <v>571</v>
      </c>
      <c r="F414" s="203">
        <v>1741130.43</v>
      </c>
      <c r="G414" s="201">
        <v>83</v>
      </c>
      <c r="I414" s="198"/>
      <c r="J414" s="199"/>
    </row>
    <row r="415" spans="2:10">
      <c r="B415" s="200" t="s">
        <v>505</v>
      </c>
      <c r="C415" s="201" t="s">
        <v>572</v>
      </c>
      <c r="D415" s="202" t="s">
        <v>137</v>
      </c>
      <c r="E415" s="201" t="s">
        <v>573</v>
      </c>
      <c r="F415" s="203">
        <v>8659860.7199999988</v>
      </c>
      <c r="G415" s="201">
        <v>85</v>
      </c>
      <c r="I415" s="198"/>
      <c r="J415" s="199"/>
    </row>
    <row r="416" spans="2:10">
      <c r="B416" s="200" t="s">
        <v>506</v>
      </c>
      <c r="C416" s="201" t="s">
        <v>574</v>
      </c>
      <c r="D416" s="202" t="s">
        <v>171</v>
      </c>
      <c r="E416" s="201" t="s">
        <v>573</v>
      </c>
      <c r="F416" s="203">
        <v>1774780.9899999998</v>
      </c>
      <c r="G416" s="201">
        <v>23</v>
      </c>
      <c r="I416" s="198"/>
      <c r="J416" s="199"/>
    </row>
    <row r="417" spans="2:10">
      <c r="B417" s="200" t="s">
        <v>585</v>
      </c>
      <c r="C417" s="201" t="s">
        <v>574</v>
      </c>
      <c r="D417" s="202" t="s">
        <v>102</v>
      </c>
      <c r="E417" s="201" t="s">
        <v>573</v>
      </c>
      <c r="F417" s="203">
        <v>862771.84000000008</v>
      </c>
      <c r="G417" s="201">
        <v>17</v>
      </c>
      <c r="I417" s="198"/>
      <c r="J417" s="199"/>
    </row>
    <row r="418" spans="2:10">
      <c r="B418" s="200" t="s">
        <v>507</v>
      </c>
      <c r="C418" s="201" t="s">
        <v>574</v>
      </c>
      <c r="D418" s="202" t="s">
        <v>159</v>
      </c>
      <c r="E418" s="201" t="s">
        <v>571</v>
      </c>
      <c r="F418" s="203">
        <v>1998739.7</v>
      </c>
      <c r="G418" s="201">
        <v>45</v>
      </c>
      <c r="I418" s="198"/>
      <c r="J418" s="199"/>
    </row>
    <row r="419" spans="2:10">
      <c r="B419" s="200" t="s">
        <v>508</v>
      </c>
      <c r="C419" s="201" t="s">
        <v>572</v>
      </c>
      <c r="D419" s="202" t="s">
        <v>154</v>
      </c>
      <c r="E419" s="201" t="s">
        <v>571</v>
      </c>
      <c r="F419" s="203">
        <v>7380218.1899999995</v>
      </c>
      <c r="G419" s="201">
        <v>85</v>
      </c>
      <c r="I419" s="198"/>
      <c r="J419" s="199"/>
    </row>
    <row r="420" spans="2:10">
      <c r="B420" s="200" t="s">
        <v>509</v>
      </c>
      <c r="C420" s="201" t="s">
        <v>574</v>
      </c>
      <c r="D420" s="202" t="s">
        <v>152</v>
      </c>
      <c r="E420" s="201" t="s">
        <v>571</v>
      </c>
      <c r="F420" s="203">
        <v>2474214.8200000003</v>
      </c>
      <c r="G420" s="201">
        <v>40</v>
      </c>
      <c r="I420" s="198"/>
      <c r="J420" s="199"/>
    </row>
    <row r="421" spans="2:10">
      <c r="B421" s="200" t="s">
        <v>510</v>
      </c>
      <c r="C421" s="201" t="s">
        <v>572</v>
      </c>
      <c r="D421" s="202" t="s">
        <v>146</v>
      </c>
      <c r="E421" s="201" t="s">
        <v>573</v>
      </c>
      <c r="F421" s="203">
        <v>7055945</v>
      </c>
      <c r="G421" s="201">
        <v>70</v>
      </c>
      <c r="I421" s="198"/>
      <c r="J421" s="199"/>
    </row>
    <row r="422" spans="2:10">
      <c r="B422" s="200" t="s">
        <v>511</v>
      </c>
      <c r="C422" s="201" t="s">
        <v>572</v>
      </c>
      <c r="D422" s="202" t="s">
        <v>119</v>
      </c>
      <c r="E422" s="201" t="s">
        <v>573</v>
      </c>
      <c r="F422" s="203">
        <v>7996689.2200000007</v>
      </c>
      <c r="G422" s="201">
        <v>88</v>
      </c>
      <c r="I422" s="198"/>
      <c r="J422" s="199"/>
    </row>
    <row r="423" spans="2:10">
      <c r="B423" s="200" t="s">
        <v>512</v>
      </c>
      <c r="C423" s="201" t="s">
        <v>572</v>
      </c>
      <c r="D423" s="202" t="s">
        <v>134</v>
      </c>
      <c r="E423" s="201" t="s">
        <v>571</v>
      </c>
      <c r="F423" s="203">
        <v>2829699.4</v>
      </c>
      <c r="G423" s="201">
        <v>78</v>
      </c>
      <c r="I423" s="198"/>
      <c r="J423" s="199"/>
    </row>
    <row r="424" spans="2:10">
      <c r="B424" s="200" t="s">
        <v>513</v>
      </c>
      <c r="C424" s="201" t="s">
        <v>572</v>
      </c>
      <c r="D424" s="202" t="s">
        <v>134</v>
      </c>
      <c r="E424" s="201" t="s">
        <v>571</v>
      </c>
      <c r="F424" s="203">
        <v>1102665.3599999999</v>
      </c>
      <c r="G424" s="201">
        <v>38</v>
      </c>
      <c r="I424" s="198"/>
      <c r="J424" s="199"/>
    </row>
    <row r="425" spans="2:10">
      <c r="B425" s="200" t="s">
        <v>514</v>
      </c>
      <c r="C425" s="201" t="s">
        <v>572</v>
      </c>
      <c r="D425" s="202" t="s">
        <v>134</v>
      </c>
      <c r="E425" s="201" t="s">
        <v>571</v>
      </c>
      <c r="F425" s="203">
        <v>1746587.0099999998</v>
      </c>
      <c r="G425" s="201">
        <v>40</v>
      </c>
      <c r="I425" s="198"/>
      <c r="J425" s="199"/>
    </row>
    <row r="426" spans="2:10">
      <c r="B426" s="200" t="s">
        <v>515</v>
      </c>
      <c r="C426" s="201" t="s">
        <v>572</v>
      </c>
      <c r="D426" s="202" t="s">
        <v>111</v>
      </c>
      <c r="E426" s="201" t="s">
        <v>571</v>
      </c>
      <c r="F426" s="203">
        <v>447922.60000000003</v>
      </c>
      <c r="G426" s="201">
        <v>18</v>
      </c>
      <c r="I426" s="198"/>
      <c r="J426" s="199"/>
    </row>
    <row r="427" spans="2:10">
      <c r="B427" s="200" t="s">
        <v>728</v>
      </c>
      <c r="C427" s="201" t="s">
        <v>572</v>
      </c>
      <c r="D427" s="202" t="s">
        <v>111</v>
      </c>
      <c r="E427" s="201" t="s">
        <v>571</v>
      </c>
      <c r="F427" s="203">
        <v>2654201.19</v>
      </c>
      <c r="G427" s="201">
        <v>60</v>
      </c>
      <c r="I427" s="198"/>
      <c r="J427" s="199"/>
    </row>
    <row r="428" spans="2:10">
      <c r="B428" s="200" t="s">
        <v>516</v>
      </c>
      <c r="C428" s="201" t="s">
        <v>574</v>
      </c>
      <c r="D428" s="202" t="s">
        <v>168</v>
      </c>
      <c r="E428" s="201" t="s">
        <v>571</v>
      </c>
      <c r="F428" s="203">
        <v>1463798.5</v>
      </c>
      <c r="G428" s="201">
        <v>42</v>
      </c>
      <c r="I428" s="198"/>
      <c r="J428" s="199"/>
    </row>
    <row r="429" spans="2:10">
      <c r="B429" s="200" t="s">
        <v>729</v>
      </c>
      <c r="C429" s="201" t="s">
        <v>574</v>
      </c>
      <c r="D429" s="202" t="s">
        <v>168</v>
      </c>
      <c r="E429" s="201" t="s">
        <v>571</v>
      </c>
      <c r="F429" s="203">
        <v>1062853.67</v>
      </c>
      <c r="G429" s="201">
        <v>35</v>
      </c>
      <c r="I429" s="198"/>
      <c r="J429" s="199"/>
    </row>
    <row r="430" spans="2:10">
      <c r="B430" s="200" t="s">
        <v>517</v>
      </c>
      <c r="C430" s="201" t="s">
        <v>572</v>
      </c>
      <c r="D430" s="202" t="s">
        <v>134</v>
      </c>
      <c r="E430" s="201" t="s">
        <v>573</v>
      </c>
      <c r="F430" s="203">
        <v>8395232.0899999999</v>
      </c>
      <c r="G430" s="201">
        <v>75</v>
      </c>
      <c r="I430" s="198"/>
      <c r="J430" s="199"/>
    </row>
    <row r="431" spans="2:10">
      <c r="B431" s="200" t="s">
        <v>518</v>
      </c>
      <c r="C431" s="201" t="s">
        <v>572</v>
      </c>
      <c r="D431" s="202" t="s">
        <v>146</v>
      </c>
      <c r="E431" s="201" t="s">
        <v>571</v>
      </c>
      <c r="F431" s="203">
        <v>6522726.3300000001</v>
      </c>
      <c r="G431" s="201">
        <v>80</v>
      </c>
      <c r="I431" s="198"/>
      <c r="J431" s="199"/>
    </row>
    <row r="432" spans="2:10">
      <c r="B432" s="200" t="s">
        <v>519</v>
      </c>
      <c r="C432" s="201" t="s">
        <v>572</v>
      </c>
      <c r="D432" s="202" t="s">
        <v>39</v>
      </c>
      <c r="E432" s="201" t="s">
        <v>573</v>
      </c>
      <c r="F432" s="203">
        <v>4159867.04</v>
      </c>
      <c r="G432" s="201">
        <v>49</v>
      </c>
      <c r="I432" s="198"/>
      <c r="J432" s="199"/>
    </row>
    <row r="433" spans="2:10">
      <c r="B433" s="200" t="s">
        <v>520</v>
      </c>
      <c r="C433" s="201" t="s">
        <v>572</v>
      </c>
      <c r="D433" s="202" t="s">
        <v>111</v>
      </c>
      <c r="E433" s="201" t="s">
        <v>573</v>
      </c>
      <c r="F433" s="203">
        <v>11380721.02</v>
      </c>
      <c r="G433" s="201">
        <v>105</v>
      </c>
      <c r="I433" s="198"/>
      <c r="J433" s="199"/>
    </row>
    <row r="434" spans="2:10">
      <c r="B434" s="200" t="s">
        <v>521</v>
      </c>
      <c r="C434" s="201" t="s">
        <v>572</v>
      </c>
      <c r="D434" s="202" t="s">
        <v>141</v>
      </c>
      <c r="E434" s="201" t="s">
        <v>573</v>
      </c>
      <c r="F434" s="203">
        <v>4744199.0600000005</v>
      </c>
      <c r="G434" s="201">
        <v>50</v>
      </c>
      <c r="I434" s="198"/>
      <c r="J434" s="199"/>
    </row>
    <row r="435" spans="2:10">
      <c r="B435" s="200" t="s">
        <v>586</v>
      </c>
      <c r="C435" s="201" t="s">
        <v>572</v>
      </c>
      <c r="D435" s="202" t="s">
        <v>176</v>
      </c>
      <c r="E435" s="201" t="s">
        <v>573</v>
      </c>
      <c r="F435" s="203">
        <v>566830.05999999994</v>
      </c>
      <c r="G435" s="201">
        <v>30</v>
      </c>
      <c r="I435" s="198"/>
      <c r="J435" s="199"/>
    </row>
    <row r="436" spans="2:10">
      <c r="B436" s="200" t="s">
        <v>522</v>
      </c>
      <c r="C436" s="201" t="s">
        <v>572</v>
      </c>
      <c r="D436" s="202" t="s">
        <v>160</v>
      </c>
      <c r="E436" s="201" t="s">
        <v>573</v>
      </c>
      <c r="F436" s="203">
        <v>1895664.9600000002</v>
      </c>
      <c r="G436" s="201">
        <v>32</v>
      </c>
      <c r="I436" s="198"/>
      <c r="J436" s="199"/>
    </row>
    <row r="437" spans="2:10">
      <c r="B437" s="200" t="s">
        <v>523</v>
      </c>
      <c r="C437" s="201" t="s">
        <v>572</v>
      </c>
      <c r="D437" s="202" t="s">
        <v>146</v>
      </c>
      <c r="E437" s="201" t="s">
        <v>571</v>
      </c>
      <c r="F437" s="203">
        <v>6505062.8599999994</v>
      </c>
      <c r="G437" s="201">
        <v>66</v>
      </c>
      <c r="I437" s="198"/>
      <c r="J437" s="199"/>
    </row>
    <row r="438" spans="2:10">
      <c r="B438" s="200" t="s">
        <v>681</v>
      </c>
      <c r="C438" s="201" t="s">
        <v>572</v>
      </c>
      <c r="D438" s="202" t="s">
        <v>174</v>
      </c>
      <c r="E438" s="201" t="s">
        <v>571</v>
      </c>
      <c r="F438" s="203">
        <v>7996094.7100000009</v>
      </c>
      <c r="G438" s="201">
        <v>85</v>
      </c>
      <c r="I438" s="198"/>
      <c r="J438" s="199"/>
    </row>
    <row r="439" spans="2:10">
      <c r="B439" s="200" t="s">
        <v>524</v>
      </c>
      <c r="C439" s="201" t="s">
        <v>572</v>
      </c>
      <c r="D439" s="202" t="s">
        <v>115</v>
      </c>
      <c r="E439" s="201" t="s">
        <v>571</v>
      </c>
      <c r="F439" s="203">
        <v>1665565.75</v>
      </c>
      <c r="G439" s="201">
        <v>46</v>
      </c>
      <c r="I439" s="198"/>
      <c r="J439" s="199"/>
    </row>
    <row r="440" spans="2:10">
      <c r="B440" s="200" t="s">
        <v>525</v>
      </c>
      <c r="C440" s="201" t="s">
        <v>574</v>
      </c>
      <c r="D440" s="202" t="s">
        <v>167</v>
      </c>
      <c r="E440" s="201" t="s">
        <v>573</v>
      </c>
      <c r="F440" s="203">
        <v>2036448.52</v>
      </c>
      <c r="G440" s="201">
        <v>45</v>
      </c>
      <c r="I440" s="198"/>
      <c r="J440" s="199"/>
    </row>
    <row r="441" spans="2:10">
      <c r="B441" s="200" t="s">
        <v>526</v>
      </c>
      <c r="C441" s="201" t="s">
        <v>572</v>
      </c>
      <c r="D441" s="202" t="s">
        <v>110</v>
      </c>
      <c r="E441" s="201" t="s">
        <v>573</v>
      </c>
      <c r="F441" s="203">
        <v>1600434.0500000003</v>
      </c>
      <c r="G441" s="201">
        <v>33</v>
      </c>
      <c r="I441" s="198"/>
      <c r="J441" s="199"/>
    </row>
    <row r="442" spans="2:10">
      <c r="B442" s="200" t="s">
        <v>527</v>
      </c>
      <c r="C442" s="201" t="s">
        <v>574</v>
      </c>
      <c r="D442" s="202" t="s">
        <v>138</v>
      </c>
      <c r="E442" s="201" t="s">
        <v>571</v>
      </c>
      <c r="F442" s="203">
        <v>4588772.46</v>
      </c>
      <c r="G442" s="201">
        <v>59</v>
      </c>
      <c r="I442" s="198"/>
      <c r="J442" s="199"/>
    </row>
    <row r="443" spans="2:10">
      <c r="B443" s="200" t="s">
        <v>730</v>
      </c>
      <c r="C443" s="201" t="s">
        <v>574</v>
      </c>
      <c r="D443" s="202" t="s">
        <v>138</v>
      </c>
      <c r="E443" s="201" t="s">
        <v>571</v>
      </c>
      <c r="F443" s="203">
        <v>2008292.3800000001</v>
      </c>
      <c r="G443" s="201">
        <v>37</v>
      </c>
      <c r="I443" s="198"/>
      <c r="J443" s="199"/>
    </row>
    <row r="444" spans="2:10">
      <c r="B444" s="200" t="s">
        <v>528</v>
      </c>
      <c r="C444" s="201" t="s">
        <v>572</v>
      </c>
      <c r="D444" s="202" t="s">
        <v>115</v>
      </c>
      <c r="E444" s="201" t="s">
        <v>571</v>
      </c>
      <c r="F444" s="203">
        <v>6432031.0999999996</v>
      </c>
      <c r="G444" s="201">
        <v>75</v>
      </c>
      <c r="I444" s="198"/>
      <c r="J444" s="199"/>
    </row>
    <row r="445" spans="2:10">
      <c r="B445" s="200" t="s">
        <v>529</v>
      </c>
      <c r="C445" s="201" t="s">
        <v>572</v>
      </c>
      <c r="D445" s="202" t="s">
        <v>136</v>
      </c>
      <c r="E445" s="201" t="s">
        <v>573</v>
      </c>
      <c r="F445" s="203">
        <v>4121761.74</v>
      </c>
      <c r="G445" s="201">
        <v>47</v>
      </c>
      <c r="I445" s="198"/>
      <c r="J445" s="199"/>
    </row>
    <row r="446" spans="2:10">
      <c r="B446" s="200" t="s">
        <v>530</v>
      </c>
      <c r="C446" s="201" t="s">
        <v>574</v>
      </c>
      <c r="D446" s="202" t="s">
        <v>117</v>
      </c>
      <c r="E446" s="201" t="s">
        <v>573</v>
      </c>
      <c r="F446" s="203">
        <v>2053807.14</v>
      </c>
      <c r="G446" s="201">
        <v>22</v>
      </c>
      <c r="I446" s="198"/>
      <c r="J446" s="199"/>
    </row>
    <row r="447" spans="2:10">
      <c r="B447" s="200" t="s">
        <v>731</v>
      </c>
      <c r="C447" s="201" t="s">
        <v>572</v>
      </c>
      <c r="D447" s="202" t="s">
        <v>176</v>
      </c>
      <c r="E447" s="201" t="s">
        <v>571</v>
      </c>
      <c r="F447" s="203">
        <v>1084926.26</v>
      </c>
      <c r="G447" s="201">
        <v>30</v>
      </c>
      <c r="I447" s="198"/>
      <c r="J447" s="199"/>
    </row>
    <row r="448" spans="2:10">
      <c r="B448" s="200" t="s">
        <v>682</v>
      </c>
      <c r="C448" s="201" t="s">
        <v>572</v>
      </c>
      <c r="D448" s="202" t="s">
        <v>150</v>
      </c>
      <c r="E448" s="201" t="s">
        <v>573</v>
      </c>
      <c r="F448" s="203">
        <v>5882242.6299999999</v>
      </c>
      <c r="G448" s="201">
        <v>55</v>
      </c>
      <c r="I448" s="198"/>
      <c r="J448" s="199"/>
    </row>
    <row r="449" spans="2:10">
      <c r="B449" s="200" t="s">
        <v>605</v>
      </c>
      <c r="C449" s="201" t="s">
        <v>574</v>
      </c>
      <c r="D449" s="202" t="s">
        <v>128</v>
      </c>
      <c r="E449" s="201" t="s">
        <v>573</v>
      </c>
      <c r="F449" s="203">
        <v>1502818.3</v>
      </c>
      <c r="G449" s="201">
        <v>29</v>
      </c>
      <c r="I449" s="198"/>
      <c r="J449" s="199"/>
    </row>
    <row r="450" spans="2:10">
      <c r="B450" s="200" t="s">
        <v>531</v>
      </c>
      <c r="C450" s="201" t="s">
        <v>572</v>
      </c>
      <c r="D450" s="202" t="s">
        <v>150</v>
      </c>
      <c r="E450" s="201" t="s">
        <v>571</v>
      </c>
      <c r="F450" s="203">
        <v>7268383.7999999998</v>
      </c>
      <c r="G450" s="201">
        <v>75</v>
      </c>
      <c r="I450" s="198"/>
      <c r="J450" s="199"/>
    </row>
    <row r="451" spans="2:10">
      <c r="B451" s="200" t="s">
        <v>532</v>
      </c>
      <c r="C451" s="201" t="s">
        <v>572</v>
      </c>
      <c r="D451" s="202" t="s">
        <v>141</v>
      </c>
      <c r="E451" s="201" t="s">
        <v>571</v>
      </c>
      <c r="F451" s="203">
        <v>4735971.6000000006</v>
      </c>
      <c r="G451" s="201">
        <v>90</v>
      </c>
      <c r="I451" s="198"/>
      <c r="J451" s="199"/>
    </row>
    <row r="452" spans="2:10">
      <c r="B452" s="200" t="s">
        <v>683</v>
      </c>
      <c r="C452" s="201" t="s">
        <v>572</v>
      </c>
      <c r="D452" s="202" t="s">
        <v>132</v>
      </c>
      <c r="E452" s="201" t="s">
        <v>571</v>
      </c>
      <c r="F452" s="203">
        <v>2380469.59</v>
      </c>
      <c r="G452" s="201">
        <v>60</v>
      </c>
      <c r="I452" s="198"/>
      <c r="J452" s="199"/>
    </row>
    <row r="453" spans="2:10">
      <c r="B453" s="200" t="s">
        <v>533</v>
      </c>
      <c r="C453" s="201" t="s">
        <v>574</v>
      </c>
      <c r="D453" s="202" t="s">
        <v>129</v>
      </c>
      <c r="E453" s="201" t="s">
        <v>573</v>
      </c>
      <c r="F453" s="203">
        <v>4653683.3000000007</v>
      </c>
      <c r="G453" s="201">
        <v>40</v>
      </c>
      <c r="I453" s="198"/>
      <c r="J453" s="199"/>
    </row>
    <row r="454" spans="2:10">
      <c r="B454" s="200" t="s">
        <v>534</v>
      </c>
      <c r="C454" s="201" t="s">
        <v>574</v>
      </c>
      <c r="D454" s="202" t="s">
        <v>140</v>
      </c>
      <c r="E454" s="201" t="s">
        <v>573</v>
      </c>
      <c r="F454" s="203">
        <v>3974254.25</v>
      </c>
      <c r="G454" s="201">
        <v>50</v>
      </c>
      <c r="I454" s="198"/>
      <c r="J454" s="199"/>
    </row>
    <row r="455" spans="2:10">
      <c r="B455" s="200" t="s">
        <v>535</v>
      </c>
      <c r="C455" s="201" t="s">
        <v>572</v>
      </c>
      <c r="D455" s="202" t="s">
        <v>160</v>
      </c>
      <c r="E455" s="201" t="s">
        <v>573</v>
      </c>
      <c r="F455" s="203">
        <v>2059069.26</v>
      </c>
      <c r="G455" s="201">
        <v>31</v>
      </c>
      <c r="I455" s="198"/>
      <c r="J455" s="199"/>
    </row>
    <row r="456" spans="2:10">
      <c r="B456" s="200" t="s">
        <v>536</v>
      </c>
      <c r="C456" s="201" t="s">
        <v>572</v>
      </c>
      <c r="D456" s="202" t="s">
        <v>150</v>
      </c>
      <c r="E456" s="201" t="s">
        <v>573</v>
      </c>
      <c r="F456" s="203">
        <v>7673160.7399999993</v>
      </c>
      <c r="G456" s="201">
        <v>78</v>
      </c>
      <c r="I456" s="198"/>
      <c r="J456" s="199"/>
    </row>
    <row r="457" spans="2:10">
      <c r="B457" s="200" t="s">
        <v>537</v>
      </c>
      <c r="C457" s="201" t="s">
        <v>572</v>
      </c>
      <c r="D457" s="202" t="s">
        <v>39</v>
      </c>
      <c r="E457" s="201" t="s">
        <v>573</v>
      </c>
      <c r="F457" s="203">
        <v>2683617.7800000003</v>
      </c>
      <c r="G457" s="201">
        <v>26</v>
      </c>
      <c r="I457" s="198"/>
      <c r="J457" s="199"/>
    </row>
    <row r="458" spans="2:10">
      <c r="B458" s="200" t="s">
        <v>538</v>
      </c>
      <c r="C458" s="201" t="s">
        <v>572</v>
      </c>
      <c r="D458" s="202" t="s">
        <v>127</v>
      </c>
      <c r="E458" s="201" t="s">
        <v>573</v>
      </c>
      <c r="F458" s="203">
        <v>8871176.9199999999</v>
      </c>
      <c r="G458" s="201">
        <v>71</v>
      </c>
      <c r="I458" s="198"/>
      <c r="J458" s="199"/>
    </row>
    <row r="459" spans="2:10">
      <c r="B459" s="200" t="s">
        <v>539</v>
      </c>
      <c r="C459" s="201" t="s">
        <v>574</v>
      </c>
      <c r="D459" s="202" t="s">
        <v>170</v>
      </c>
      <c r="E459" s="201" t="s">
        <v>571</v>
      </c>
      <c r="F459" s="203">
        <v>1024501.45</v>
      </c>
      <c r="G459" s="201">
        <v>25</v>
      </c>
      <c r="I459" s="198"/>
      <c r="J459" s="199"/>
    </row>
    <row r="460" spans="2:10">
      <c r="B460" s="200" t="s">
        <v>732</v>
      </c>
      <c r="C460" s="201" t="s">
        <v>574</v>
      </c>
      <c r="D460" s="202" t="s">
        <v>170</v>
      </c>
      <c r="E460" s="201" t="s">
        <v>571</v>
      </c>
      <c r="F460" s="203">
        <v>1677217.8099999998</v>
      </c>
      <c r="G460" s="201">
        <v>50</v>
      </c>
      <c r="I460" s="198"/>
      <c r="J460" s="199"/>
    </row>
    <row r="461" spans="2:10">
      <c r="B461" s="200" t="s">
        <v>540</v>
      </c>
      <c r="C461" s="201" t="s">
        <v>572</v>
      </c>
      <c r="D461" s="202" t="s">
        <v>137</v>
      </c>
      <c r="E461" s="201" t="s">
        <v>571</v>
      </c>
      <c r="F461" s="203">
        <v>3541751.8</v>
      </c>
      <c r="G461" s="201">
        <v>97</v>
      </c>
      <c r="I461" s="198"/>
      <c r="J461" s="199"/>
    </row>
    <row r="462" spans="2:10">
      <c r="B462" s="200" t="s">
        <v>541</v>
      </c>
      <c r="C462" s="201" t="s">
        <v>572</v>
      </c>
      <c r="D462" s="202" t="s">
        <v>137</v>
      </c>
      <c r="E462" s="201" t="s">
        <v>571</v>
      </c>
      <c r="F462" s="203">
        <v>2683135.9300000002</v>
      </c>
      <c r="G462" s="201">
        <v>60</v>
      </c>
      <c r="I462" s="198"/>
      <c r="J462" s="199"/>
    </row>
    <row r="463" spans="2:10">
      <c r="B463" s="200" t="s">
        <v>542</v>
      </c>
      <c r="C463" s="201" t="s">
        <v>574</v>
      </c>
      <c r="D463" s="202" t="s">
        <v>107</v>
      </c>
      <c r="E463" s="201" t="s">
        <v>571</v>
      </c>
      <c r="F463" s="203">
        <v>3663830.59</v>
      </c>
      <c r="G463" s="201">
        <v>100</v>
      </c>
      <c r="I463" s="198"/>
      <c r="J463" s="199"/>
    </row>
    <row r="464" spans="2:10">
      <c r="B464" s="200" t="s">
        <v>543</v>
      </c>
      <c r="C464" s="201" t="s">
        <v>574</v>
      </c>
      <c r="D464" s="202" t="s">
        <v>107</v>
      </c>
      <c r="E464" s="201" t="s">
        <v>571</v>
      </c>
      <c r="F464" s="203">
        <v>4834720.5199999996</v>
      </c>
      <c r="G464" s="201">
        <v>80</v>
      </c>
      <c r="I464" s="198"/>
      <c r="J464" s="199"/>
    </row>
    <row r="465" spans="2:10">
      <c r="B465" s="200" t="s">
        <v>544</v>
      </c>
      <c r="C465" s="201" t="s">
        <v>574</v>
      </c>
      <c r="D465" s="202" t="s">
        <v>178</v>
      </c>
      <c r="E465" s="201" t="s">
        <v>571</v>
      </c>
      <c r="F465" s="203">
        <v>2444683.79</v>
      </c>
      <c r="G465" s="201">
        <v>40</v>
      </c>
      <c r="I465" s="198"/>
      <c r="J465" s="199"/>
    </row>
    <row r="466" spans="2:10">
      <c r="B466" s="200" t="s">
        <v>545</v>
      </c>
      <c r="C466" s="201" t="s">
        <v>574</v>
      </c>
      <c r="D466" s="202" t="s">
        <v>178</v>
      </c>
      <c r="E466" s="201" t="s">
        <v>571</v>
      </c>
      <c r="F466" s="203">
        <v>1940388.7</v>
      </c>
      <c r="G466" s="201">
        <v>40</v>
      </c>
      <c r="I466" s="198"/>
      <c r="J466" s="199"/>
    </row>
    <row r="467" spans="2:10">
      <c r="B467" s="200" t="s">
        <v>733</v>
      </c>
      <c r="C467" s="201" t="s">
        <v>574</v>
      </c>
      <c r="D467" s="202" t="s">
        <v>178</v>
      </c>
      <c r="E467" s="201" t="s">
        <v>571</v>
      </c>
      <c r="F467" s="203">
        <v>1003050.3099999998</v>
      </c>
      <c r="G467" s="201">
        <v>24</v>
      </c>
      <c r="I467" s="198"/>
      <c r="J467" s="199"/>
    </row>
    <row r="468" spans="2:10">
      <c r="B468" s="200" t="s">
        <v>546</v>
      </c>
      <c r="C468" s="201" t="s">
        <v>572</v>
      </c>
      <c r="D468" s="202" t="s">
        <v>111</v>
      </c>
      <c r="E468" s="201" t="s">
        <v>573</v>
      </c>
      <c r="F468" s="203">
        <v>9730154.3599999994</v>
      </c>
      <c r="G468" s="201">
        <v>76</v>
      </c>
      <c r="I468" s="198"/>
      <c r="J468" s="199"/>
    </row>
    <row r="469" spans="2:10">
      <c r="B469" s="200" t="s">
        <v>547</v>
      </c>
      <c r="C469" s="201" t="s">
        <v>572</v>
      </c>
      <c r="D469" s="202" t="s">
        <v>151</v>
      </c>
      <c r="E469" s="201" t="s">
        <v>573</v>
      </c>
      <c r="F469" s="203">
        <v>7700178.4000000013</v>
      </c>
      <c r="G469" s="201">
        <v>70</v>
      </c>
      <c r="I469" s="198"/>
      <c r="J469" s="199"/>
    </row>
    <row r="470" spans="2:10">
      <c r="B470" s="200" t="s">
        <v>734</v>
      </c>
      <c r="C470" s="201" t="s">
        <v>572</v>
      </c>
      <c r="D470" s="202" t="s">
        <v>105</v>
      </c>
      <c r="E470" s="201" t="s">
        <v>571</v>
      </c>
      <c r="F470" s="203">
        <v>5775635.620000001</v>
      </c>
      <c r="G470" s="201">
        <v>103</v>
      </c>
      <c r="I470" s="198"/>
      <c r="J470" s="199"/>
    </row>
    <row r="471" spans="2:10">
      <c r="B471" s="200" t="s">
        <v>548</v>
      </c>
      <c r="C471" s="201" t="s">
        <v>574</v>
      </c>
      <c r="D471" s="202" t="s">
        <v>128</v>
      </c>
      <c r="E471" s="201" t="s">
        <v>573</v>
      </c>
      <c r="F471" s="203">
        <v>5022997.3499999996</v>
      </c>
      <c r="G471" s="201">
        <v>70</v>
      </c>
      <c r="I471" s="198"/>
      <c r="J471" s="199"/>
    </row>
    <row r="472" spans="2:10">
      <c r="B472" s="200" t="s">
        <v>735</v>
      </c>
      <c r="C472" s="201" t="s">
        <v>572</v>
      </c>
      <c r="D472" s="202" t="s">
        <v>150</v>
      </c>
      <c r="E472" s="201" t="s">
        <v>571</v>
      </c>
      <c r="F472" s="203">
        <v>3657286.21</v>
      </c>
      <c r="G472" s="201">
        <v>67</v>
      </c>
      <c r="I472" s="198"/>
      <c r="J472" s="199"/>
    </row>
    <row r="473" spans="2:10">
      <c r="B473" s="200" t="s">
        <v>549</v>
      </c>
      <c r="C473" s="201" t="s">
        <v>572</v>
      </c>
      <c r="D473" s="202" t="s">
        <v>174</v>
      </c>
      <c r="E473" s="201" t="s">
        <v>573</v>
      </c>
      <c r="F473" s="203">
        <v>10254126.51</v>
      </c>
      <c r="G473" s="201">
        <v>80</v>
      </c>
      <c r="I473" s="198"/>
      <c r="J473" s="199"/>
    </row>
    <row r="474" spans="2:10">
      <c r="B474" s="200" t="s">
        <v>736</v>
      </c>
      <c r="C474" s="201" t="s">
        <v>572</v>
      </c>
      <c r="D474" s="202" t="s">
        <v>174</v>
      </c>
      <c r="E474" s="201" t="s">
        <v>571</v>
      </c>
      <c r="F474" s="203">
        <v>2086998.1</v>
      </c>
      <c r="G474" s="201">
        <v>60</v>
      </c>
      <c r="I474" s="198"/>
      <c r="J474" s="199"/>
    </row>
    <row r="475" spans="2:10">
      <c r="B475" s="200" t="s">
        <v>737</v>
      </c>
      <c r="C475" s="201" t="s">
        <v>572</v>
      </c>
      <c r="D475" s="202" t="s">
        <v>105</v>
      </c>
      <c r="E475" s="201" t="s">
        <v>571</v>
      </c>
      <c r="F475" s="203">
        <v>1129775.8400000001</v>
      </c>
      <c r="G475" s="201">
        <v>31</v>
      </c>
      <c r="I475" s="198"/>
      <c r="J475" s="199"/>
    </row>
    <row r="476" spans="2:10">
      <c r="B476" s="200" t="s">
        <v>550</v>
      </c>
      <c r="C476" s="201" t="s">
        <v>574</v>
      </c>
      <c r="D476" s="202" t="s">
        <v>133</v>
      </c>
      <c r="E476" s="201" t="s">
        <v>571</v>
      </c>
      <c r="F476" s="203">
        <v>1243485.02</v>
      </c>
      <c r="G476" s="201">
        <v>34</v>
      </c>
      <c r="I476" s="198"/>
      <c r="J476" s="199"/>
    </row>
    <row r="477" spans="2:10">
      <c r="B477" s="200" t="s">
        <v>551</v>
      </c>
      <c r="C477" s="201" t="s">
        <v>572</v>
      </c>
      <c r="D477" s="202" t="s">
        <v>146</v>
      </c>
      <c r="E477" s="201" t="s">
        <v>573</v>
      </c>
      <c r="F477" s="203">
        <v>10962852.08</v>
      </c>
      <c r="G477" s="201">
        <v>90</v>
      </c>
      <c r="I477" s="198"/>
      <c r="J477" s="199"/>
    </row>
    <row r="478" spans="2:10">
      <c r="B478" s="200" t="s">
        <v>552</v>
      </c>
      <c r="C478" s="201" t="s">
        <v>572</v>
      </c>
      <c r="D478" s="202" t="s">
        <v>111</v>
      </c>
      <c r="E478" s="201" t="s">
        <v>573</v>
      </c>
      <c r="F478" s="203">
        <v>8449797.0300000012</v>
      </c>
      <c r="G478" s="201">
        <v>78</v>
      </c>
      <c r="I478" s="198"/>
      <c r="J478" s="199"/>
    </row>
    <row r="479" spans="2:10">
      <c r="B479" s="200" t="s">
        <v>553</v>
      </c>
      <c r="C479" s="201" t="s">
        <v>572</v>
      </c>
      <c r="D479" s="202" t="s">
        <v>154</v>
      </c>
      <c r="E479" s="201" t="s">
        <v>573</v>
      </c>
      <c r="F479" s="203">
        <v>3251367.24</v>
      </c>
      <c r="G479" s="201">
        <v>40</v>
      </c>
      <c r="I479" s="198"/>
      <c r="J479" s="199"/>
    </row>
    <row r="480" spans="2:10">
      <c r="B480" s="200" t="s">
        <v>554</v>
      </c>
      <c r="C480" s="201" t="s">
        <v>572</v>
      </c>
      <c r="D480" s="202" t="s">
        <v>134</v>
      </c>
      <c r="E480" s="201" t="s">
        <v>573</v>
      </c>
      <c r="F480" s="203">
        <v>4243972.1500000004</v>
      </c>
      <c r="G480" s="201">
        <v>40</v>
      </c>
      <c r="I480" s="198"/>
      <c r="J480" s="199"/>
    </row>
    <row r="481" spans="2:10">
      <c r="B481" s="200" t="s">
        <v>555</v>
      </c>
      <c r="C481" s="201" t="s">
        <v>572</v>
      </c>
      <c r="D481" s="202" t="s">
        <v>174</v>
      </c>
      <c r="E481" s="201" t="s">
        <v>573</v>
      </c>
      <c r="F481" s="203">
        <v>6565969.7300000004</v>
      </c>
      <c r="G481" s="201">
        <v>70</v>
      </c>
      <c r="I481" s="198"/>
      <c r="J481" s="199"/>
    </row>
    <row r="482" spans="2:10">
      <c r="B482" s="200" t="s">
        <v>556</v>
      </c>
      <c r="C482" s="201" t="s">
        <v>574</v>
      </c>
      <c r="D482" s="202" t="s">
        <v>178</v>
      </c>
      <c r="E482" s="201" t="s">
        <v>573</v>
      </c>
      <c r="F482" s="203">
        <v>2446806.7400000002</v>
      </c>
      <c r="G482" s="201">
        <v>34</v>
      </c>
      <c r="I482" s="198"/>
      <c r="J482" s="199"/>
    </row>
    <row r="483" spans="2:10">
      <c r="B483" s="200" t="s">
        <v>557</v>
      </c>
      <c r="C483" s="201" t="s">
        <v>572</v>
      </c>
      <c r="D483" s="202" t="s">
        <v>150</v>
      </c>
      <c r="E483" s="201" t="s">
        <v>573</v>
      </c>
      <c r="F483" s="203">
        <v>3512410.63</v>
      </c>
      <c r="G483" s="201">
        <v>40</v>
      </c>
      <c r="I483" s="198"/>
      <c r="J483" s="199"/>
    </row>
    <row r="484" spans="2:10">
      <c r="B484" s="200" t="s">
        <v>558</v>
      </c>
      <c r="C484" s="201" t="s">
        <v>572</v>
      </c>
      <c r="D484" s="202" t="s">
        <v>173</v>
      </c>
      <c r="E484" s="201" t="s">
        <v>571</v>
      </c>
      <c r="F484" s="203">
        <v>3031888.91</v>
      </c>
      <c r="G484" s="201">
        <v>50</v>
      </c>
      <c r="I484" s="198"/>
      <c r="J484" s="199"/>
    </row>
    <row r="485" spans="2:10">
      <c r="B485" s="200" t="s">
        <v>559</v>
      </c>
      <c r="C485" s="201" t="s">
        <v>574</v>
      </c>
      <c r="D485" s="202" t="s">
        <v>126</v>
      </c>
      <c r="E485" s="201" t="s">
        <v>573</v>
      </c>
      <c r="F485" s="203">
        <v>4788440.3999999994</v>
      </c>
      <c r="G485" s="201">
        <v>40</v>
      </c>
      <c r="I485" s="198"/>
      <c r="J485" s="199"/>
    </row>
    <row r="486" spans="2:10">
      <c r="B486" s="200" t="s">
        <v>560</v>
      </c>
      <c r="C486" s="201" t="s">
        <v>574</v>
      </c>
      <c r="D486" s="202" t="s">
        <v>106</v>
      </c>
      <c r="E486" s="201" t="s">
        <v>571</v>
      </c>
      <c r="F486" s="203">
        <v>4277875.18</v>
      </c>
      <c r="G486" s="201">
        <v>68</v>
      </c>
      <c r="I486" s="198"/>
      <c r="J486" s="199"/>
    </row>
    <row r="487" spans="2:10">
      <c r="B487" s="200" t="s">
        <v>561</v>
      </c>
      <c r="C487" s="201" t="s">
        <v>574</v>
      </c>
      <c r="D487" s="202" t="s">
        <v>106</v>
      </c>
      <c r="E487" s="201" t="s">
        <v>571</v>
      </c>
      <c r="F487" s="203">
        <v>313122.36</v>
      </c>
      <c r="G487" s="201">
        <v>15</v>
      </c>
      <c r="I487" s="198"/>
      <c r="J487" s="199"/>
    </row>
    <row r="488" spans="2:10">
      <c r="B488" s="200" t="s">
        <v>562</v>
      </c>
      <c r="C488" s="201" t="s">
        <v>574</v>
      </c>
      <c r="D488" s="202" t="s">
        <v>106</v>
      </c>
      <c r="E488" s="201" t="s">
        <v>571</v>
      </c>
      <c r="F488" s="203">
        <v>2869117.92</v>
      </c>
      <c r="G488" s="201">
        <v>55</v>
      </c>
      <c r="I488" s="198"/>
      <c r="J488" s="199"/>
    </row>
    <row r="489" spans="2:10">
      <c r="B489" s="200" t="s">
        <v>563</v>
      </c>
      <c r="C489" s="201" t="s">
        <v>572</v>
      </c>
      <c r="D489" s="202" t="s">
        <v>141</v>
      </c>
      <c r="E489" s="201" t="s">
        <v>571</v>
      </c>
      <c r="F489" s="203">
        <v>2608952.62</v>
      </c>
      <c r="G489" s="201">
        <v>70</v>
      </c>
      <c r="I489" s="198"/>
      <c r="J489" s="199"/>
    </row>
    <row r="490" spans="2:10">
      <c r="B490" s="200" t="s">
        <v>684</v>
      </c>
      <c r="C490" s="201" t="s">
        <v>574</v>
      </c>
      <c r="D490" s="202" t="s">
        <v>171</v>
      </c>
      <c r="E490" s="201" t="s">
        <v>571</v>
      </c>
      <c r="F490" s="203">
        <v>1938911.4400000002</v>
      </c>
      <c r="G490" s="201">
        <v>37</v>
      </c>
      <c r="I490" s="198"/>
      <c r="J490" s="199"/>
    </row>
    <row r="491" spans="2:10">
      <c r="B491" s="200" t="s">
        <v>565</v>
      </c>
      <c r="C491" s="201" t="s">
        <v>572</v>
      </c>
      <c r="D491" s="202" t="s">
        <v>143</v>
      </c>
      <c r="E491" s="201" t="s">
        <v>571</v>
      </c>
      <c r="F491" s="203">
        <v>4577760.8599999994</v>
      </c>
      <c r="G491" s="201">
        <v>103</v>
      </c>
      <c r="I491" s="198"/>
      <c r="J491" s="199"/>
    </row>
    <row r="492" spans="2:10">
      <c r="B492" s="200" t="s">
        <v>566</v>
      </c>
      <c r="C492" s="201" t="s">
        <v>572</v>
      </c>
      <c r="D492" s="202" t="s">
        <v>143</v>
      </c>
      <c r="E492" s="201" t="s">
        <v>571</v>
      </c>
      <c r="F492" s="203">
        <v>10018521.729999999</v>
      </c>
      <c r="G492" s="201">
        <v>76</v>
      </c>
      <c r="I492" s="198"/>
      <c r="J492" s="199"/>
    </row>
    <row r="493" spans="2:10">
      <c r="B493" s="200" t="s">
        <v>564</v>
      </c>
      <c r="C493" s="201" t="s">
        <v>572</v>
      </c>
      <c r="D493" s="202" t="s">
        <v>143</v>
      </c>
      <c r="E493" s="201" t="s">
        <v>571</v>
      </c>
      <c r="F493" s="203">
        <v>1565193.97</v>
      </c>
      <c r="G493" s="201">
        <v>29</v>
      </c>
      <c r="I493" s="198"/>
      <c r="J493" s="199"/>
    </row>
    <row r="494" spans="2:10">
      <c r="B494" s="200" t="s">
        <v>567</v>
      </c>
      <c r="C494" s="201" t="s">
        <v>572</v>
      </c>
      <c r="D494" s="202" t="s">
        <v>176</v>
      </c>
      <c r="E494" s="201" t="s">
        <v>573</v>
      </c>
      <c r="F494" s="203">
        <v>4148653.7600000007</v>
      </c>
      <c r="G494" s="201">
        <v>70</v>
      </c>
      <c r="I494" s="198"/>
      <c r="J494" s="199"/>
    </row>
    <row r="495" spans="2:10">
      <c r="B495" s="200" t="s">
        <v>570</v>
      </c>
      <c r="C495" s="201" t="s">
        <v>572</v>
      </c>
      <c r="D495" s="202" t="s">
        <v>137</v>
      </c>
      <c r="E495" s="201" t="s">
        <v>573</v>
      </c>
      <c r="F495" s="203">
        <v>8363502.9100000001</v>
      </c>
      <c r="G495" s="201">
        <v>80</v>
      </c>
      <c r="I495" s="198"/>
      <c r="J495" s="199"/>
    </row>
    <row r="496" spans="2:10">
      <c r="B496" s="200" t="s">
        <v>568</v>
      </c>
      <c r="C496" s="201" t="s">
        <v>574</v>
      </c>
      <c r="D496" s="202" t="s">
        <v>104</v>
      </c>
      <c r="E496" s="201" t="s">
        <v>573</v>
      </c>
      <c r="F496" s="203">
        <v>9738018.6500000004</v>
      </c>
      <c r="G496" s="201">
        <v>104</v>
      </c>
      <c r="I496" s="198"/>
      <c r="J496" s="199"/>
    </row>
    <row r="497" spans="2:16" ht="12" thickBot="1">
      <c r="B497" s="204" t="s">
        <v>569</v>
      </c>
      <c r="C497" s="205" t="s">
        <v>572</v>
      </c>
      <c r="D497" s="206" t="s">
        <v>123</v>
      </c>
      <c r="E497" s="205" t="s">
        <v>573</v>
      </c>
      <c r="F497" s="207">
        <v>8601008.1600000001</v>
      </c>
      <c r="G497" s="205">
        <v>100</v>
      </c>
      <c r="I497" s="198"/>
      <c r="J497" s="199"/>
    </row>
    <row r="498" spans="2:16" ht="13.15" thickTop="1">
      <c r="B498" s="187"/>
      <c r="C498" s="187"/>
      <c r="D498" s="187"/>
      <c r="E498" s="187"/>
      <c r="F498" s="187"/>
      <c r="G498" s="187"/>
    </row>
    <row r="500" spans="2:16">
      <c r="B500" s="208" t="s">
        <v>597</v>
      </c>
      <c r="C500" s="209">
        <f>COUNTA(C6:C497)</f>
        <v>492</v>
      </c>
      <c r="D500" s="210"/>
      <c r="E500" s="209"/>
      <c r="F500" s="211">
        <f>SUM(F6:F497)</f>
        <v>1988190589.8399992</v>
      </c>
      <c r="G500" s="211">
        <f>SUM(G6:G497)</f>
        <v>26412</v>
      </c>
    </row>
    <row r="501" spans="2:16">
      <c r="B501" s="184"/>
      <c r="F501" s="212"/>
    </row>
    <row r="502" spans="2:16">
      <c r="B502" s="184"/>
      <c r="F502" s="212"/>
    </row>
    <row r="503" spans="2:16" s="186" customFormat="1">
      <c r="C503" s="184"/>
      <c r="E503" s="184"/>
      <c r="F503" s="212"/>
      <c r="G503" s="184"/>
      <c r="L503" s="184"/>
      <c r="P503" s="184"/>
    </row>
    <row r="504" spans="2:16">
      <c r="B504" s="184"/>
    </row>
    <row r="505" spans="2:16">
      <c r="B505" s="184"/>
      <c r="F505" s="212"/>
      <c r="G505" s="212"/>
    </row>
    <row r="506" spans="2:16">
      <c r="B506" s="184"/>
    </row>
    <row r="507" spans="2:16">
      <c r="B507" s="184"/>
    </row>
    <row r="508" spans="2:16">
      <c r="B508" s="184"/>
    </row>
    <row r="509" spans="2:16">
      <c r="B509" s="213" t="s">
        <v>646</v>
      </c>
      <c r="C509" s="214"/>
      <c r="D509" s="215"/>
      <c r="E509" s="214"/>
    </row>
    <row r="510" spans="2:16">
      <c r="B510" s="213" t="s">
        <v>647</v>
      </c>
      <c r="C510" s="214"/>
      <c r="D510" s="215"/>
      <c r="E510" s="214"/>
    </row>
    <row r="511" spans="2:16">
      <c r="B511" s="213" t="s">
        <v>648</v>
      </c>
      <c r="C511" s="214"/>
      <c r="D511" s="215"/>
      <c r="E511" s="214"/>
    </row>
    <row r="512" spans="2:16">
      <c r="B512" s="213" t="s">
        <v>649</v>
      </c>
      <c r="C512" s="214"/>
      <c r="D512" s="215"/>
      <c r="E512" s="214"/>
    </row>
    <row r="513" spans="2:5">
      <c r="B513" s="213" t="s">
        <v>650</v>
      </c>
      <c r="C513" s="214"/>
      <c r="D513" s="215"/>
      <c r="E513" s="214"/>
    </row>
    <row r="514" spans="2:5">
      <c r="B514" s="213" t="s">
        <v>651</v>
      </c>
      <c r="C514" s="214"/>
      <c r="D514" s="215"/>
      <c r="E514" s="214"/>
    </row>
    <row r="515" spans="2:5">
      <c r="B515" s="213" t="s">
        <v>652</v>
      </c>
      <c r="C515" s="214"/>
      <c r="D515" s="215"/>
      <c r="E515" s="214"/>
    </row>
    <row r="516" spans="2:5">
      <c r="B516" s="213" t="s">
        <v>653</v>
      </c>
      <c r="C516" s="214"/>
      <c r="D516" s="215"/>
      <c r="E516" s="214"/>
    </row>
    <row r="517" spans="2:5">
      <c r="B517" s="213" t="s">
        <v>654</v>
      </c>
      <c r="C517" s="214"/>
      <c r="D517" s="215"/>
      <c r="E517" s="214"/>
    </row>
    <row r="518" spans="2:5">
      <c r="B518" s="213"/>
      <c r="C518" s="214"/>
      <c r="D518" s="215"/>
      <c r="E518" s="214"/>
    </row>
    <row r="519" spans="2:5">
      <c r="B519" s="216"/>
    </row>
    <row r="854" spans="16:16">
      <c r="P854" s="186"/>
    </row>
  </sheetData>
  <sheetProtection algorithmName="SHA-512" hashValue="7ddqcfNYj31lu75PmPSfkfGW2pwUkij8I+4rHn20u0bTk0eJrhH51FI9WLVk3IfJQ9/TKVmWY49Dk/F+9yTR9g==" saltValue="8ot6uKLPb00MKVUBFh3i1A==" spinCount="100000" sheet="1" autoFilter="0"/>
  <autoFilter ref="C5:E498" xr:uid="{652F86D6-A1F7-4D2E-8408-2B7FFCBF1C5E}"/>
  <sortState xmlns:xlrd2="http://schemas.microsoft.com/office/spreadsheetml/2017/richdata2" ref="B6:G497">
    <sortCondition ref="B6:B497"/>
  </sortState>
  <mergeCells count="1">
    <mergeCell ref="C1:G1"/>
  </mergeCells>
  <conditionalFormatting sqref="P484:P975">
    <cfRule type="duplicateValues" dxfId="2" priority="3" stopIfTrue="1"/>
  </conditionalFormatting>
  <conditionalFormatting sqref="I6:I497">
    <cfRule type="duplicateValues" dxfId="1" priority="1"/>
  </conditionalFormatting>
  <conditionalFormatting sqref="I6:I497">
    <cfRule type="duplicateValues" dxfId="0" priority="2"/>
  </conditionalFormatting>
  <pageMargins left="0.70866141732283472" right="0.70866141732283472" top="0.39370078740157483" bottom="0.39370078740157483" header="0.31496062992125984" footer="0.31496062992125984"/>
  <pageSetup paperSize="9" scale="71" fitToHeight="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514"/>
  <sheetViews>
    <sheetView workbookViewId="0">
      <selection activeCell="H10" sqref="H10"/>
    </sheetView>
  </sheetViews>
  <sheetFormatPr defaultRowHeight="12.75"/>
  <cols>
    <col min="1" max="1" width="35" customWidth="1"/>
    <col min="2" max="2" width="10.3984375" customWidth="1"/>
    <col min="3" max="3" width="16" bestFit="1" customWidth="1"/>
    <col min="4" max="4" width="10.3984375" customWidth="1"/>
    <col min="5" max="5" width="12" style="129" bestFit="1" customWidth="1"/>
    <col min="6" max="7" width="10.3984375" style="129" customWidth="1"/>
    <col min="8" max="9" width="5.265625" customWidth="1"/>
    <col min="10" max="10" width="17.73046875" customWidth="1"/>
    <col min="11" max="13" width="13.3984375" customWidth="1"/>
    <col min="14" max="14" width="11.3984375" customWidth="1"/>
    <col min="15" max="15" width="9.86328125" customWidth="1"/>
    <col min="16" max="16" width="9.59765625" customWidth="1"/>
    <col min="17" max="17" width="19" bestFit="1" customWidth="1"/>
    <col min="18" max="19" width="11.1328125" customWidth="1"/>
  </cols>
  <sheetData>
    <row r="1" spans="1:19" ht="29.25" customHeight="1">
      <c r="A1" s="162" t="s">
        <v>587</v>
      </c>
      <c r="B1" s="65"/>
      <c r="C1" s="66"/>
      <c r="D1" s="65"/>
      <c r="E1" s="125"/>
      <c r="F1" s="130"/>
      <c r="G1" s="130"/>
      <c r="H1" s="67"/>
      <c r="I1" s="67"/>
      <c r="J1" s="233" t="s">
        <v>588</v>
      </c>
      <c r="K1" s="233"/>
      <c r="L1" s="233"/>
      <c r="M1" s="233"/>
      <c r="N1" s="233"/>
      <c r="O1" s="233"/>
      <c r="P1" s="233"/>
      <c r="Q1" s="233"/>
    </row>
    <row r="2" spans="1:19" ht="19.5" customHeight="1">
      <c r="A2" s="68"/>
      <c r="B2" s="65"/>
      <c r="C2" s="66"/>
      <c r="D2" s="65"/>
      <c r="E2" s="125"/>
      <c r="F2" s="130"/>
      <c r="G2" s="130"/>
      <c r="H2" s="67"/>
      <c r="I2" s="67"/>
      <c r="J2" s="69" t="s">
        <v>589</v>
      </c>
      <c r="K2" s="65"/>
      <c r="L2" s="70"/>
      <c r="M2" s="70"/>
      <c r="N2" s="70"/>
      <c r="Q2" s="69" t="s">
        <v>744</v>
      </c>
    </row>
    <row r="3" spans="1:19" ht="21">
      <c r="A3" s="71" t="s">
        <v>590</v>
      </c>
      <c r="B3" s="72" t="s">
        <v>581</v>
      </c>
      <c r="C3" s="71" t="s">
        <v>591</v>
      </c>
      <c r="D3" s="72" t="s">
        <v>599</v>
      </c>
      <c r="E3" s="126" t="s">
        <v>614</v>
      </c>
      <c r="F3" s="131" t="s">
        <v>615</v>
      </c>
      <c r="G3" s="131"/>
      <c r="J3" s="65"/>
      <c r="K3" s="73" t="s">
        <v>602</v>
      </c>
      <c r="L3" s="73" t="s">
        <v>603</v>
      </c>
      <c r="M3" s="73" t="s">
        <v>738</v>
      </c>
      <c r="N3" s="73" t="s">
        <v>182</v>
      </c>
      <c r="R3" s="73" t="s">
        <v>602</v>
      </c>
      <c r="S3" s="73" t="s">
        <v>738</v>
      </c>
    </row>
    <row r="4" spans="1:19">
      <c r="A4" s="63" t="s">
        <v>184</v>
      </c>
      <c r="B4" s="74" t="s">
        <v>572</v>
      </c>
      <c r="C4" s="75" t="s">
        <v>153</v>
      </c>
      <c r="D4" s="74" t="s">
        <v>571</v>
      </c>
      <c r="E4" s="127">
        <v>1498831.3199999998</v>
      </c>
      <c r="F4" s="132">
        <v>55</v>
      </c>
      <c r="G4" s="132">
        <v>1</v>
      </c>
      <c r="J4" s="159" t="s">
        <v>102</v>
      </c>
      <c r="K4" s="134">
        <f>SUMIF($C$4:$C$495,J4,E$4:E$495)</f>
        <v>1681082.3800000001</v>
      </c>
      <c r="L4" s="134">
        <f>SUMIF($C$4:$C$495,J4,F$4:F$495)</f>
        <v>57</v>
      </c>
      <c r="M4" s="178">
        <f>K4/1000000</f>
        <v>1.6810823800000001</v>
      </c>
      <c r="N4" s="70">
        <f>SUMIF($C$4:$C$495,J4,G$4:G$495)</f>
        <v>2</v>
      </c>
      <c r="O4" s="164">
        <f>K4/1000000</f>
        <v>1.6810823800000001</v>
      </c>
      <c r="Q4" s="175" t="s">
        <v>10</v>
      </c>
      <c r="R4" s="176"/>
    </row>
    <row r="5" spans="1:19">
      <c r="A5" s="64" t="s">
        <v>185</v>
      </c>
      <c r="B5" s="76" t="s">
        <v>572</v>
      </c>
      <c r="C5" s="77" t="s">
        <v>127</v>
      </c>
      <c r="D5" s="76" t="s">
        <v>571</v>
      </c>
      <c r="E5" s="128">
        <v>2778436.79</v>
      </c>
      <c r="F5" s="133">
        <v>77</v>
      </c>
      <c r="G5" s="133">
        <v>1</v>
      </c>
      <c r="J5" s="159" t="s">
        <v>181</v>
      </c>
      <c r="K5" s="134">
        <f t="shared" ref="K5:K36" ca="1" si="0">SUMIF($C$4:$C$499,J5,E$4:E$495)</f>
        <v>3978324.37</v>
      </c>
      <c r="L5" s="134">
        <f t="shared" ref="L5:L36" ca="1" si="1">SUMIF($C$4:$C$499,J5,F$4:F$495)</f>
        <v>88</v>
      </c>
      <c r="M5" s="178">
        <f t="shared" ref="M5:M68" ca="1" si="2">K5/1000000</f>
        <v>3.9783243700000002</v>
      </c>
      <c r="N5" s="70">
        <f t="shared" ref="N5:N36" ca="1" si="3">SUMIF($C$4:$C$499,J5,G$4:G$495)</f>
        <v>2</v>
      </c>
      <c r="O5" s="164">
        <f t="shared" ref="O5:O68" ca="1" si="4">K5/1000000</f>
        <v>3.9783243700000002</v>
      </c>
      <c r="Q5" s="175" t="s">
        <v>11</v>
      </c>
      <c r="R5" s="176"/>
    </row>
    <row r="6" spans="1:19">
      <c r="A6" s="64" t="s">
        <v>186</v>
      </c>
      <c r="B6" s="76" t="s">
        <v>572</v>
      </c>
      <c r="C6" s="77" t="s">
        <v>119</v>
      </c>
      <c r="D6" s="76" t="s">
        <v>573</v>
      </c>
      <c r="E6" s="128">
        <v>3868270.3200000003</v>
      </c>
      <c r="F6" s="133">
        <v>50</v>
      </c>
      <c r="G6" s="133">
        <v>1</v>
      </c>
      <c r="J6" s="159" t="s">
        <v>104</v>
      </c>
      <c r="K6" s="134">
        <f t="shared" ca="1" si="0"/>
        <v>43713216.259999998</v>
      </c>
      <c r="L6" s="134">
        <f t="shared" ca="1" si="1"/>
        <v>637</v>
      </c>
      <c r="M6" s="178">
        <f t="shared" ca="1" si="2"/>
        <v>43.713216259999996</v>
      </c>
      <c r="N6" s="70">
        <f t="shared" ca="1" si="3"/>
        <v>14</v>
      </c>
      <c r="O6" s="164">
        <f t="shared" ca="1" si="4"/>
        <v>43.713216259999996</v>
      </c>
      <c r="Q6" s="175" t="s">
        <v>12</v>
      </c>
      <c r="R6" s="177">
        <v>43713216.259999998</v>
      </c>
      <c r="S6" s="134">
        <f>R6/1000000</f>
        <v>43.713216259999996</v>
      </c>
    </row>
    <row r="7" spans="1:19">
      <c r="A7" s="64" t="s">
        <v>187</v>
      </c>
      <c r="B7" s="76" t="s">
        <v>572</v>
      </c>
      <c r="C7" s="77" t="s">
        <v>127</v>
      </c>
      <c r="D7" s="76" t="s">
        <v>573</v>
      </c>
      <c r="E7" s="128">
        <v>1712455.5500000003</v>
      </c>
      <c r="F7" s="133">
        <v>24</v>
      </c>
      <c r="G7" s="133">
        <v>1</v>
      </c>
      <c r="J7" s="159" t="s">
        <v>105</v>
      </c>
      <c r="K7" s="134">
        <f t="shared" ca="1" si="0"/>
        <v>42485587.540000007</v>
      </c>
      <c r="L7" s="134">
        <f t="shared" ca="1" si="1"/>
        <v>635</v>
      </c>
      <c r="M7" s="178">
        <f t="shared" ca="1" si="2"/>
        <v>42.485587540000004</v>
      </c>
      <c r="N7" s="70">
        <f t="shared" ca="1" si="3"/>
        <v>9</v>
      </c>
      <c r="O7" s="164">
        <f t="shared" ca="1" si="4"/>
        <v>42.485587540000004</v>
      </c>
      <c r="Q7" s="175" t="s">
        <v>13</v>
      </c>
      <c r="R7" s="177">
        <v>42485587.539999999</v>
      </c>
      <c r="S7" s="134">
        <f t="shared" ref="S7:S10" si="5">R7/1000000</f>
        <v>42.485587539999997</v>
      </c>
    </row>
    <row r="8" spans="1:19">
      <c r="A8" s="64" t="s">
        <v>188</v>
      </c>
      <c r="B8" s="76" t="s">
        <v>574</v>
      </c>
      <c r="C8" s="77" t="s">
        <v>35</v>
      </c>
      <c r="D8" s="76" t="s">
        <v>571</v>
      </c>
      <c r="E8" s="128">
        <v>1714786.8800000001</v>
      </c>
      <c r="F8" s="133">
        <v>35</v>
      </c>
      <c r="G8" s="133">
        <v>1</v>
      </c>
      <c r="J8" s="159" t="s">
        <v>106</v>
      </c>
      <c r="K8" s="134">
        <f t="shared" ca="1" si="0"/>
        <v>13044199.819999998</v>
      </c>
      <c r="L8" s="134">
        <f t="shared" ca="1" si="1"/>
        <v>213</v>
      </c>
      <c r="M8" s="178">
        <f t="shared" ca="1" si="2"/>
        <v>13.044199819999998</v>
      </c>
      <c r="N8" s="70">
        <f t="shared" ca="1" si="3"/>
        <v>5</v>
      </c>
      <c r="O8" s="164">
        <f t="shared" ca="1" si="4"/>
        <v>13.044199819999998</v>
      </c>
      <c r="Q8" s="175" t="s">
        <v>14</v>
      </c>
      <c r="R8" s="177">
        <v>13044199.82</v>
      </c>
      <c r="S8" s="134">
        <f t="shared" si="5"/>
        <v>13.044199820000001</v>
      </c>
    </row>
    <row r="9" spans="1:19">
      <c r="A9" s="64" t="s">
        <v>189</v>
      </c>
      <c r="B9" s="76" t="s">
        <v>574</v>
      </c>
      <c r="C9" s="77" t="s">
        <v>126</v>
      </c>
      <c r="D9" s="76" t="s">
        <v>573</v>
      </c>
      <c r="E9" s="128">
        <v>8258808.3899999997</v>
      </c>
      <c r="F9" s="133">
        <v>100</v>
      </c>
      <c r="G9" s="133">
        <v>1</v>
      </c>
      <c r="J9" s="159" t="s">
        <v>107</v>
      </c>
      <c r="K9" s="134">
        <f t="shared" ca="1" si="0"/>
        <v>12615876.949999999</v>
      </c>
      <c r="L9" s="134">
        <f t="shared" ca="1" si="1"/>
        <v>238</v>
      </c>
      <c r="M9" s="178">
        <f t="shared" ca="1" si="2"/>
        <v>12.615876949999999</v>
      </c>
      <c r="N9" s="70">
        <f t="shared" ca="1" si="3"/>
        <v>4</v>
      </c>
      <c r="O9" s="164">
        <f t="shared" ca="1" si="4"/>
        <v>12.615876949999999</v>
      </c>
      <c r="Q9" s="175" t="s">
        <v>15</v>
      </c>
      <c r="R9" s="177">
        <v>12615876.949999999</v>
      </c>
      <c r="S9" s="134">
        <f t="shared" si="5"/>
        <v>12.615876949999999</v>
      </c>
    </row>
    <row r="10" spans="1:19">
      <c r="A10" s="64" t="s">
        <v>190</v>
      </c>
      <c r="B10" s="76" t="s">
        <v>572</v>
      </c>
      <c r="C10" s="77" t="s">
        <v>132</v>
      </c>
      <c r="D10" s="76" t="s">
        <v>571</v>
      </c>
      <c r="E10" s="128">
        <v>1370251.67</v>
      </c>
      <c r="F10" s="133">
        <v>37</v>
      </c>
      <c r="G10" s="133">
        <v>1</v>
      </c>
      <c r="J10" s="159" t="s">
        <v>108</v>
      </c>
      <c r="K10" s="134">
        <f t="shared" ca="1" si="0"/>
        <v>10227125.75</v>
      </c>
      <c r="L10" s="134">
        <f t="shared" ca="1" si="1"/>
        <v>207</v>
      </c>
      <c r="M10" s="178">
        <f t="shared" ca="1" si="2"/>
        <v>10.227125750000001</v>
      </c>
      <c r="N10" s="70">
        <f t="shared" ca="1" si="3"/>
        <v>5</v>
      </c>
      <c r="O10" s="164">
        <f t="shared" ca="1" si="4"/>
        <v>10.227125750000001</v>
      </c>
      <c r="Q10" s="175" t="s">
        <v>16</v>
      </c>
      <c r="R10" s="177">
        <v>10227125.75</v>
      </c>
      <c r="S10" s="134">
        <f t="shared" si="5"/>
        <v>10.227125750000001</v>
      </c>
    </row>
    <row r="11" spans="1:19">
      <c r="A11" s="64" t="s">
        <v>686</v>
      </c>
      <c r="B11" s="76" t="s">
        <v>572</v>
      </c>
      <c r="C11" s="77" t="s">
        <v>132</v>
      </c>
      <c r="D11" s="76" t="s">
        <v>571</v>
      </c>
      <c r="E11" s="128">
        <v>2470289.4500000002</v>
      </c>
      <c r="F11" s="133">
        <v>50</v>
      </c>
      <c r="G11" s="133">
        <v>1</v>
      </c>
      <c r="J11" s="159" t="s">
        <v>109</v>
      </c>
      <c r="K11" s="134">
        <f t="shared" ca="1" si="0"/>
        <v>4484575.3600000003</v>
      </c>
      <c r="L11" s="134">
        <f t="shared" ca="1" si="1"/>
        <v>104</v>
      </c>
      <c r="M11" s="178">
        <f t="shared" ca="1" si="2"/>
        <v>4.48457536</v>
      </c>
      <c r="N11" s="70">
        <f t="shared" ca="1" si="3"/>
        <v>3</v>
      </c>
      <c r="O11" s="164">
        <f t="shared" ca="1" si="4"/>
        <v>4.48457536</v>
      </c>
      <c r="Q11" s="175" t="s">
        <v>17</v>
      </c>
      <c r="R11" s="176"/>
      <c r="S11" s="134"/>
    </row>
    <row r="12" spans="1:19">
      <c r="A12" s="64" t="s">
        <v>191</v>
      </c>
      <c r="B12" s="76" t="s">
        <v>572</v>
      </c>
      <c r="C12" s="77" t="s">
        <v>132</v>
      </c>
      <c r="D12" s="76" t="s">
        <v>571</v>
      </c>
      <c r="E12" s="128">
        <v>3268206.01</v>
      </c>
      <c r="F12" s="133">
        <v>83</v>
      </c>
      <c r="G12" s="133">
        <v>1</v>
      </c>
      <c r="J12" s="159" t="s">
        <v>110</v>
      </c>
      <c r="K12" s="134">
        <f t="shared" ca="1" si="0"/>
        <v>13839655.640000001</v>
      </c>
      <c r="L12" s="134">
        <f t="shared" ca="1" si="1"/>
        <v>162</v>
      </c>
      <c r="M12" s="178">
        <f t="shared" ca="1" si="2"/>
        <v>13.83965564</v>
      </c>
      <c r="N12" s="70">
        <f t="shared" ca="1" si="3"/>
        <v>4</v>
      </c>
      <c r="O12" s="164">
        <f t="shared" ca="1" si="4"/>
        <v>13.83965564</v>
      </c>
      <c r="Q12" s="175" t="s">
        <v>18</v>
      </c>
      <c r="R12" s="177">
        <v>13839655.640000001</v>
      </c>
      <c r="S12" s="134">
        <f t="shared" ref="S12:S14" si="6">R12/1000000</f>
        <v>13.83965564</v>
      </c>
    </row>
    <row r="13" spans="1:19">
      <c r="A13" s="64" t="s">
        <v>192</v>
      </c>
      <c r="B13" s="76" t="s">
        <v>574</v>
      </c>
      <c r="C13" s="77" t="s">
        <v>113</v>
      </c>
      <c r="D13" s="76" t="s">
        <v>573</v>
      </c>
      <c r="E13" s="128">
        <v>1002275.6099999999</v>
      </c>
      <c r="F13" s="133">
        <v>42</v>
      </c>
      <c r="G13" s="133">
        <v>1</v>
      </c>
      <c r="J13" s="159" t="s">
        <v>111</v>
      </c>
      <c r="K13" s="134">
        <f t="shared" ca="1" si="0"/>
        <v>101974223.75999999</v>
      </c>
      <c r="L13" s="134">
        <f t="shared" ca="1" si="1"/>
        <v>953</v>
      </c>
      <c r="M13" s="178">
        <f t="shared" ca="1" si="2"/>
        <v>101.97422375999999</v>
      </c>
      <c r="N13" s="70">
        <f t="shared" ca="1" si="3"/>
        <v>15</v>
      </c>
      <c r="O13" s="164">
        <f t="shared" ca="1" si="4"/>
        <v>101.97422375999999</v>
      </c>
      <c r="Q13" s="175" t="s">
        <v>19</v>
      </c>
      <c r="R13" s="177">
        <v>101974223.76000001</v>
      </c>
      <c r="S13" s="134">
        <f t="shared" si="6"/>
        <v>101.97422376</v>
      </c>
    </row>
    <row r="14" spans="1:19">
      <c r="A14" s="64" t="s">
        <v>193</v>
      </c>
      <c r="B14" s="76" t="s">
        <v>572</v>
      </c>
      <c r="C14" s="77" t="s">
        <v>115</v>
      </c>
      <c r="D14" s="76" t="s">
        <v>571</v>
      </c>
      <c r="E14" s="128">
        <v>5043037.75</v>
      </c>
      <c r="F14" s="133">
        <v>80</v>
      </c>
      <c r="G14" s="133">
        <v>1</v>
      </c>
      <c r="J14" s="159" t="s">
        <v>112</v>
      </c>
      <c r="K14" s="134">
        <f t="shared" ca="1" si="0"/>
        <v>0</v>
      </c>
      <c r="L14" s="134">
        <f t="shared" ca="1" si="1"/>
        <v>0</v>
      </c>
      <c r="M14" s="178">
        <f t="shared" ca="1" si="2"/>
        <v>0</v>
      </c>
      <c r="N14" s="70">
        <f t="shared" ca="1" si="3"/>
        <v>0</v>
      </c>
      <c r="O14" s="164">
        <f t="shared" ca="1" si="4"/>
        <v>0</v>
      </c>
      <c r="Q14" s="175" t="s">
        <v>20</v>
      </c>
      <c r="R14" s="177">
        <v>0</v>
      </c>
      <c r="S14" s="134">
        <f t="shared" si="6"/>
        <v>0</v>
      </c>
    </row>
    <row r="15" spans="1:19">
      <c r="A15" s="64" t="s">
        <v>194</v>
      </c>
      <c r="B15" s="76" t="s">
        <v>572</v>
      </c>
      <c r="C15" s="77" t="s">
        <v>165</v>
      </c>
      <c r="D15" s="76" t="s">
        <v>573</v>
      </c>
      <c r="E15" s="128">
        <v>2636524.9500000002</v>
      </c>
      <c r="F15" s="133">
        <v>45</v>
      </c>
      <c r="G15" s="133">
        <v>1</v>
      </c>
      <c r="J15" s="159" t="s">
        <v>113</v>
      </c>
      <c r="K15" s="134">
        <f t="shared" ca="1" si="0"/>
        <v>6756968.0499999998</v>
      </c>
      <c r="L15" s="134">
        <f t="shared" ca="1" si="1"/>
        <v>209</v>
      </c>
      <c r="M15" s="178">
        <f t="shared" ca="1" si="2"/>
        <v>6.7569680500000002</v>
      </c>
      <c r="N15" s="70">
        <f t="shared" ca="1" si="3"/>
        <v>4</v>
      </c>
      <c r="O15" s="164">
        <f t="shared" ca="1" si="4"/>
        <v>6.7569680500000002</v>
      </c>
      <c r="Q15" s="175" t="s">
        <v>21</v>
      </c>
      <c r="R15" s="176"/>
      <c r="S15" s="134"/>
    </row>
    <row r="16" spans="1:19">
      <c r="A16" s="64" t="s">
        <v>195</v>
      </c>
      <c r="B16" s="76" t="s">
        <v>574</v>
      </c>
      <c r="C16" s="77" t="s">
        <v>167</v>
      </c>
      <c r="D16" s="76" t="s">
        <v>571</v>
      </c>
      <c r="E16" s="128">
        <v>558385.9</v>
      </c>
      <c r="F16" s="133">
        <v>34</v>
      </c>
      <c r="G16" s="133">
        <v>1</v>
      </c>
      <c r="J16" s="159" t="s">
        <v>114</v>
      </c>
      <c r="K16" s="134">
        <f t="shared" ca="1" si="0"/>
        <v>21286227.939999998</v>
      </c>
      <c r="L16" s="134">
        <f t="shared" ca="1" si="1"/>
        <v>325</v>
      </c>
      <c r="M16" s="178">
        <f t="shared" ca="1" si="2"/>
        <v>21.286227939999996</v>
      </c>
      <c r="N16" s="70">
        <f t="shared" ca="1" si="3"/>
        <v>5</v>
      </c>
      <c r="O16" s="164">
        <f t="shared" ca="1" si="4"/>
        <v>21.286227939999996</v>
      </c>
      <c r="Q16" s="175" t="s">
        <v>22</v>
      </c>
      <c r="R16" s="177">
        <v>21286227.940000001</v>
      </c>
      <c r="S16" s="134">
        <f t="shared" ref="S16:S17" si="7">R16/1000000</f>
        <v>21.28622794</v>
      </c>
    </row>
    <row r="17" spans="1:19">
      <c r="A17" s="64" t="s">
        <v>687</v>
      </c>
      <c r="B17" s="76" t="s">
        <v>574</v>
      </c>
      <c r="C17" s="77" t="s">
        <v>181</v>
      </c>
      <c r="D17" s="76" t="s">
        <v>571</v>
      </c>
      <c r="E17" s="128">
        <v>3252623.81</v>
      </c>
      <c r="F17" s="133">
        <v>55</v>
      </c>
      <c r="G17" s="133">
        <v>1</v>
      </c>
      <c r="J17" s="159" t="s">
        <v>115</v>
      </c>
      <c r="K17" s="134">
        <f t="shared" ca="1" si="0"/>
        <v>98000778.709999993</v>
      </c>
      <c r="L17" s="134">
        <f t="shared" ca="1" si="1"/>
        <v>912</v>
      </c>
      <c r="M17" s="178">
        <f t="shared" ca="1" si="2"/>
        <v>98.000778709999992</v>
      </c>
      <c r="N17" s="70">
        <f t="shared" ca="1" si="3"/>
        <v>13</v>
      </c>
      <c r="O17" s="164">
        <f t="shared" ca="1" si="4"/>
        <v>98.000778709999992</v>
      </c>
      <c r="Q17" s="175" t="s">
        <v>23</v>
      </c>
      <c r="R17" s="177">
        <v>98000778.709999993</v>
      </c>
      <c r="S17" s="134">
        <f t="shared" si="7"/>
        <v>98.000778709999992</v>
      </c>
    </row>
    <row r="18" spans="1:19">
      <c r="A18" s="64" t="s">
        <v>196</v>
      </c>
      <c r="B18" s="76" t="s">
        <v>572</v>
      </c>
      <c r="C18" s="77" t="s">
        <v>143</v>
      </c>
      <c r="D18" s="76" t="s">
        <v>573</v>
      </c>
      <c r="E18" s="128">
        <v>6429779.8499999996</v>
      </c>
      <c r="F18" s="133">
        <v>50</v>
      </c>
      <c r="G18" s="133">
        <v>1</v>
      </c>
      <c r="J18" s="159" t="s">
        <v>26</v>
      </c>
      <c r="K18" s="134">
        <f t="shared" ca="1" si="0"/>
        <v>5847241.5999999996</v>
      </c>
      <c r="L18" s="134">
        <f t="shared" ca="1" si="1"/>
        <v>99</v>
      </c>
      <c r="M18" s="178">
        <f t="shared" ca="1" si="2"/>
        <v>5.8472415999999994</v>
      </c>
      <c r="N18" s="70">
        <f t="shared" ca="1" si="3"/>
        <v>2</v>
      </c>
      <c r="O18" s="164">
        <f t="shared" ca="1" si="4"/>
        <v>5.8472415999999994</v>
      </c>
      <c r="Q18" s="175" t="s">
        <v>26</v>
      </c>
      <c r="R18" s="176"/>
      <c r="S18" s="134"/>
    </row>
    <row r="19" spans="1:19">
      <c r="A19" s="64" t="s">
        <v>197</v>
      </c>
      <c r="B19" s="76" t="s">
        <v>574</v>
      </c>
      <c r="C19" s="77" t="s">
        <v>117</v>
      </c>
      <c r="D19" s="76" t="s">
        <v>573</v>
      </c>
      <c r="E19" s="128">
        <v>1526081.79</v>
      </c>
      <c r="F19" s="133">
        <v>23</v>
      </c>
      <c r="G19" s="133">
        <v>1</v>
      </c>
      <c r="J19" s="159" t="s">
        <v>117</v>
      </c>
      <c r="K19" s="134">
        <f t="shared" ca="1" si="0"/>
        <v>6219374.9500000002</v>
      </c>
      <c r="L19" s="134">
        <f t="shared" ca="1" si="1"/>
        <v>110</v>
      </c>
      <c r="M19" s="178">
        <f t="shared" ca="1" si="2"/>
        <v>6.2193749500000006</v>
      </c>
      <c r="N19" s="70">
        <f t="shared" ca="1" si="3"/>
        <v>5</v>
      </c>
      <c r="O19" s="164">
        <f t="shared" ca="1" si="4"/>
        <v>6.2193749500000006</v>
      </c>
      <c r="Q19" s="175" t="s">
        <v>25</v>
      </c>
      <c r="R19" s="176"/>
      <c r="S19" s="134"/>
    </row>
    <row r="20" spans="1:19">
      <c r="A20" s="64" t="s">
        <v>198</v>
      </c>
      <c r="B20" s="76" t="s">
        <v>574</v>
      </c>
      <c r="C20" s="77" t="s">
        <v>128</v>
      </c>
      <c r="D20" s="76" t="s">
        <v>571</v>
      </c>
      <c r="E20" s="128">
        <v>2767699.17</v>
      </c>
      <c r="F20" s="133">
        <v>30</v>
      </c>
      <c r="G20" s="133">
        <v>1</v>
      </c>
      <c r="J20" s="159" t="s">
        <v>27</v>
      </c>
      <c r="K20" s="134">
        <f t="shared" ca="1" si="0"/>
        <v>2097431.81</v>
      </c>
      <c r="L20" s="134">
        <f t="shared" ca="1" si="1"/>
        <v>57</v>
      </c>
      <c r="M20" s="178">
        <f t="shared" ca="1" si="2"/>
        <v>2.0974318100000002</v>
      </c>
      <c r="N20" s="70">
        <f t="shared" ca="1" si="3"/>
        <v>2</v>
      </c>
      <c r="O20" s="164">
        <f t="shared" ca="1" si="4"/>
        <v>2.0974318100000002</v>
      </c>
      <c r="Q20" s="175" t="s">
        <v>41</v>
      </c>
      <c r="R20" s="176"/>
      <c r="S20" s="134"/>
    </row>
    <row r="21" spans="1:19">
      <c r="A21" s="64" t="s">
        <v>199</v>
      </c>
      <c r="B21" s="76" t="s">
        <v>574</v>
      </c>
      <c r="C21" s="77" t="s">
        <v>152</v>
      </c>
      <c r="D21" s="76" t="s">
        <v>571</v>
      </c>
      <c r="E21" s="128">
        <v>680648.56</v>
      </c>
      <c r="F21" s="133">
        <v>30</v>
      </c>
      <c r="G21" s="133">
        <v>1</v>
      </c>
      <c r="J21" s="159" t="s">
        <v>119</v>
      </c>
      <c r="K21" s="134">
        <f t="shared" ca="1" si="0"/>
        <v>56942296.109999999</v>
      </c>
      <c r="L21" s="134">
        <f t="shared" ca="1" si="1"/>
        <v>743</v>
      </c>
      <c r="M21" s="178">
        <f t="shared" ca="1" si="2"/>
        <v>56.942296110000001</v>
      </c>
      <c r="N21" s="70">
        <f t="shared" ca="1" si="3"/>
        <v>12</v>
      </c>
      <c r="O21" s="164">
        <f t="shared" ca="1" si="4"/>
        <v>56.942296110000001</v>
      </c>
      <c r="Q21" s="175" t="s">
        <v>42</v>
      </c>
      <c r="R21" s="177">
        <v>56942296.109999999</v>
      </c>
      <c r="S21" s="134">
        <f t="shared" ref="S21:S23" si="8">R21/1000000</f>
        <v>56.942296110000001</v>
      </c>
    </row>
    <row r="22" spans="1:19">
      <c r="A22" s="64" t="s">
        <v>200</v>
      </c>
      <c r="B22" s="76" t="s">
        <v>574</v>
      </c>
      <c r="C22" s="77" t="s">
        <v>120</v>
      </c>
      <c r="D22" s="76" t="s">
        <v>571</v>
      </c>
      <c r="E22" s="128">
        <v>1502242.8599999999</v>
      </c>
      <c r="F22" s="133">
        <v>26</v>
      </c>
      <c r="G22" s="133">
        <v>1</v>
      </c>
      <c r="J22" s="159" t="s">
        <v>120</v>
      </c>
      <c r="K22" s="134">
        <f t="shared" ca="1" si="0"/>
        <v>19870189.939999998</v>
      </c>
      <c r="L22" s="134">
        <f t="shared" ca="1" si="1"/>
        <v>332</v>
      </c>
      <c r="M22" s="178">
        <f t="shared" ca="1" si="2"/>
        <v>19.870189939999996</v>
      </c>
      <c r="N22" s="70">
        <f t="shared" ca="1" si="3"/>
        <v>10</v>
      </c>
      <c r="O22" s="164">
        <f t="shared" ca="1" si="4"/>
        <v>19.870189939999996</v>
      </c>
      <c r="Q22" s="175" t="s">
        <v>43</v>
      </c>
      <c r="R22" s="177">
        <v>19870189.940000001</v>
      </c>
      <c r="S22" s="134">
        <f t="shared" si="8"/>
        <v>19.870189940000003</v>
      </c>
    </row>
    <row r="23" spans="1:19">
      <c r="A23" s="64" t="s">
        <v>201</v>
      </c>
      <c r="B23" s="76" t="s">
        <v>574</v>
      </c>
      <c r="C23" s="77" t="s">
        <v>120</v>
      </c>
      <c r="D23" s="76" t="s">
        <v>571</v>
      </c>
      <c r="E23" s="128">
        <v>774483.83000000007</v>
      </c>
      <c r="F23" s="133">
        <v>15</v>
      </c>
      <c r="G23" s="133">
        <v>1</v>
      </c>
      <c r="J23" s="159" t="s">
        <v>121</v>
      </c>
      <c r="K23" s="134">
        <f t="shared" ca="1" si="0"/>
        <v>46303077.789999999</v>
      </c>
      <c r="L23" s="134">
        <f t="shared" ca="1" si="1"/>
        <v>519</v>
      </c>
      <c r="M23" s="178">
        <f t="shared" ca="1" si="2"/>
        <v>46.303077789999996</v>
      </c>
      <c r="N23" s="70">
        <f t="shared" ca="1" si="3"/>
        <v>9</v>
      </c>
      <c r="O23" s="164">
        <f t="shared" ca="1" si="4"/>
        <v>46.303077789999996</v>
      </c>
      <c r="Q23" s="175" t="s">
        <v>44</v>
      </c>
      <c r="R23" s="177">
        <v>46303077.789999999</v>
      </c>
      <c r="S23" s="134">
        <f t="shared" si="8"/>
        <v>46.303077789999996</v>
      </c>
    </row>
    <row r="24" spans="1:19">
      <c r="A24" s="64" t="s">
        <v>685</v>
      </c>
      <c r="B24" s="76" t="s">
        <v>574</v>
      </c>
      <c r="C24" s="77" t="s">
        <v>120</v>
      </c>
      <c r="D24" s="76" t="s">
        <v>571</v>
      </c>
      <c r="E24" s="128">
        <v>4150689.94</v>
      </c>
      <c r="F24" s="133">
        <v>51</v>
      </c>
      <c r="G24" s="133">
        <v>1</v>
      </c>
      <c r="J24" s="159" t="s">
        <v>28</v>
      </c>
      <c r="K24" s="134">
        <f t="shared" ca="1" si="0"/>
        <v>1573498.96</v>
      </c>
      <c r="L24" s="134">
        <f t="shared" ca="1" si="1"/>
        <v>45</v>
      </c>
      <c r="M24" s="178">
        <f t="shared" ca="1" si="2"/>
        <v>1.57349896</v>
      </c>
      <c r="N24" s="70">
        <f t="shared" ca="1" si="3"/>
        <v>1</v>
      </c>
      <c r="O24" s="164">
        <f t="shared" ca="1" si="4"/>
        <v>1.57349896</v>
      </c>
      <c r="Q24" s="175" t="s">
        <v>45</v>
      </c>
      <c r="R24" s="176"/>
      <c r="S24" s="134"/>
    </row>
    <row r="25" spans="1:19">
      <c r="A25" s="64" t="s">
        <v>739</v>
      </c>
      <c r="B25" s="76" t="s">
        <v>574</v>
      </c>
      <c r="C25" s="77" t="s">
        <v>120</v>
      </c>
      <c r="D25" s="76" t="s">
        <v>571</v>
      </c>
      <c r="E25" s="128">
        <v>2606343.5</v>
      </c>
      <c r="F25" s="133">
        <v>37</v>
      </c>
      <c r="G25" s="133">
        <v>1</v>
      </c>
      <c r="J25" s="159" t="s">
        <v>123</v>
      </c>
      <c r="K25" s="134">
        <f t="shared" ca="1" si="0"/>
        <v>54025303.760000005</v>
      </c>
      <c r="L25" s="134">
        <f t="shared" ca="1" si="1"/>
        <v>780</v>
      </c>
      <c r="M25" s="178">
        <f t="shared" ca="1" si="2"/>
        <v>54.025303760000007</v>
      </c>
      <c r="N25" s="70">
        <f t="shared" ca="1" si="3"/>
        <v>11</v>
      </c>
      <c r="O25" s="164">
        <f t="shared" ca="1" si="4"/>
        <v>54.025303760000007</v>
      </c>
      <c r="Q25" s="175" t="s">
        <v>46</v>
      </c>
      <c r="R25" s="177">
        <v>54025303.759999998</v>
      </c>
      <c r="S25" s="134">
        <f>R25/1000000</f>
        <v>54.02530376</v>
      </c>
    </row>
    <row r="26" spans="1:19">
      <c r="A26" s="64" t="s">
        <v>202</v>
      </c>
      <c r="B26" s="76" t="s">
        <v>572</v>
      </c>
      <c r="C26" s="77" t="s">
        <v>39</v>
      </c>
      <c r="D26" s="76" t="s">
        <v>573</v>
      </c>
      <c r="E26" s="128">
        <v>4145324.38</v>
      </c>
      <c r="F26" s="133">
        <v>32</v>
      </c>
      <c r="G26" s="133">
        <v>1</v>
      </c>
      <c r="J26" s="159" t="s">
        <v>124</v>
      </c>
      <c r="K26" s="134">
        <f t="shared" ca="1" si="0"/>
        <v>5655412.0499999998</v>
      </c>
      <c r="L26" s="134">
        <f t="shared" ca="1" si="1"/>
        <v>120</v>
      </c>
      <c r="M26" s="178">
        <f t="shared" ca="1" si="2"/>
        <v>5.6554120499999998</v>
      </c>
      <c r="N26" s="70">
        <f t="shared" ca="1" si="3"/>
        <v>4</v>
      </c>
      <c r="O26" s="164">
        <f t="shared" ca="1" si="4"/>
        <v>5.6554120499999998</v>
      </c>
      <c r="Q26" s="175" t="s">
        <v>47</v>
      </c>
      <c r="R26" s="176"/>
      <c r="S26" s="134"/>
    </row>
    <row r="27" spans="1:19">
      <c r="A27" s="64" t="s">
        <v>203</v>
      </c>
      <c r="B27" s="76" t="s">
        <v>572</v>
      </c>
      <c r="C27" s="77" t="s">
        <v>160</v>
      </c>
      <c r="D27" s="76" t="s">
        <v>573</v>
      </c>
      <c r="E27" s="128">
        <v>4224612.24</v>
      </c>
      <c r="F27" s="133">
        <v>45</v>
      </c>
      <c r="G27" s="133">
        <v>1</v>
      </c>
      <c r="J27" s="159" t="s">
        <v>125</v>
      </c>
      <c r="K27" s="134">
        <f t="shared" ca="1" si="0"/>
        <v>0</v>
      </c>
      <c r="L27" s="134">
        <f t="shared" ca="1" si="1"/>
        <v>0</v>
      </c>
      <c r="M27" s="178">
        <f t="shared" ca="1" si="2"/>
        <v>0</v>
      </c>
      <c r="N27" s="70">
        <f t="shared" ca="1" si="3"/>
        <v>0</v>
      </c>
      <c r="O27" s="164">
        <f t="shared" ca="1" si="4"/>
        <v>0</v>
      </c>
      <c r="Q27" s="175" t="s">
        <v>48</v>
      </c>
      <c r="R27" s="177">
        <v>0</v>
      </c>
      <c r="S27" s="134">
        <f t="shared" ref="S27:S29" si="9">R27/1000000</f>
        <v>0</v>
      </c>
    </row>
    <row r="28" spans="1:19">
      <c r="A28" s="64" t="s">
        <v>206</v>
      </c>
      <c r="B28" s="76" t="s">
        <v>574</v>
      </c>
      <c r="C28" s="77" t="s">
        <v>104</v>
      </c>
      <c r="D28" s="76" t="s">
        <v>571</v>
      </c>
      <c r="E28" s="128">
        <v>4022313.1</v>
      </c>
      <c r="F28" s="133">
        <v>49</v>
      </c>
      <c r="G28" s="133">
        <v>1</v>
      </c>
      <c r="J28" s="159" t="s">
        <v>126</v>
      </c>
      <c r="K28" s="134">
        <f t="shared" ca="1" si="0"/>
        <v>37393438.339999996</v>
      </c>
      <c r="L28" s="134">
        <f t="shared" ca="1" si="1"/>
        <v>661</v>
      </c>
      <c r="M28" s="178">
        <f t="shared" ca="1" si="2"/>
        <v>37.393438339999996</v>
      </c>
      <c r="N28" s="70">
        <f t="shared" ca="1" si="3"/>
        <v>11</v>
      </c>
      <c r="O28" s="164">
        <f t="shared" ca="1" si="4"/>
        <v>37.393438339999996</v>
      </c>
      <c r="Q28" s="175" t="s">
        <v>49</v>
      </c>
      <c r="R28" s="177">
        <v>37393438.340000004</v>
      </c>
      <c r="S28" s="134">
        <f t="shared" si="9"/>
        <v>37.393438340000003</v>
      </c>
    </row>
    <row r="29" spans="1:19">
      <c r="A29" s="64" t="s">
        <v>204</v>
      </c>
      <c r="B29" s="76" t="s">
        <v>574</v>
      </c>
      <c r="C29" s="77" t="s">
        <v>104</v>
      </c>
      <c r="D29" s="76" t="s">
        <v>571</v>
      </c>
      <c r="E29" s="128">
        <v>2031565.6</v>
      </c>
      <c r="F29" s="133">
        <v>34</v>
      </c>
      <c r="G29" s="133">
        <v>1</v>
      </c>
      <c r="J29" s="159" t="s">
        <v>127</v>
      </c>
      <c r="K29" s="134">
        <f t="shared" ca="1" si="0"/>
        <v>87430092.379999995</v>
      </c>
      <c r="L29" s="134">
        <f t="shared" ca="1" si="1"/>
        <v>927</v>
      </c>
      <c r="M29" s="178">
        <f t="shared" ca="1" si="2"/>
        <v>87.430092379999991</v>
      </c>
      <c r="N29" s="70">
        <f t="shared" ca="1" si="3"/>
        <v>15</v>
      </c>
      <c r="O29" s="164">
        <f t="shared" ca="1" si="4"/>
        <v>87.430092379999991</v>
      </c>
      <c r="Q29" s="175" t="s">
        <v>50</v>
      </c>
      <c r="R29" s="177">
        <v>87430092.379999995</v>
      </c>
      <c r="S29" s="134">
        <f t="shared" si="9"/>
        <v>87.430092379999991</v>
      </c>
    </row>
    <row r="30" spans="1:19">
      <c r="A30" s="64" t="s">
        <v>205</v>
      </c>
      <c r="B30" s="76" t="s">
        <v>574</v>
      </c>
      <c r="C30" s="77" t="s">
        <v>104</v>
      </c>
      <c r="D30" s="76" t="s">
        <v>571</v>
      </c>
      <c r="E30" s="128">
        <v>2470843.91</v>
      </c>
      <c r="F30" s="133">
        <v>54</v>
      </c>
      <c r="G30" s="133">
        <v>1</v>
      </c>
      <c r="J30" s="159" t="s">
        <v>128</v>
      </c>
      <c r="K30" s="134">
        <f t="shared" ca="1" si="0"/>
        <v>88056044.230000004</v>
      </c>
      <c r="L30" s="134">
        <f t="shared" ca="1" si="1"/>
        <v>1317</v>
      </c>
      <c r="M30" s="178">
        <f t="shared" ca="1" si="2"/>
        <v>88.056044229999998</v>
      </c>
      <c r="N30" s="70">
        <f t="shared" ca="1" si="3"/>
        <v>25</v>
      </c>
      <c r="O30" s="164">
        <f t="shared" ca="1" si="4"/>
        <v>88.056044229999998</v>
      </c>
      <c r="Q30" s="175" t="s">
        <v>51</v>
      </c>
      <c r="R30" s="176"/>
      <c r="S30" s="134"/>
    </row>
    <row r="31" spans="1:19">
      <c r="A31" s="64" t="s">
        <v>207</v>
      </c>
      <c r="B31" s="76" t="s">
        <v>572</v>
      </c>
      <c r="C31" s="77" t="s">
        <v>145</v>
      </c>
      <c r="D31" s="76" t="s">
        <v>573</v>
      </c>
      <c r="E31" s="128">
        <v>2513986.63</v>
      </c>
      <c r="F31" s="133">
        <v>22</v>
      </c>
      <c r="G31" s="133">
        <v>1</v>
      </c>
      <c r="J31" s="159" t="s">
        <v>129</v>
      </c>
      <c r="K31" s="134">
        <f t="shared" ca="1" si="0"/>
        <v>24979550.940000001</v>
      </c>
      <c r="L31" s="134">
        <f t="shared" ca="1" si="1"/>
        <v>329</v>
      </c>
      <c r="M31" s="178">
        <f t="shared" ca="1" si="2"/>
        <v>24.979550940000003</v>
      </c>
      <c r="N31" s="70">
        <f t="shared" ca="1" si="3"/>
        <v>8</v>
      </c>
      <c r="O31" s="164">
        <f t="shared" ca="1" si="4"/>
        <v>24.979550940000003</v>
      </c>
      <c r="Q31" s="175" t="s">
        <v>52</v>
      </c>
      <c r="R31" s="177">
        <v>24979550.940000001</v>
      </c>
      <c r="S31" s="134">
        <f>R31/1000000</f>
        <v>24.979550940000003</v>
      </c>
    </row>
    <row r="32" spans="1:19">
      <c r="A32" s="64" t="s">
        <v>208</v>
      </c>
      <c r="B32" s="76" t="s">
        <v>572</v>
      </c>
      <c r="C32" s="77" t="s">
        <v>154</v>
      </c>
      <c r="D32" s="76" t="s">
        <v>573</v>
      </c>
      <c r="E32" s="128">
        <v>4767835.2799999993</v>
      </c>
      <c r="F32" s="133">
        <v>45</v>
      </c>
      <c r="G32" s="133">
        <v>1</v>
      </c>
      <c r="J32" s="159" t="s">
        <v>29</v>
      </c>
      <c r="K32" s="134">
        <f t="shared" ca="1" si="0"/>
        <v>2235539.14</v>
      </c>
      <c r="L32" s="134">
        <f t="shared" ca="1" si="1"/>
        <v>57</v>
      </c>
      <c r="M32" s="178">
        <f t="shared" ca="1" si="2"/>
        <v>2.2355391400000002</v>
      </c>
      <c r="N32" s="70">
        <f t="shared" ca="1" si="3"/>
        <v>2</v>
      </c>
      <c r="O32" s="164">
        <f t="shared" ca="1" si="4"/>
        <v>2.2355391400000002</v>
      </c>
      <c r="Q32" s="175" t="s">
        <v>53</v>
      </c>
      <c r="R32" s="176"/>
      <c r="S32" s="134"/>
    </row>
    <row r="33" spans="1:19">
      <c r="A33" s="64" t="s">
        <v>209</v>
      </c>
      <c r="B33" s="76" t="s">
        <v>572</v>
      </c>
      <c r="C33" s="77" t="s">
        <v>137</v>
      </c>
      <c r="D33" s="76" t="s">
        <v>573</v>
      </c>
      <c r="E33" s="128">
        <v>6413100.8600000003</v>
      </c>
      <c r="F33" s="133">
        <v>80</v>
      </c>
      <c r="G33" s="133">
        <v>1</v>
      </c>
      <c r="J33" s="159" t="s">
        <v>131</v>
      </c>
      <c r="K33" s="134">
        <f t="shared" ca="1" si="0"/>
        <v>0</v>
      </c>
      <c r="L33" s="134">
        <f t="shared" ca="1" si="1"/>
        <v>0</v>
      </c>
      <c r="M33" s="178">
        <f t="shared" ca="1" si="2"/>
        <v>0</v>
      </c>
      <c r="N33" s="70">
        <f t="shared" ca="1" si="3"/>
        <v>0</v>
      </c>
      <c r="O33" s="164">
        <f t="shared" ca="1" si="4"/>
        <v>0</v>
      </c>
      <c r="Q33" s="175" t="s">
        <v>54</v>
      </c>
      <c r="R33" s="177">
        <v>0</v>
      </c>
      <c r="S33" s="134">
        <f t="shared" ref="S33:S43" si="10">R33/1000000</f>
        <v>0</v>
      </c>
    </row>
    <row r="34" spans="1:19">
      <c r="A34" s="64" t="s">
        <v>211</v>
      </c>
      <c r="B34" s="76" t="s">
        <v>574</v>
      </c>
      <c r="C34" s="77" t="s">
        <v>128</v>
      </c>
      <c r="D34" s="76" t="s">
        <v>571</v>
      </c>
      <c r="E34" s="128">
        <v>593307.02</v>
      </c>
      <c r="F34" s="133">
        <v>28</v>
      </c>
      <c r="G34" s="133">
        <v>1</v>
      </c>
      <c r="J34" s="159" t="s">
        <v>132</v>
      </c>
      <c r="K34" s="134">
        <f t="shared" ca="1" si="0"/>
        <v>34611658.770000003</v>
      </c>
      <c r="L34" s="134">
        <f t="shared" ca="1" si="1"/>
        <v>526</v>
      </c>
      <c r="M34" s="178">
        <f t="shared" ca="1" si="2"/>
        <v>34.611658770000005</v>
      </c>
      <c r="N34" s="70">
        <f t="shared" ca="1" si="3"/>
        <v>9</v>
      </c>
      <c r="O34" s="164">
        <f t="shared" ca="1" si="4"/>
        <v>34.611658770000005</v>
      </c>
      <c r="Q34" s="175" t="s">
        <v>55</v>
      </c>
      <c r="R34" s="177">
        <v>34611658.770000003</v>
      </c>
      <c r="S34" s="134">
        <f t="shared" si="10"/>
        <v>34.611658770000005</v>
      </c>
    </row>
    <row r="35" spans="1:19">
      <c r="A35" s="64" t="s">
        <v>210</v>
      </c>
      <c r="B35" s="76" t="s">
        <v>572</v>
      </c>
      <c r="C35" s="77" t="s">
        <v>160</v>
      </c>
      <c r="D35" s="76" t="s">
        <v>573</v>
      </c>
      <c r="E35" s="128">
        <v>2619564.6799999997</v>
      </c>
      <c r="F35" s="133">
        <v>39</v>
      </c>
      <c r="G35" s="133">
        <v>1</v>
      </c>
      <c r="J35" s="159" t="s">
        <v>133</v>
      </c>
      <c r="K35" s="134">
        <f t="shared" ca="1" si="0"/>
        <v>7232445.1399999987</v>
      </c>
      <c r="L35" s="134">
        <f t="shared" ca="1" si="1"/>
        <v>153</v>
      </c>
      <c r="M35" s="178">
        <f t="shared" ca="1" si="2"/>
        <v>7.2324451399999985</v>
      </c>
      <c r="N35" s="70">
        <f t="shared" ca="1" si="3"/>
        <v>3</v>
      </c>
      <c r="O35" s="164">
        <f t="shared" ca="1" si="4"/>
        <v>7.2324451399999985</v>
      </c>
      <c r="Q35" s="175" t="s">
        <v>56</v>
      </c>
      <c r="R35" s="177">
        <v>7232445.1399999997</v>
      </c>
      <c r="S35" s="134">
        <f t="shared" si="10"/>
        <v>7.2324451399999994</v>
      </c>
    </row>
    <row r="36" spans="1:19">
      <c r="A36" s="64" t="s">
        <v>212</v>
      </c>
      <c r="B36" s="76" t="s">
        <v>574</v>
      </c>
      <c r="C36" s="77" t="s">
        <v>109</v>
      </c>
      <c r="D36" s="76" t="s">
        <v>571</v>
      </c>
      <c r="E36" s="128">
        <v>1958409.12</v>
      </c>
      <c r="F36" s="133">
        <v>50</v>
      </c>
      <c r="G36" s="133">
        <v>1</v>
      </c>
      <c r="J36" s="159" t="s">
        <v>134</v>
      </c>
      <c r="K36" s="134">
        <f t="shared" ca="1" si="0"/>
        <v>85935114.720000029</v>
      </c>
      <c r="L36" s="134">
        <f t="shared" ca="1" si="1"/>
        <v>833</v>
      </c>
      <c r="M36" s="178">
        <f t="shared" ca="1" si="2"/>
        <v>85.93511472000003</v>
      </c>
      <c r="N36" s="70">
        <f t="shared" ca="1" si="3"/>
        <v>14</v>
      </c>
      <c r="O36" s="164">
        <f t="shared" ca="1" si="4"/>
        <v>85.93511472000003</v>
      </c>
      <c r="Q36" s="175" t="s">
        <v>57</v>
      </c>
      <c r="R36" s="177">
        <v>85935114.719999999</v>
      </c>
      <c r="S36" s="134">
        <f t="shared" si="10"/>
        <v>85.935114720000001</v>
      </c>
    </row>
    <row r="37" spans="1:19">
      <c r="A37" s="64" t="s">
        <v>213</v>
      </c>
      <c r="B37" s="76" t="s">
        <v>574</v>
      </c>
      <c r="C37" s="77" t="s">
        <v>109</v>
      </c>
      <c r="D37" s="76" t="s">
        <v>571</v>
      </c>
      <c r="E37" s="128">
        <v>763919.73</v>
      </c>
      <c r="F37" s="133">
        <v>24</v>
      </c>
      <c r="G37" s="133">
        <v>1</v>
      </c>
      <c r="J37" s="159" t="s">
        <v>135</v>
      </c>
      <c r="K37" s="134">
        <f t="shared" ref="K37:K68" ca="1" si="11">SUMIF($C$4:$C$499,J37,E$4:E$495)</f>
        <v>0</v>
      </c>
      <c r="L37" s="134">
        <f t="shared" ref="L37:L68" ca="1" si="12">SUMIF($C$4:$C$499,J37,F$4:F$495)</f>
        <v>0</v>
      </c>
      <c r="M37" s="178">
        <f t="shared" ca="1" si="2"/>
        <v>0</v>
      </c>
      <c r="N37" s="70">
        <f t="shared" ref="N37:N68" ca="1" si="13">SUMIF($C$4:$C$499,J37,G$4:G$495)</f>
        <v>0</v>
      </c>
      <c r="O37" s="164">
        <f t="shared" ca="1" si="4"/>
        <v>0</v>
      </c>
      <c r="Q37" s="175" t="s">
        <v>58</v>
      </c>
      <c r="R37" s="177">
        <v>0</v>
      </c>
      <c r="S37" s="134">
        <f t="shared" si="10"/>
        <v>0</v>
      </c>
    </row>
    <row r="38" spans="1:19">
      <c r="A38" s="64" t="s">
        <v>688</v>
      </c>
      <c r="B38" s="76" t="s">
        <v>574</v>
      </c>
      <c r="C38" s="77" t="s">
        <v>126</v>
      </c>
      <c r="D38" s="76" t="s">
        <v>571</v>
      </c>
      <c r="E38" s="128">
        <v>6279497.6400000006</v>
      </c>
      <c r="F38" s="133">
        <v>93</v>
      </c>
      <c r="G38" s="133">
        <v>1</v>
      </c>
      <c r="J38" s="159" t="s">
        <v>136</v>
      </c>
      <c r="K38" s="134">
        <f t="shared" ca="1" si="11"/>
        <v>62080320.770000003</v>
      </c>
      <c r="L38" s="134">
        <f t="shared" ca="1" si="12"/>
        <v>902</v>
      </c>
      <c r="M38" s="178">
        <f t="shared" ca="1" si="2"/>
        <v>62.08032077</v>
      </c>
      <c r="N38" s="70">
        <f t="shared" ca="1" si="13"/>
        <v>16</v>
      </c>
      <c r="O38" s="164">
        <f t="shared" ca="1" si="4"/>
        <v>62.08032077</v>
      </c>
      <c r="Q38" s="175" t="s">
        <v>59</v>
      </c>
      <c r="R38" s="177">
        <v>62080320.770000003</v>
      </c>
      <c r="S38" s="134">
        <f t="shared" si="10"/>
        <v>62.08032077</v>
      </c>
    </row>
    <row r="39" spans="1:19">
      <c r="A39" s="64" t="s">
        <v>214</v>
      </c>
      <c r="B39" s="76" t="s">
        <v>574</v>
      </c>
      <c r="C39" s="77" t="s">
        <v>126</v>
      </c>
      <c r="D39" s="76" t="s">
        <v>571</v>
      </c>
      <c r="E39" s="128">
        <v>4394001.2700000005</v>
      </c>
      <c r="F39" s="133">
        <v>105</v>
      </c>
      <c r="G39" s="133">
        <v>1</v>
      </c>
      <c r="J39" s="159" t="s">
        <v>137</v>
      </c>
      <c r="K39" s="134">
        <f t="shared" ca="1" si="11"/>
        <v>53495581.379999995</v>
      </c>
      <c r="L39" s="134">
        <f t="shared" ca="1" si="12"/>
        <v>760</v>
      </c>
      <c r="M39" s="178">
        <f t="shared" ca="1" si="2"/>
        <v>53.495581379999997</v>
      </c>
      <c r="N39" s="70">
        <f t="shared" ca="1" si="13"/>
        <v>11</v>
      </c>
      <c r="O39" s="164">
        <f t="shared" ca="1" si="4"/>
        <v>53.495581379999997</v>
      </c>
      <c r="Q39" s="175" t="s">
        <v>60</v>
      </c>
      <c r="R39" s="177">
        <v>53495581.380000003</v>
      </c>
      <c r="S39" s="134">
        <f t="shared" si="10"/>
        <v>53.495581380000004</v>
      </c>
    </row>
    <row r="40" spans="1:19">
      <c r="A40" s="64" t="s">
        <v>215</v>
      </c>
      <c r="B40" s="76" t="s">
        <v>572</v>
      </c>
      <c r="C40" s="77" t="s">
        <v>123</v>
      </c>
      <c r="D40" s="76" t="s">
        <v>571</v>
      </c>
      <c r="E40" s="128">
        <v>1968708.25</v>
      </c>
      <c r="F40" s="133">
        <v>88</v>
      </c>
      <c r="G40" s="133">
        <v>1</v>
      </c>
      <c r="J40" s="159" t="s">
        <v>138</v>
      </c>
      <c r="K40" s="134">
        <f t="shared" ca="1" si="11"/>
        <v>34582777.340000004</v>
      </c>
      <c r="L40" s="134">
        <f t="shared" ca="1" si="12"/>
        <v>522</v>
      </c>
      <c r="M40" s="178">
        <f t="shared" ca="1" si="2"/>
        <v>34.582777340000007</v>
      </c>
      <c r="N40" s="70">
        <f t="shared" ca="1" si="13"/>
        <v>13</v>
      </c>
      <c r="O40" s="164">
        <f t="shared" ca="1" si="4"/>
        <v>34.582777340000007</v>
      </c>
      <c r="Q40" s="175" t="s">
        <v>61</v>
      </c>
      <c r="R40" s="177">
        <v>34582777.340000004</v>
      </c>
      <c r="S40" s="134">
        <f t="shared" si="10"/>
        <v>34.582777340000007</v>
      </c>
    </row>
    <row r="41" spans="1:19">
      <c r="A41" s="64" t="s">
        <v>689</v>
      </c>
      <c r="B41" s="76" t="s">
        <v>572</v>
      </c>
      <c r="C41" s="77" t="s">
        <v>123</v>
      </c>
      <c r="D41" s="76" t="s">
        <v>571</v>
      </c>
      <c r="E41" s="128">
        <v>6550310.9900000002</v>
      </c>
      <c r="F41" s="133">
        <v>90</v>
      </c>
      <c r="G41" s="133">
        <v>1</v>
      </c>
      <c r="J41" s="159" t="s">
        <v>139</v>
      </c>
      <c r="K41" s="134">
        <f t="shared" ca="1" si="11"/>
        <v>0</v>
      </c>
      <c r="L41" s="134">
        <f t="shared" ca="1" si="12"/>
        <v>0</v>
      </c>
      <c r="M41" s="178">
        <f t="shared" ca="1" si="2"/>
        <v>0</v>
      </c>
      <c r="N41" s="70">
        <f t="shared" ca="1" si="13"/>
        <v>0</v>
      </c>
      <c r="O41" s="164">
        <f t="shared" ca="1" si="4"/>
        <v>0</v>
      </c>
      <c r="Q41" s="175" t="s">
        <v>62</v>
      </c>
      <c r="R41" s="177">
        <v>0</v>
      </c>
      <c r="S41" s="134">
        <f t="shared" si="10"/>
        <v>0</v>
      </c>
    </row>
    <row r="42" spans="1:19">
      <c r="A42" s="64" t="s">
        <v>216</v>
      </c>
      <c r="B42" s="76" t="s">
        <v>572</v>
      </c>
      <c r="C42" s="77" t="s">
        <v>115</v>
      </c>
      <c r="D42" s="76" t="s">
        <v>573</v>
      </c>
      <c r="E42" s="128">
        <v>7306222.3300000001</v>
      </c>
      <c r="F42" s="133">
        <v>63</v>
      </c>
      <c r="G42" s="133">
        <v>1</v>
      </c>
      <c r="J42" s="159" t="s">
        <v>140</v>
      </c>
      <c r="K42" s="134">
        <f t="shared" ca="1" si="11"/>
        <v>6875014.4900000002</v>
      </c>
      <c r="L42" s="134">
        <f t="shared" ca="1" si="12"/>
        <v>103</v>
      </c>
      <c r="M42" s="178">
        <f t="shared" ca="1" si="2"/>
        <v>6.8750144899999999</v>
      </c>
      <c r="N42" s="70">
        <f t="shared" ca="1" si="13"/>
        <v>3</v>
      </c>
      <c r="O42" s="164">
        <f t="shared" ca="1" si="4"/>
        <v>6.8750144899999999</v>
      </c>
      <c r="Q42" s="175" t="s">
        <v>63</v>
      </c>
      <c r="R42" s="177">
        <v>6875014.4900000002</v>
      </c>
      <c r="S42" s="134">
        <f t="shared" si="10"/>
        <v>6.8750144899999999</v>
      </c>
    </row>
    <row r="43" spans="1:19">
      <c r="A43" s="64" t="s">
        <v>217</v>
      </c>
      <c r="B43" s="76" t="s">
        <v>572</v>
      </c>
      <c r="C43" s="77" t="s">
        <v>115</v>
      </c>
      <c r="D43" s="76" t="s">
        <v>573</v>
      </c>
      <c r="E43" s="128">
        <v>14263668.390000001</v>
      </c>
      <c r="F43" s="133">
        <v>105</v>
      </c>
      <c r="G43" s="133">
        <v>1</v>
      </c>
      <c r="J43" s="159" t="s">
        <v>141</v>
      </c>
      <c r="K43" s="134">
        <f t="shared" ca="1" si="11"/>
        <v>40882396.549999997</v>
      </c>
      <c r="L43" s="134">
        <f t="shared" ca="1" si="12"/>
        <v>522</v>
      </c>
      <c r="M43" s="178">
        <f t="shared" ca="1" si="2"/>
        <v>40.882396549999996</v>
      </c>
      <c r="N43" s="70">
        <f t="shared" ca="1" si="13"/>
        <v>7</v>
      </c>
      <c r="O43" s="164">
        <f t="shared" ca="1" si="4"/>
        <v>40.882396549999996</v>
      </c>
      <c r="Q43" s="175" t="s">
        <v>64</v>
      </c>
      <c r="R43" s="177">
        <v>40882396.549999997</v>
      </c>
      <c r="S43" s="134">
        <f t="shared" si="10"/>
        <v>40.882396549999996</v>
      </c>
    </row>
    <row r="44" spans="1:19">
      <c r="A44" s="64" t="s">
        <v>218</v>
      </c>
      <c r="B44" s="76" t="s">
        <v>574</v>
      </c>
      <c r="C44" s="77" t="s">
        <v>180</v>
      </c>
      <c r="D44" s="76" t="s">
        <v>573</v>
      </c>
      <c r="E44" s="128">
        <v>1274621.94</v>
      </c>
      <c r="F44" s="133">
        <v>30</v>
      </c>
      <c r="G44" s="133">
        <v>1</v>
      </c>
      <c r="J44" s="159" t="s">
        <v>30</v>
      </c>
      <c r="K44" s="134">
        <f t="shared" ca="1" si="11"/>
        <v>1141575.3399999999</v>
      </c>
      <c r="L44" s="134">
        <f t="shared" ca="1" si="12"/>
        <v>40</v>
      </c>
      <c r="M44" s="178">
        <f t="shared" ca="1" si="2"/>
        <v>1.1415753399999999</v>
      </c>
      <c r="N44" s="70">
        <f t="shared" ca="1" si="13"/>
        <v>1</v>
      </c>
      <c r="O44" s="164">
        <f t="shared" ca="1" si="4"/>
        <v>1.1415753399999999</v>
      </c>
      <c r="Q44" s="175" t="s">
        <v>65</v>
      </c>
      <c r="R44" s="176"/>
      <c r="S44" s="134"/>
    </row>
    <row r="45" spans="1:19">
      <c r="A45" s="64" t="s">
        <v>219</v>
      </c>
      <c r="B45" s="76" t="s">
        <v>572</v>
      </c>
      <c r="C45" s="77" t="s">
        <v>38</v>
      </c>
      <c r="D45" s="76" t="s">
        <v>573</v>
      </c>
      <c r="E45" s="128">
        <v>5555839.4400000004</v>
      </c>
      <c r="F45" s="133">
        <v>66</v>
      </c>
      <c r="G45" s="133">
        <v>1</v>
      </c>
      <c r="J45" s="159" t="s">
        <v>143</v>
      </c>
      <c r="K45" s="134">
        <f t="shared" ca="1" si="11"/>
        <v>42243207.829999991</v>
      </c>
      <c r="L45" s="134">
        <f t="shared" ca="1" si="12"/>
        <v>471</v>
      </c>
      <c r="M45" s="178">
        <f t="shared" ca="1" si="2"/>
        <v>42.243207829999989</v>
      </c>
      <c r="N45" s="70">
        <f t="shared" ca="1" si="13"/>
        <v>9</v>
      </c>
      <c r="O45" s="164">
        <f t="shared" ca="1" si="4"/>
        <v>42.243207829999989</v>
      </c>
      <c r="Q45" s="175" t="s">
        <v>66</v>
      </c>
      <c r="R45" s="177">
        <v>42243207.829999998</v>
      </c>
      <c r="S45" s="134">
        <f t="shared" ref="S45:S49" si="14">R45/1000000</f>
        <v>42.243207829999996</v>
      </c>
    </row>
    <row r="46" spans="1:19">
      <c r="A46" s="64" t="s">
        <v>220</v>
      </c>
      <c r="B46" s="76" t="s">
        <v>574</v>
      </c>
      <c r="C46" s="77" t="s">
        <v>180</v>
      </c>
      <c r="D46" s="76" t="s">
        <v>573</v>
      </c>
      <c r="E46" s="128">
        <v>1170200.53</v>
      </c>
      <c r="F46" s="133">
        <v>33</v>
      </c>
      <c r="G46" s="133">
        <v>1</v>
      </c>
      <c r="J46" s="159" t="s">
        <v>144</v>
      </c>
      <c r="K46" s="134">
        <f t="shared" ca="1" si="11"/>
        <v>45231944.010000005</v>
      </c>
      <c r="L46" s="134">
        <f t="shared" ca="1" si="12"/>
        <v>759</v>
      </c>
      <c r="M46" s="178">
        <f t="shared" ca="1" si="2"/>
        <v>45.231944010000007</v>
      </c>
      <c r="N46" s="70">
        <f t="shared" ca="1" si="13"/>
        <v>10</v>
      </c>
      <c r="O46" s="164">
        <f t="shared" ca="1" si="4"/>
        <v>45.231944010000007</v>
      </c>
      <c r="Q46" s="175" t="s">
        <v>67</v>
      </c>
      <c r="R46" s="177">
        <v>45231944.009999998</v>
      </c>
      <c r="S46" s="134">
        <f t="shared" si="14"/>
        <v>45.231944009999999</v>
      </c>
    </row>
    <row r="47" spans="1:19">
      <c r="A47" s="64" t="s">
        <v>221</v>
      </c>
      <c r="B47" s="76" t="s">
        <v>574</v>
      </c>
      <c r="C47" s="77" t="s">
        <v>104</v>
      </c>
      <c r="D47" s="76" t="s">
        <v>573</v>
      </c>
      <c r="E47" s="128">
        <v>4620041.9700000007</v>
      </c>
      <c r="F47" s="133">
        <v>40</v>
      </c>
      <c r="G47" s="133">
        <v>1</v>
      </c>
      <c r="J47" s="159" t="s">
        <v>145</v>
      </c>
      <c r="K47" s="134">
        <f t="shared" ca="1" si="11"/>
        <v>60550927.449999996</v>
      </c>
      <c r="L47" s="134">
        <f t="shared" ca="1" si="12"/>
        <v>699</v>
      </c>
      <c r="M47" s="178">
        <f t="shared" ca="1" si="2"/>
        <v>60.550927449999996</v>
      </c>
      <c r="N47" s="70">
        <f t="shared" ca="1" si="13"/>
        <v>10</v>
      </c>
      <c r="O47" s="164">
        <f t="shared" ca="1" si="4"/>
        <v>60.550927449999996</v>
      </c>
      <c r="Q47" s="175" t="s">
        <v>68</v>
      </c>
      <c r="R47" s="177">
        <v>60550927.450000003</v>
      </c>
      <c r="S47" s="134">
        <f t="shared" si="14"/>
        <v>60.550927450000003</v>
      </c>
    </row>
    <row r="48" spans="1:19">
      <c r="A48" s="64" t="s">
        <v>222</v>
      </c>
      <c r="B48" s="76" t="s">
        <v>572</v>
      </c>
      <c r="C48" s="77" t="s">
        <v>123</v>
      </c>
      <c r="D48" s="76" t="s">
        <v>573</v>
      </c>
      <c r="E48" s="128">
        <v>6665805.3399999999</v>
      </c>
      <c r="F48" s="133">
        <v>75</v>
      </c>
      <c r="G48" s="133">
        <v>1</v>
      </c>
      <c r="J48" s="159" t="s">
        <v>146</v>
      </c>
      <c r="K48" s="134">
        <f t="shared" ca="1" si="11"/>
        <v>51592384.789999999</v>
      </c>
      <c r="L48" s="134">
        <f t="shared" ca="1" si="12"/>
        <v>523</v>
      </c>
      <c r="M48" s="178">
        <f t="shared" ca="1" si="2"/>
        <v>51.592384789999997</v>
      </c>
      <c r="N48" s="70">
        <f t="shared" ca="1" si="13"/>
        <v>7</v>
      </c>
      <c r="O48" s="164">
        <f t="shared" ca="1" si="4"/>
        <v>51.592384789999997</v>
      </c>
      <c r="Q48" s="175" t="s">
        <v>69</v>
      </c>
      <c r="R48" s="177">
        <v>51592384.789999999</v>
      </c>
      <c r="S48" s="134">
        <f t="shared" si="14"/>
        <v>51.592384789999997</v>
      </c>
    </row>
    <row r="49" spans="1:19">
      <c r="A49" s="64" t="s">
        <v>223</v>
      </c>
      <c r="B49" s="76" t="s">
        <v>572</v>
      </c>
      <c r="C49" s="77" t="s">
        <v>145</v>
      </c>
      <c r="D49" s="76" t="s">
        <v>573</v>
      </c>
      <c r="E49" s="128">
        <v>10611705.710000001</v>
      </c>
      <c r="F49" s="133">
        <v>100</v>
      </c>
      <c r="G49" s="133">
        <v>1</v>
      </c>
      <c r="J49" s="159" t="s">
        <v>147</v>
      </c>
      <c r="K49" s="134">
        <f t="shared" ca="1" si="11"/>
        <v>22534278.34</v>
      </c>
      <c r="L49" s="134">
        <f t="shared" ca="1" si="12"/>
        <v>280</v>
      </c>
      <c r="M49" s="178">
        <f t="shared" ca="1" si="2"/>
        <v>22.53427834</v>
      </c>
      <c r="N49" s="70">
        <f t="shared" ca="1" si="13"/>
        <v>8</v>
      </c>
      <c r="O49" s="164">
        <f t="shared" ca="1" si="4"/>
        <v>22.53427834</v>
      </c>
      <c r="Q49" s="175" t="s">
        <v>70</v>
      </c>
      <c r="R49" s="177">
        <v>22534278.34</v>
      </c>
      <c r="S49" s="134">
        <f t="shared" si="14"/>
        <v>22.53427834</v>
      </c>
    </row>
    <row r="50" spans="1:19">
      <c r="A50" s="64" t="s">
        <v>224</v>
      </c>
      <c r="B50" s="76" t="s">
        <v>572</v>
      </c>
      <c r="C50" s="77" t="s">
        <v>38</v>
      </c>
      <c r="D50" s="76" t="s">
        <v>571</v>
      </c>
      <c r="E50" s="128">
        <v>2175978.54</v>
      </c>
      <c r="F50" s="133">
        <v>39</v>
      </c>
      <c r="G50" s="133">
        <v>1</v>
      </c>
      <c r="J50" s="159" t="s">
        <v>148</v>
      </c>
      <c r="K50" s="134">
        <f t="shared" ca="1" si="11"/>
        <v>12790856.160000002</v>
      </c>
      <c r="L50" s="134">
        <f t="shared" ca="1" si="12"/>
        <v>204</v>
      </c>
      <c r="M50" s="178">
        <f t="shared" ca="1" si="2"/>
        <v>12.790856160000002</v>
      </c>
      <c r="N50" s="70">
        <f t="shared" ca="1" si="13"/>
        <v>4</v>
      </c>
      <c r="O50" s="164">
        <f t="shared" ca="1" si="4"/>
        <v>12.790856160000002</v>
      </c>
      <c r="Q50" s="175" t="s">
        <v>71</v>
      </c>
      <c r="R50" s="176"/>
      <c r="S50" s="134"/>
    </row>
    <row r="51" spans="1:19">
      <c r="A51" s="64" t="s">
        <v>690</v>
      </c>
      <c r="B51" s="76" t="s">
        <v>572</v>
      </c>
      <c r="C51" s="77" t="s">
        <v>38</v>
      </c>
      <c r="D51" s="76" t="s">
        <v>571</v>
      </c>
      <c r="E51" s="128">
        <v>5800816.1099999994</v>
      </c>
      <c r="F51" s="133">
        <v>103</v>
      </c>
      <c r="G51" s="133">
        <v>1</v>
      </c>
      <c r="J51" s="159" t="s">
        <v>31</v>
      </c>
      <c r="K51" s="134">
        <f t="shared" ca="1" si="11"/>
        <v>3337831.64</v>
      </c>
      <c r="L51" s="134">
        <f t="shared" ca="1" si="12"/>
        <v>103</v>
      </c>
      <c r="M51" s="178">
        <f t="shared" ca="1" si="2"/>
        <v>3.3378316400000001</v>
      </c>
      <c r="N51" s="70">
        <f t="shared" ca="1" si="13"/>
        <v>2</v>
      </c>
      <c r="O51" s="164">
        <f t="shared" ca="1" si="4"/>
        <v>3.3378316400000001</v>
      </c>
      <c r="Q51" s="175" t="s">
        <v>72</v>
      </c>
      <c r="R51" s="176"/>
      <c r="S51" s="134"/>
    </row>
    <row r="52" spans="1:19">
      <c r="A52" s="64" t="s">
        <v>225</v>
      </c>
      <c r="B52" s="76" t="s">
        <v>572</v>
      </c>
      <c r="C52" s="77" t="s">
        <v>143</v>
      </c>
      <c r="D52" s="76" t="s">
        <v>573</v>
      </c>
      <c r="E52" s="128">
        <v>5700196.6799999997</v>
      </c>
      <c r="F52" s="133">
        <v>45</v>
      </c>
      <c r="G52" s="133">
        <v>1</v>
      </c>
      <c r="J52" s="159" t="s">
        <v>150</v>
      </c>
      <c r="K52" s="134">
        <f t="shared" ca="1" si="11"/>
        <v>80541622.779999986</v>
      </c>
      <c r="L52" s="134">
        <f t="shared" ca="1" si="12"/>
        <v>955</v>
      </c>
      <c r="M52" s="178">
        <f t="shared" ca="1" si="2"/>
        <v>80.541622779999983</v>
      </c>
      <c r="N52" s="70">
        <f t="shared" ca="1" si="13"/>
        <v>15</v>
      </c>
      <c r="O52" s="164">
        <f t="shared" ca="1" si="4"/>
        <v>80.541622779999983</v>
      </c>
      <c r="Q52" s="175" t="s">
        <v>73</v>
      </c>
      <c r="R52" s="177">
        <v>80541622.780000001</v>
      </c>
      <c r="S52" s="134">
        <f t="shared" ref="S52:S53" si="15">R52/1000000</f>
        <v>80.541622779999997</v>
      </c>
    </row>
    <row r="53" spans="1:19">
      <c r="A53" s="64" t="s">
        <v>226</v>
      </c>
      <c r="B53" s="76" t="s">
        <v>572</v>
      </c>
      <c r="C53" s="77" t="s">
        <v>173</v>
      </c>
      <c r="D53" s="76" t="s">
        <v>573</v>
      </c>
      <c r="E53" s="128">
        <v>8059336.1600000011</v>
      </c>
      <c r="F53" s="133">
        <v>60</v>
      </c>
      <c r="G53" s="133">
        <v>1</v>
      </c>
      <c r="J53" s="159" t="s">
        <v>151</v>
      </c>
      <c r="K53" s="134">
        <f t="shared" ca="1" si="11"/>
        <v>57497773.729999997</v>
      </c>
      <c r="L53" s="134">
        <f t="shared" ca="1" si="12"/>
        <v>744</v>
      </c>
      <c r="M53" s="178">
        <f t="shared" ca="1" si="2"/>
        <v>57.497773729999999</v>
      </c>
      <c r="N53" s="70">
        <f t="shared" ca="1" si="13"/>
        <v>11</v>
      </c>
      <c r="O53" s="164">
        <f t="shared" ca="1" si="4"/>
        <v>57.497773729999999</v>
      </c>
      <c r="Q53" s="175" t="s">
        <v>74</v>
      </c>
      <c r="R53" s="177">
        <v>57497773.729999997</v>
      </c>
      <c r="S53" s="134">
        <f t="shared" si="15"/>
        <v>57.497773729999999</v>
      </c>
    </row>
    <row r="54" spans="1:19">
      <c r="A54" s="64" t="s">
        <v>227</v>
      </c>
      <c r="B54" s="76" t="s">
        <v>572</v>
      </c>
      <c r="C54" s="77" t="s">
        <v>134</v>
      </c>
      <c r="D54" s="76" t="s">
        <v>571</v>
      </c>
      <c r="E54" s="128">
        <v>1904176.63</v>
      </c>
      <c r="F54" s="133">
        <v>55</v>
      </c>
      <c r="G54" s="133">
        <v>1</v>
      </c>
      <c r="J54" s="159" t="s">
        <v>152</v>
      </c>
      <c r="K54" s="134">
        <f t="shared" ca="1" si="11"/>
        <v>7396281.540000001</v>
      </c>
      <c r="L54" s="134">
        <f t="shared" ca="1" si="12"/>
        <v>110</v>
      </c>
      <c r="M54" s="178">
        <f t="shared" ca="1" si="2"/>
        <v>7.3962815400000013</v>
      </c>
      <c r="N54" s="70">
        <f t="shared" ca="1" si="13"/>
        <v>3</v>
      </c>
      <c r="O54" s="164">
        <f t="shared" ca="1" si="4"/>
        <v>7.3962815400000013</v>
      </c>
      <c r="Q54" s="175" t="s">
        <v>75</v>
      </c>
      <c r="R54" s="176"/>
      <c r="S54" s="134"/>
    </row>
    <row r="55" spans="1:19">
      <c r="A55" s="64" t="s">
        <v>228</v>
      </c>
      <c r="B55" s="76" t="s">
        <v>572</v>
      </c>
      <c r="C55" s="77" t="s">
        <v>153</v>
      </c>
      <c r="D55" s="76" t="s">
        <v>573</v>
      </c>
      <c r="E55" s="128">
        <v>3400450.59</v>
      </c>
      <c r="F55" s="133">
        <v>35</v>
      </c>
      <c r="G55" s="133">
        <v>1</v>
      </c>
      <c r="J55" s="159" t="s">
        <v>153</v>
      </c>
      <c r="K55" s="134">
        <f t="shared" ca="1" si="11"/>
        <v>45240802.689999998</v>
      </c>
      <c r="L55" s="134">
        <f t="shared" ca="1" si="12"/>
        <v>596</v>
      </c>
      <c r="M55" s="178">
        <f t="shared" ca="1" si="2"/>
        <v>45.240802689999995</v>
      </c>
      <c r="N55" s="70">
        <f t="shared" ca="1" si="13"/>
        <v>12</v>
      </c>
      <c r="O55" s="164">
        <f t="shared" ca="1" si="4"/>
        <v>45.240802689999995</v>
      </c>
      <c r="Q55" s="175" t="s">
        <v>76</v>
      </c>
      <c r="R55" s="177">
        <v>45240802.689999998</v>
      </c>
      <c r="S55" s="134">
        <f t="shared" ref="S55:S56" si="16">R55/1000000</f>
        <v>45.240802689999995</v>
      </c>
    </row>
    <row r="56" spans="1:19">
      <c r="A56" s="64" t="s">
        <v>229</v>
      </c>
      <c r="B56" s="76" t="s">
        <v>572</v>
      </c>
      <c r="C56" s="77" t="s">
        <v>173</v>
      </c>
      <c r="D56" s="76" t="s">
        <v>573</v>
      </c>
      <c r="E56" s="128">
        <v>12866023.59</v>
      </c>
      <c r="F56" s="133">
        <v>96</v>
      </c>
      <c r="G56" s="133">
        <v>1</v>
      </c>
      <c r="J56" s="159" t="s">
        <v>154</v>
      </c>
      <c r="K56" s="134">
        <f t="shared" ca="1" si="11"/>
        <v>63053341.439999998</v>
      </c>
      <c r="L56" s="134">
        <f t="shared" ca="1" si="12"/>
        <v>830</v>
      </c>
      <c r="M56" s="178">
        <f t="shared" ca="1" si="2"/>
        <v>63.053341439999997</v>
      </c>
      <c r="N56" s="70">
        <f t="shared" ca="1" si="13"/>
        <v>17</v>
      </c>
      <c r="O56" s="164">
        <f t="shared" ca="1" si="4"/>
        <v>63.053341439999997</v>
      </c>
      <c r="Q56" s="175" t="s">
        <v>77</v>
      </c>
      <c r="R56" s="177">
        <v>63053341.439999998</v>
      </c>
      <c r="S56" s="134">
        <f t="shared" si="16"/>
        <v>63.053341439999997</v>
      </c>
    </row>
    <row r="57" spans="1:19">
      <c r="A57" s="64" t="s">
        <v>230</v>
      </c>
      <c r="B57" s="76" t="s">
        <v>572</v>
      </c>
      <c r="C57" s="77" t="s">
        <v>38</v>
      </c>
      <c r="D57" s="76" t="s">
        <v>573</v>
      </c>
      <c r="E57" s="128">
        <v>7952968.8200000003</v>
      </c>
      <c r="F57" s="133">
        <v>73</v>
      </c>
      <c r="G57" s="133">
        <v>1</v>
      </c>
      <c r="J57" s="159" t="s">
        <v>32</v>
      </c>
      <c r="K57" s="134">
        <f t="shared" ca="1" si="11"/>
        <v>2150042.9699999997</v>
      </c>
      <c r="L57" s="134">
        <f t="shared" ca="1" si="12"/>
        <v>30</v>
      </c>
      <c r="M57" s="178">
        <f t="shared" ca="1" si="2"/>
        <v>2.1500429699999999</v>
      </c>
      <c r="N57" s="70">
        <f t="shared" ca="1" si="13"/>
        <v>1</v>
      </c>
      <c r="O57" s="164">
        <f t="shared" ca="1" si="4"/>
        <v>2.1500429699999999</v>
      </c>
      <c r="Q57" s="175" t="s">
        <v>78</v>
      </c>
      <c r="R57" s="176"/>
      <c r="S57" s="134"/>
    </row>
    <row r="58" spans="1:19">
      <c r="A58" s="64" t="s">
        <v>231</v>
      </c>
      <c r="B58" s="76" t="s">
        <v>572</v>
      </c>
      <c r="C58" s="77" t="s">
        <v>114</v>
      </c>
      <c r="D58" s="76" t="s">
        <v>571</v>
      </c>
      <c r="E58" s="128">
        <v>7115562.5700000003</v>
      </c>
      <c r="F58" s="133">
        <v>105</v>
      </c>
      <c r="G58" s="133">
        <v>1</v>
      </c>
      <c r="J58" s="159" t="s">
        <v>156</v>
      </c>
      <c r="K58" s="134">
        <f t="shared" ca="1" si="11"/>
        <v>0</v>
      </c>
      <c r="L58" s="134">
        <f t="shared" ca="1" si="12"/>
        <v>0</v>
      </c>
      <c r="M58" s="178">
        <f t="shared" ca="1" si="2"/>
        <v>0</v>
      </c>
      <c r="N58" s="70">
        <f t="shared" ca="1" si="13"/>
        <v>0</v>
      </c>
      <c r="O58" s="164">
        <f t="shared" ca="1" si="4"/>
        <v>0</v>
      </c>
      <c r="Q58" s="175" t="s">
        <v>79</v>
      </c>
      <c r="R58" s="177">
        <v>0</v>
      </c>
      <c r="S58" s="134">
        <f>R58/1000000</f>
        <v>0</v>
      </c>
    </row>
    <row r="59" spans="1:19">
      <c r="A59" s="64" t="s">
        <v>582</v>
      </c>
      <c r="B59" s="76" t="s">
        <v>572</v>
      </c>
      <c r="C59" s="77" t="s">
        <v>114</v>
      </c>
      <c r="D59" s="76" t="s">
        <v>573</v>
      </c>
      <c r="E59" s="128">
        <v>1672939.52</v>
      </c>
      <c r="F59" s="133">
        <v>40</v>
      </c>
      <c r="G59" s="133">
        <v>1</v>
      </c>
      <c r="J59" s="159" t="s">
        <v>33</v>
      </c>
      <c r="K59" s="134">
        <f t="shared" ca="1" si="11"/>
        <v>1140440.93</v>
      </c>
      <c r="L59" s="134">
        <f t="shared" ca="1" si="12"/>
        <v>25</v>
      </c>
      <c r="M59" s="178">
        <f t="shared" ca="1" si="2"/>
        <v>1.14044093</v>
      </c>
      <c r="N59" s="70">
        <f t="shared" ca="1" si="13"/>
        <v>1</v>
      </c>
      <c r="O59" s="164">
        <f t="shared" ca="1" si="4"/>
        <v>1.14044093</v>
      </c>
      <c r="Q59" s="175" t="s">
        <v>80</v>
      </c>
      <c r="R59" s="176"/>
      <c r="S59" s="134"/>
    </row>
    <row r="60" spans="1:19">
      <c r="A60" s="64" t="s">
        <v>232</v>
      </c>
      <c r="B60" s="76" t="s">
        <v>572</v>
      </c>
      <c r="C60" s="77" t="s">
        <v>173</v>
      </c>
      <c r="D60" s="76" t="s">
        <v>571</v>
      </c>
      <c r="E60" s="128">
        <v>4869802.41</v>
      </c>
      <c r="F60" s="133">
        <v>75</v>
      </c>
      <c r="G60" s="133">
        <v>1</v>
      </c>
      <c r="J60" s="159" t="s">
        <v>158</v>
      </c>
      <c r="K60" s="134">
        <f t="shared" ca="1" si="11"/>
        <v>7336414.6099999994</v>
      </c>
      <c r="L60" s="134">
        <f t="shared" ca="1" si="12"/>
        <v>89</v>
      </c>
      <c r="M60" s="178">
        <f t="shared" ca="1" si="2"/>
        <v>7.3364146099999994</v>
      </c>
      <c r="N60" s="70">
        <f t="shared" ca="1" si="13"/>
        <v>2</v>
      </c>
      <c r="O60" s="164">
        <f t="shared" ca="1" si="4"/>
        <v>7.3364146099999994</v>
      </c>
      <c r="Q60" s="175" t="s">
        <v>81</v>
      </c>
      <c r="R60" s="176"/>
      <c r="S60" s="134"/>
    </row>
    <row r="61" spans="1:19">
      <c r="A61" s="64" t="s">
        <v>606</v>
      </c>
      <c r="B61" s="76" t="s">
        <v>572</v>
      </c>
      <c r="C61" s="77" t="s">
        <v>114</v>
      </c>
      <c r="D61" s="76" t="s">
        <v>573</v>
      </c>
      <c r="E61" s="128">
        <v>4122861.9299999997</v>
      </c>
      <c r="F61" s="133">
        <v>50</v>
      </c>
      <c r="G61" s="133">
        <v>1</v>
      </c>
      <c r="J61" s="159" t="s">
        <v>159</v>
      </c>
      <c r="K61" s="134">
        <f t="shared" ca="1" si="11"/>
        <v>3025947.9899999998</v>
      </c>
      <c r="L61" s="134">
        <f t="shared" ca="1" si="12"/>
        <v>80</v>
      </c>
      <c r="M61" s="178">
        <f t="shared" ca="1" si="2"/>
        <v>3.0259479899999997</v>
      </c>
      <c r="N61" s="70">
        <f t="shared" ca="1" si="13"/>
        <v>2</v>
      </c>
      <c r="O61" s="164">
        <f t="shared" ca="1" si="4"/>
        <v>3.0259479899999997</v>
      </c>
      <c r="Q61" s="175" t="s">
        <v>82</v>
      </c>
      <c r="R61" s="176"/>
      <c r="S61" s="134"/>
    </row>
    <row r="62" spans="1:19">
      <c r="A62" s="64" t="s">
        <v>233</v>
      </c>
      <c r="B62" s="76" t="s">
        <v>572</v>
      </c>
      <c r="C62" s="77" t="s">
        <v>123</v>
      </c>
      <c r="D62" s="76" t="s">
        <v>571</v>
      </c>
      <c r="E62" s="128">
        <v>7408203.1099999994</v>
      </c>
      <c r="F62" s="133">
        <v>105</v>
      </c>
      <c r="G62" s="133">
        <v>1</v>
      </c>
      <c r="J62" s="159" t="s">
        <v>160</v>
      </c>
      <c r="K62" s="134">
        <f t="shared" ca="1" si="11"/>
        <v>21478127.170000002</v>
      </c>
      <c r="L62" s="134">
        <f t="shared" ca="1" si="12"/>
        <v>376</v>
      </c>
      <c r="M62" s="178">
        <f t="shared" ca="1" si="2"/>
        <v>21.47812717</v>
      </c>
      <c r="N62" s="70">
        <f t="shared" ca="1" si="13"/>
        <v>10</v>
      </c>
      <c r="O62" s="164">
        <f t="shared" ca="1" si="4"/>
        <v>21.47812717</v>
      </c>
      <c r="Q62" s="175" t="s">
        <v>83</v>
      </c>
      <c r="R62" s="177">
        <v>21478127.170000002</v>
      </c>
      <c r="S62" s="134">
        <f t="shared" ref="S62:S63" si="17">R62/1000000</f>
        <v>21.47812717</v>
      </c>
    </row>
    <row r="63" spans="1:19">
      <c r="A63" s="64" t="s">
        <v>691</v>
      </c>
      <c r="B63" s="76" t="s">
        <v>572</v>
      </c>
      <c r="C63" s="77" t="s">
        <v>123</v>
      </c>
      <c r="D63" s="76" t="s">
        <v>571</v>
      </c>
      <c r="E63" s="128">
        <v>1762638.84</v>
      </c>
      <c r="F63" s="133">
        <v>52</v>
      </c>
      <c r="G63" s="133">
        <v>1</v>
      </c>
      <c r="J63" s="159" t="s">
        <v>161</v>
      </c>
      <c r="K63" s="134">
        <f t="shared" ca="1" si="11"/>
        <v>0</v>
      </c>
      <c r="L63" s="134">
        <f t="shared" ca="1" si="12"/>
        <v>0</v>
      </c>
      <c r="M63" s="178">
        <f t="shared" ca="1" si="2"/>
        <v>0</v>
      </c>
      <c r="N63" s="70">
        <f t="shared" ca="1" si="13"/>
        <v>0</v>
      </c>
      <c r="O63" s="164">
        <f t="shared" ca="1" si="4"/>
        <v>0</v>
      </c>
      <c r="Q63" s="175" t="s">
        <v>84</v>
      </c>
      <c r="R63" s="177">
        <v>0</v>
      </c>
      <c r="S63" s="134">
        <f t="shared" si="17"/>
        <v>0</v>
      </c>
    </row>
    <row r="64" spans="1:19">
      <c r="A64" s="64" t="s">
        <v>234</v>
      </c>
      <c r="B64" s="76" t="s">
        <v>572</v>
      </c>
      <c r="C64" s="77" t="s">
        <v>150</v>
      </c>
      <c r="D64" s="76" t="s">
        <v>573</v>
      </c>
      <c r="E64" s="128">
        <v>6996310.4800000004</v>
      </c>
      <c r="F64" s="133">
        <v>65</v>
      </c>
      <c r="G64" s="133">
        <v>1</v>
      </c>
      <c r="J64" s="159" t="s">
        <v>34</v>
      </c>
      <c r="K64" s="134">
        <f t="shared" ca="1" si="11"/>
        <v>1081220.5</v>
      </c>
      <c r="L64" s="134">
        <f t="shared" ca="1" si="12"/>
        <v>30</v>
      </c>
      <c r="M64" s="178">
        <f t="shared" ca="1" si="2"/>
        <v>1.0812204999999999</v>
      </c>
      <c r="N64" s="70">
        <f t="shared" ca="1" si="13"/>
        <v>1</v>
      </c>
      <c r="O64" s="164">
        <f t="shared" ca="1" si="4"/>
        <v>1.0812204999999999</v>
      </c>
      <c r="Q64" s="175" t="s">
        <v>85</v>
      </c>
      <c r="R64" s="176"/>
      <c r="S64" s="134"/>
    </row>
    <row r="65" spans="1:19">
      <c r="A65" s="64" t="s">
        <v>235</v>
      </c>
      <c r="B65" s="76" t="s">
        <v>574</v>
      </c>
      <c r="C65" s="77" t="s">
        <v>181</v>
      </c>
      <c r="D65" s="76" t="s">
        <v>571</v>
      </c>
      <c r="E65" s="128">
        <v>725700.56</v>
      </c>
      <c r="F65" s="133">
        <v>33</v>
      </c>
      <c r="G65" s="133">
        <v>1</v>
      </c>
      <c r="J65" s="159" t="s">
        <v>163</v>
      </c>
      <c r="K65" s="134">
        <f t="shared" ca="1" si="11"/>
        <v>5146148.99</v>
      </c>
      <c r="L65" s="134">
        <f t="shared" ca="1" si="12"/>
        <v>105</v>
      </c>
      <c r="M65" s="178">
        <f t="shared" ca="1" si="2"/>
        <v>5.1461489900000004</v>
      </c>
      <c r="N65" s="70">
        <f t="shared" ca="1" si="13"/>
        <v>4</v>
      </c>
      <c r="O65" s="164">
        <f t="shared" ca="1" si="4"/>
        <v>5.1461489900000004</v>
      </c>
      <c r="Q65" s="175" t="s">
        <v>86</v>
      </c>
      <c r="R65" s="177">
        <v>5146148.99</v>
      </c>
      <c r="S65" s="134">
        <f>R65/1000000</f>
        <v>5.1461489900000004</v>
      </c>
    </row>
    <row r="66" spans="1:19">
      <c r="A66" s="64" t="s">
        <v>236</v>
      </c>
      <c r="B66" s="76" t="s">
        <v>572</v>
      </c>
      <c r="C66" s="77" t="s">
        <v>136</v>
      </c>
      <c r="D66" s="76" t="s">
        <v>573</v>
      </c>
      <c r="E66" s="128">
        <v>4051064.7</v>
      </c>
      <c r="F66" s="133">
        <v>40</v>
      </c>
      <c r="G66" s="133">
        <v>1</v>
      </c>
      <c r="J66" s="159" t="s">
        <v>35</v>
      </c>
      <c r="K66" s="134">
        <f t="shared" ca="1" si="11"/>
        <v>4657076.6500000004</v>
      </c>
      <c r="L66" s="134">
        <f t="shared" ca="1" si="12"/>
        <v>75</v>
      </c>
      <c r="M66" s="178">
        <f t="shared" ca="1" si="2"/>
        <v>4.6570766500000005</v>
      </c>
      <c r="N66" s="70">
        <f t="shared" ca="1" si="13"/>
        <v>2</v>
      </c>
      <c r="O66" s="164">
        <f t="shared" ca="1" si="4"/>
        <v>4.6570766500000005</v>
      </c>
      <c r="Q66" s="175" t="s">
        <v>87</v>
      </c>
      <c r="R66" s="176"/>
      <c r="S66" s="134"/>
    </row>
    <row r="67" spans="1:19">
      <c r="A67" s="64" t="s">
        <v>692</v>
      </c>
      <c r="B67" s="76" t="s">
        <v>572</v>
      </c>
      <c r="C67" s="77" t="s">
        <v>136</v>
      </c>
      <c r="D67" s="76" t="s">
        <v>571</v>
      </c>
      <c r="E67" s="128">
        <v>1895622.9999999998</v>
      </c>
      <c r="F67" s="133">
        <v>41</v>
      </c>
      <c r="G67" s="133">
        <v>1</v>
      </c>
      <c r="J67" s="159" t="s">
        <v>165</v>
      </c>
      <c r="K67" s="134">
        <f t="shared" ca="1" si="11"/>
        <v>14118284.770000001</v>
      </c>
      <c r="L67" s="134">
        <f t="shared" ca="1" si="12"/>
        <v>244</v>
      </c>
      <c r="M67" s="178">
        <f t="shared" ca="1" si="2"/>
        <v>14.118284770000001</v>
      </c>
      <c r="N67" s="70">
        <f t="shared" ca="1" si="13"/>
        <v>5</v>
      </c>
      <c r="O67" s="164">
        <f t="shared" ca="1" si="4"/>
        <v>14.118284770000001</v>
      </c>
      <c r="Q67" s="175" t="s">
        <v>88</v>
      </c>
      <c r="R67" s="177">
        <v>14118284.77</v>
      </c>
      <c r="S67" s="134">
        <f>R67/1000000</f>
        <v>14.118284769999999</v>
      </c>
    </row>
    <row r="68" spans="1:19">
      <c r="A68" s="64" t="s">
        <v>237</v>
      </c>
      <c r="B68" s="76" t="s">
        <v>572</v>
      </c>
      <c r="C68" s="77" t="s">
        <v>141</v>
      </c>
      <c r="D68" s="76" t="s">
        <v>573</v>
      </c>
      <c r="E68" s="128">
        <v>5766692.4700000007</v>
      </c>
      <c r="F68" s="133">
        <v>50</v>
      </c>
      <c r="G68" s="133">
        <v>1</v>
      </c>
      <c r="J68" s="159" t="s">
        <v>36</v>
      </c>
      <c r="K68" s="134">
        <f t="shared" ca="1" si="11"/>
        <v>1065272.3800000001</v>
      </c>
      <c r="L68" s="134">
        <f t="shared" ca="1" si="12"/>
        <v>32</v>
      </c>
      <c r="M68" s="178">
        <f t="shared" ca="1" si="2"/>
        <v>1.0652723800000001</v>
      </c>
      <c r="N68" s="70">
        <f t="shared" ca="1" si="13"/>
        <v>1</v>
      </c>
      <c r="O68" s="164">
        <f t="shared" ca="1" si="4"/>
        <v>1.0652723800000001</v>
      </c>
      <c r="Q68" s="175" t="s">
        <v>89</v>
      </c>
      <c r="R68" s="176"/>
      <c r="S68" s="134"/>
    </row>
    <row r="69" spans="1:19">
      <c r="A69" s="64" t="s">
        <v>238</v>
      </c>
      <c r="B69" s="76" t="s">
        <v>572</v>
      </c>
      <c r="C69" s="77" t="s">
        <v>176</v>
      </c>
      <c r="D69" s="76" t="s">
        <v>571</v>
      </c>
      <c r="E69" s="128">
        <v>1018841.07</v>
      </c>
      <c r="F69" s="133">
        <v>37</v>
      </c>
      <c r="G69" s="133">
        <v>1</v>
      </c>
      <c r="J69" s="159" t="s">
        <v>167</v>
      </c>
      <c r="K69" s="134">
        <f t="shared" ref="K69:K82" ca="1" si="18">SUMIF($C$4:$C$499,J69,E$4:E$495)</f>
        <v>2960696.56</v>
      </c>
      <c r="L69" s="134">
        <f t="shared" ref="L69:L82" ca="1" si="19">SUMIF($C$4:$C$499,J69,F$4:F$495)</f>
        <v>89</v>
      </c>
      <c r="M69" s="178">
        <f t="shared" ref="M69:M84" ca="1" si="20">K69/1000000</f>
        <v>2.9606965600000001</v>
      </c>
      <c r="N69" s="70">
        <f t="shared" ref="N69:N82" ca="1" si="21">SUMIF($C$4:$C$499,J69,G$4:G$495)</f>
        <v>3</v>
      </c>
      <c r="O69" s="164">
        <f t="shared" ref="O69:O84" ca="1" si="22">K69/1000000</f>
        <v>2.9606965600000001</v>
      </c>
      <c r="Q69" s="175" t="s">
        <v>90</v>
      </c>
      <c r="R69" s="177">
        <v>2960696.56</v>
      </c>
      <c r="S69" s="134">
        <f t="shared" ref="S69:S70" si="23">R69/1000000</f>
        <v>2.9606965600000001</v>
      </c>
    </row>
    <row r="70" spans="1:19">
      <c r="A70" s="64" t="s">
        <v>239</v>
      </c>
      <c r="B70" s="76" t="s">
        <v>574</v>
      </c>
      <c r="C70" s="77" t="s">
        <v>117</v>
      </c>
      <c r="D70" s="76" t="s">
        <v>571</v>
      </c>
      <c r="E70" s="128">
        <v>1155915.49</v>
      </c>
      <c r="F70" s="133">
        <v>20</v>
      </c>
      <c r="G70" s="133">
        <v>1</v>
      </c>
      <c r="J70" s="159" t="s">
        <v>168</v>
      </c>
      <c r="K70" s="134">
        <f t="shared" ca="1" si="18"/>
        <v>5971315.0299999993</v>
      </c>
      <c r="L70" s="134">
        <f t="shared" ca="1" si="19"/>
        <v>159</v>
      </c>
      <c r="M70" s="178">
        <f t="shared" ca="1" si="20"/>
        <v>5.9713150299999995</v>
      </c>
      <c r="N70" s="70">
        <f t="shared" ca="1" si="21"/>
        <v>4</v>
      </c>
      <c r="O70" s="164">
        <f t="shared" ca="1" si="22"/>
        <v>5.9713150299999995</v>
      </c>
      <c r="Q70" s="175" t="s">
        <v>91</v>
      </c>
      <c r="R70" s="177">
        <v>5971315.0300000003</v>
      </c>
      <c r="S70" s="134">
        <f t="shared" si="23"/>
        <v>5.9713150300000004</v>
      </c>
    </row>
    <row r="71" spans="1:19">
      <c r="A71" s="64" t="s">
        <v>240</v>
      </c>
      <c r="B71" s="76" t="s">
        <v>574</v>
      </c>
      <c r="C71" s="77" t="s">
        <v>126</v>
      </c>
      <c r="D71" s="76" t="s">
        <v>571</v>
      </c>
      <c r="E71" s="128">
        <v>1162987.06</v>
      </c>
      <c r="F71" s="133">
        <v>38</v>
      </c>
      <c r="G71" s="133">
        <v>1</v>
      </c>
      <c r="J71" s="159" t="s">
        <v>37</v>
      </c>
      <c r="K71" s="134">
        <f t="shared" ca="1" si="18"/>
        <v>211210.95</v>
      </c>
      <c r="L71" s="134">
        <f t="shared" ca="1" si="19"/>
        <v>10</v>
      </c>
      <c r="M71" s="178">
        <f t="shared" ca="1" si="20"/>
        <v>0.21121095000000001</v>
      </c>
      <c r="N71" s="70">
        <f t="shared" ca="1" si="21"/>
        <v>1</v>
      </c>
      <c r="O71" s="164">
        <f t="shared" ca="1" si="22"/>
        <v>0.21121095000000001</v>
      </c>
      <c r="Q71" s="175" t="s">
        <v>92</v>
      </c>
      <c r="R71" s="176"/>
      <c r="S71" s="134"/>
    </row>
    <row r="72" spans="1:19">
      <c r="A72" s="64" t="s">
        <v>241</v>
      </c>
      <c r="B72" s="76" t="s">
        <v>574</v>
      </c>
      <c r="C72" s="77" t="s">
        <v>178</v>
      </c>
      <c r="D72" s="76" t="s">
        <v>571</v>
      </c>
      <c r="E72" s="128">
        <v>2540686.09</v>
      </c>
      <c r="F72" s="133">
        <v>38</v>
      </c>
      <c r="G72" s="133">
        <v>1</v>
      </c>
      <c r="J72" s="159" t="s">
        <v>170</v>
      </c>
      <c r="K72" s="134">
        <f t="shared" ca="1" si="18"/>
        <v>6958810.6699999999</v>
      </c>
      <c r="L72" s="134">
        <f t="shared" ca="1" si="19"/>
        <v>154</v>
      </c>
      <c r="M72" s="178">
        <f t="shared" ca="1" si="20"/>
        <v>6.9588106700000001</v>
      </c>
      <c r="N72" s="70">
        <f t="shared" ca="1" si="21"/>
        <v>4</v>
      </c>
      <c r="O72" s="164">
        <f t="shared" ca="1" si="22"/>
        <v>6.9588106700000001</v>
      </c>
      <c r="Q72" s="175" t="s">
        <v>93</v>
      </c>
      <c r="R72" s="177">
        <v>6958810.6699999999</v>
      </c>
      <c r="S72" s="134">
        <f t="shared" ref="S72:S76" si="24">R72/1000000</f>
        <v>6.9588106700000001</v>
      </c>
    </row>
    <row r="73" spans="1:19">
      <c r="A73" s="64" t="s">
        <v>242</v>
      </c>
      <c r="B73" s="76" t="s">
        <v>572</v>
      </c>
      <c r="C73" s="77" t="s">
        <v>136</v>
      </c>
      <c r="D73" s="76" t="s">
        <v>571</v>
      </c>
      <c r="E73" s="128">
        <v>1448063.87</v>
      </c>
      <c r="F73" s="133">
        <v>29</v>
      </c>
      <c r="G73" s="133">
        <v>1</v>
      </c>
      <c r="J73" s="159" t="s">
        <v>178</v>
      </c>
      <c r="K73" s="134">
        <f t="shared" ca="1" si="18"/>
        <v>15064562.02</v>
      </c>
      <c r="L73" s="134">
        <f t="shared" ca="1" si="19"/>
        <v>234</v>
      </c>
      <c r="M73" s="178">
        <f t="shared" ca="1" si="20"/>
        <v>15.06456202</v>
      </c>
      <c r="N73" s="70">
        <f t="shared" ca="1" si="21"/>
        <v>8</v>
      </c>
      <c r="O73" s="164">
        <f t="shared" ca="1" si="22"/>
        <v>15.06456202</v>
      </c>
      <c r="Q73" s="175" t="s">
        <v>94</v>
      </c>
      <c r="R73" s="177">
        <v>15064562.02</v>
      </c>
      <c r="S73" s="134">
        <f t="shared" si="24"/>
        <v>15.06456202</v>
      </c>
    </row>
    <row r="74" spans="1:19">
      <c r="A74" s="64" t="s">
        <v>693</v>
      </c>
      <c r="B74" s="76" t="s">
        <v>572</v>
      </c>
      <c r="C74" s="77" t="s">
        <v>150</v>
      </c>
      <c r="D74" s="76" t="s">
        <v>571</v>
      </c>
      <c r="E74" s="128">
        <v>3280973.5799999996</v>
      </c>
      <c r="F74" s="133">
        <v>71</v>
      </c>
      <c r="G74" s="133">
        <v>1</v>
      </c>
      <c r="J74" s="159" t="s">
        <v>171</v>
      </c>
      <c r="K74" s="134">
        <f t="shared" ca="1" si="18"/>
        <v>17095751.310000002</v>
      </c>
      <c r="L74" s="134">
        <f t="shared" ca="1" si="19"/>
        <v>318</v>
      </c>
      <c r="M74" s="178">
        <f t="shared" ca="1" si="20"/>
        <v>17.095751310000001</v>
      </c>
      <c r="N74" s="70">
        <f t="shared" ca="1" si="21"/>
        <v>7</v>
      </c>
      <c r="O74" s="164">
        <f t="shared" ca="1" si="22"/>
        <v>17.095751310000001</v>
      </c>
      <c r="Q74" s="175" t="s">
        <v>95</v>
      </c>
      <c r="R74" s="177">
        <v>17095751.309999999</v>
      </c>
      <c r="S74" s="134">
        <f t="shared" si="24"/>
        <v>17.095751309999997</v>
      </c>
    </row>
    <row r="75" spans="1:19">
      <c r="A75" s="64" t="s">
        <v>243</v>
      </c>
      <c r="B75" s="76" t="s">
        <v>574</v>
      </c>
      <c r="C75" s="77" t="s">
        <v>128</v>
      </c>
      <c r="D75" s="76" t="s">
        <v>571</v>
      </c>
      <c r="E75" s="128">
        <v>2766554.7399999998</v>
      </c>
      <c r="F75" s="133">
        <v>40</v>
      </c>
      <c r="G75" s="133">
        <v>1</v>
      </c>
      <c r="J75" s="159" t="s">
        <v>179</v>
      </c>
      <c r="K75" s="134">
        <f t="shared" ca="1" si="18"/>
        <v>0</v>
      </c>
      <c r="L75" s="134">
        <f t="shared" ca="1" si="19"/>
        <v>0</v>
      </c>
      <c r="M75" s="178">
        <f t="shared" ca="1" si="20"/>
        <v>0</v>
      </c>
      <c r="N75" s="70">
        <f t="shared" ca="1" si="21"/>
        <v>0</v>
      </c>
      <c r="O75" s="164">
        <f t="shared" ca="1" si="22"/>
        <v>0</v>
      </c>
      <c r="Q75" s="175" t="s">
        <v>96</v>
      </c>
      <c r="R75" s="177">
        <v>0</v>
      </c>
      <c r="S75" s="134">
        <f t="shared" si="24"/>
        <v>0</v>
      </c>
    </row>
    <row r="76" spans="1:19">
      <c r="A76" s="64" t="s">
        <v>244</v>
      </c>
      <c r="B76" s="76" t="s">
        <v>572</v>
      </c>
      <c r="C76" s="77" t="s">
        <v>145</v>
      </c>
      <c r="D76" s="76" t="s">
        <v>571</v>
      </c>
      <c r="E76" s="128">
        <v>8133266.5500000007</v>
      </c>
      <c r="F76" s="133">
        <v>100</v>
      </c>
      <c r="G76" s="133">
        <v>1</v>
      </c>
      <c r="J76" s="159" t="s">
        <v>38</v>
      </c>
      <c r="K76" s="134">
        <f t="shared" ca="1" si="18"/>
        <v>37533801.119999997</v>
      </c>
      <c r="L76" s="134">
        <f t="shared" ca="1" si="19"/>
        <v>431</v>
      </c>
      <c r="M76" s="178">
        <f t="shared" ca="1" si="20"/>
        <v>37.53380112</v>
      </c>
      <c r="N76" s="70">
        <f t="shared" ca="1" si="21"/>
        <v>6</v>
      </c>
      <c r="O76" s="164">
        <f t="shared" ca="1" si="22"/>
        <v>37.53380112</v>
      </c>
      <c r="Q76" s="175" t="s">
        <v>172</v>
      </c>
      <c r="R76" s="177">
        <v>37533801.119999997</v>
      </c>
      <c r="S76" s="134">
        <f t="shared" si="24"/>
        <v>37.53380112</v>
      </c>
    </row>
    <row r="77" spans="1:19">
      <c r="A77" s="64" t="s">
        <v>245</v>
      </c>
      <c r="B77" s="76" t="s">
        <v>572</v>
      </c>
      <c r="C77" s="77" t="s">
        <v>144</v>
      </c>
      <c r="D77" s="76" t="s">
        <v>573</v>
      </c>
      <c r="E77" s="128">
        <v>3211529.16</v>
      </c>
      <c r="F77" s="133">
        <v>75</v>
      </c>
      <c r="G77" s="133">
        <v>1</v>
      </c>
      <c r="J77" s="159" t="s">
        <v>173</v>
      </c>
      <c r="K77" s="134">
        <f t="shared" ca="1" si="18"/>
        <v>83730104.340000004</v>
      </c>
      <c r="L77" s="134">
        <f t="shared" ca="1" si="19"/>
        <v>690</v>
      </c>
      <c r="M77" s="178">
        <f t="shared" ca="1" si="20"/>
        <v>83.730104339999997</v>
      </c>
      <c r="N77" s="70">
        <f t="shared" ca="1" si="21"/>
        <v>10</v>
      </c>
      <c r="O77" s="164">
        <f t="shared" ca="1" si="22"/>
        <v>83.730104339999997</v>
      </c>
      <c r="Q77" s="175" t="s">
        <v>97</v>
      </c>
      <c r="R77" s="176"/>
      <c r="S77" s="134"/>
    </row>
    <row r="78" spans="1:19">
      <c r="A78" s="64" t="s">
        <v>246</v>
      </c>
      <c r="B78" s="76" t="s">
        <v>572</v>
      </c>
      <c r="C78" s="77" t="s">
        <v>137</v>
      </c>
      <c r="D78" s="76" t="s">
        <v>573</v>
      </c>
      <c r="E78" s="128">
        <v>3706838.6900000004</v>
      </c>
      <c r="F78" s="133">
        <v>40</v>
      </c>
      <c r="G78" s="133">
        <v>1</v>
      </c>
      <c r="J78" s="159" t="s">
        <v>180</v>
      </c>
      <c r="K78" s="134">
        <f t="shared" ca="1" si="18"/>
        <v>6203088.8499999996</v>
      </c>
      <c r="L78" s="134">
        <f t="shared" ca="1" si="19"/>
        <v>143</v>
      </c>
      <c r="M78" s="178">
        <f t="shared" ca="1" si="20"/>
        <v>6.2030888499999994</v>
      </c>
      <c r="N78" s="70">
        <f t="shared" ca="1" si="21"/>
        <v>3</v>
      </c>
      <c r="O78" s="164">
        <f t="shared" ca="1" si="22"/>
        <v>6.2030888499999994</v>
      </c>
      <c r="Q78" s="175" t="s">
        <v>98</v>
      </c>
      <c r="R78" s="177">
        <v>6203088.8499999996</v>
      </c>
      <c r="S78" s="134">
        <f t="shared" ref="S78:S82" si="25">R78/1000000</f>
        <v>6.2030888499999994</v>
      </c>
    </row>
    <row r="79" spans="1:19">
      <c r="A79" s="64" t="s">
        <v>247</v>
      </c>
      <c r="B79" s="76" t="s">
        <v>574</v>
      </c>
      <c r="C79" s="77" t="s">
        <v>107</v>
      </c>
      <c r="D79" s="76" t="s">
        <v>571</v>
      </c>
      <c r="E79" s="128">
        <v>1785909.32</v>
      </c>
      <c r="F79" s="133">
        <v>30</v>
      </c>
      <c r="G79" s="133">
        <v>1</v>
      </c>
      <c r="J79" s="159" t="s">
        <v>174</v>
      </c>
      <c r="K79" s="134">
        <f t="shared" ca="1" si="18"/>
        <v>75755561.989999995</v>
      </c>
      <c r="L79" s="134">
        <f t="shared" ca="1" si="19"/>
        <v>903</v>
      </c>
      <c r="M79" s="178">
        <f t="shared" ca="1" si="20"/>
        <v>75.75556198999999</v>
      </c>
      <c r="N79" s="70">
        <f t="shared" ca="1" si="21"/>
        <v>13</v>
      </c>
      <c r="O79" s="164">
        <f t="shared" ca="1" si="22"/>
        <v>75.75556198999999</v>
      </c>
      <c r="Q79" s="175" t="s">
        <v>99</v>
      </c>
      <c r="R79" s="177">
        <v>75755561.989999995</v>
      </c>
      <c r="S79" s="134">
        <f t="shared" si="25"/>
        <v>75.75556198999999</v>
      </c>
    </row>
    <row r="80" spans="1:19">
      <c r="A80" s="64" t="s">
        <v>248</v>
      </c>
      <c r="B80" s="76" t="s">
        <v>572</v>
      </c>
      <c r="C80" s="77" t="s">
        <v>111</v>
      </c>
      <c r="D80" s="76" t="s">
        <v>571</v>
      </c>
      <c r="E80" s="128">
        <v>3647553.64</v>
      </c>
      <c r="F80" s="133">
        <v>60</v>
      </c>
      <c r="G80" s="133">
        <v>1</v>
      </c>
      <c r="J80" s="159" t="s">
        <v>39</v>
      </c>
      <c r="K80" s="134">
        <f t="shared" ca="1" si="18"/>
        <v>22747249.320000004</v>
      </c>
      <c r="L80" s="134">
        <f t="shared" ca="1" si="19"/>
        <v>288</v>
      </c>
      <c r="M80" s="178">
        <f t="shared" ca="1" si="20"/>
        <v>22.747249320000005</v>
      </c>
      <c r="N80" s="70">
        <f t="shared" ca="1" si="21"/>
        <v>8</v>
      </c>
      <c r="O80" s="164">
        <f t="shared" ca="1" si="22"/>
        <v>22.747249320000005</v>
      </c>
      <c r="Q80" s="175" t="s">
        <v>175</v>
      </c>
      <c r="R80" s="177">
        <v>22747249.32</v>
      </c>
      <c r="S80" s="134">
        <f t="shared" si="25"/>
        <v>22.747249320000002</v>
      </c>
    </row>
    <row r="81" spans="1:19">
      <c r="A81" s="64" t="s">
        <v>249</v>
      </c>
      <c r="B81" s="76" t="s">
        <v>572</v>
      </c>
      <c r="C81" s="77" t="s">
        <v>144</v>
      </c>
      <c r="D81" s="76" t="s">
        <v>571</v>
      </c>
      <c r="E81" s="128">
        <v>6159704.5800000001</v>
      </c>
      <c r="F81" s="133">
        <v>105</v>
      </c>
      <c r="G81" s="133">
        <v>1</v>
      </c>
      <c r="J81" s="159" t="s">
        <v>176</v>
      </c>
      <c r="K81" s="134">
        <f t="shared" ca="1" si="18"/>
        <v>21194989.290000003</v>
      </c>
      <c r="L81" s="134">
        <f t="shared" ca="1" si="19"/>
        <v>436</v>
      </c>
      <c r="M81" s="178">
        <f t="shared" ca="1" si="20"/>
        <v>21.194989290000002</v>
      </c>
      <c r="N81" s="70">
        <f t="shared" ca="1" si="21"/>
        <v>9</v>
      </c>
      <c r="O81" s="164">
        <f t="shared" ca="1" si="22"/>
        <v>21.194989290000002</v>
      </c>
      <c r="Q81" s="175" t="s">
        <v>100</v>
      </c>
      <c r="R81" s="177">
        <v>21194989.289999999</v>
      </c>
      <c r="S81" s="134">
        <f t="shared" si="25"/>
        <v>21.194989289999999</v>
      </c>
    </row>
    <row r="82" spans="1:19">
      <c r="A82" s="64" t="s">
        <v>250</v>
      </c>
      <c r="B82" s="76" t="s">
        <v>572</v>
      </c>
      <c r="C82" s="77" t="s">
        <v>132</v>
      </c>
      <c r="D82" s="76" t="s">
        <v>571</v>
      </c>
      <c r="E82" s="128">
        <v>4744241.8099999996</v>
      </c>
      <c r="F82" s="133">
        <v>60</v>
      </c>
      <c r="G82" s="133">
        <v>1</v>
      </c>
      <c r="J82" s="159" t="s">
        <v>177</v>
      </c>
      <c r="K82" s="134">
        <f t="shared" ca="1" si="18"/>
        <v>0</v>
      </c>
      <c r="L82" s="134">
        <f t="shared" ca="1" si="19"/>
        <v>0</v>
      </c>
      <c r="M82" s="178">
        <f t="shared" ca="1" si="20"/>
        <v>0</v>
      </c>
      <c r="N82" s="70">
        <f t="shared" ca="1" si="21"/>
        <v>0</v>
      </c>
      <c r="O82" s="164">
        <f t="shared" ca="1" si="22"/>
        <v>0</v>
      </c>
      <c r="Q82" s="175" t="s">
        <v>101</v>
      </c>
      <c r="R82" s="177">
        <v>0</v>
      </c>
      <c r="S82" s="134">
        <f t="shared" si="25"/>
        <v>0</v>
      </c>
    </row>
    <row r="83" spans="1:19">
      <c r="A83" s="64" t="s">
        <v>251</v>
      </c>
      <c r="B83" s="76" t="s">
        <v>572</v>
      </c>
      <c r="C83" s="77" t="s">
        <v>143</v>
      </c>
      <c r="D83" s="76" t="s">
        <v>571</v>
      </c>
      <c r="E83" s="128">
        <v>2703762.4799999995</v>
      </c>
      <c r="F83" s="133">
        <v>30</v>
      </c>
      <c r="G83" s="133">
        <v>1</v>
      </c>
      <c r="J83" s="160" t="s">
        <v>597</v>
      </c>
      <c r="K83" s="19">
        <f ca="1">SUM(K4:K82)</f>
        <v>1988190589.8399999</v>
      </c>
      <c r="L83" s="19">
        <f t="shared" ref="L83" ca="1" si="26">SUM(L4:L82)</f>
        <v>26412</v>
      </c>
      <c r="M83" s="178">
        <f t="shared" ca="1" si="20"/>
        <v>1988.1905898399998</v>
      </c>
      <c r="N83" s="19">
        <f t="shared" ref="N83" ca="1" si="27">SUM(N4:N82)</f>
        <v>492</v>
      </c>
      <c r="O83" s="164">
        <f t="shared" ca="1" si="22"/>
        <v>1988.1905898399998</v>
      </c>
    </row>
    <row r="84" spans="1:19">
      <c r="A84" s="64" t="s">
        <v>600</v>
      </c>
      <c r="B84" s="76" t="s">
        <v>572</v>
      </c>
      <c r="C84" s="77" t="s">
        <v>114</v>
      </c>
      <c r="D84" s="76" t="s">
        <v>571</v>
      </c>
      <c r="E84" s="128">
        <v>3752975.04</v>
      </c>
      <c r="F84" s="133">
        <v>60</v>
      </c>
      <c r="G84" s="133">
        <v>1</v>
      </c>
      <c r="J84" s="161" t="s">
        <v>598</v>
      </c>
      <c r="K84" s="19">
        <f ca="1">SUM(K7,K10,K12:K13,K16:K17,K21,K23,K25,K29,K34,K36,K38:K39,K43,K45:K48,K52:K53,K55:K56,K60,K62,K67,K76:K77,K79:K81)</f>
        <v>1539365978.8999999</v>
      </c>
      <c r="L84" s="19">
        <f t="shared" ref="L84" ca="1" si="28">SUM(L7,L10,L12:L13,L16:L17,L21,L23,L25,L29,L34,L36,L38:L39,L43,L45:L48,L52:L53,L55:L56,L60,L62,L67,L76:L77,L79:L81)</f>
        <v>18740</v>
      </c>
      <c r="M84" s="178">
        <f t="shared" ca="1" si="20"/>
        <v>1539.3659788999998</v>
      </c>
      <c r="N84" s="19">
        <f ca="1">SUM(N7,N10,N12:N13,N16:N17,N21,N23,N25,N29,N34,N36,N38:N39,N43,N45:N48,N52:N53,N55:N56,N60,N62,N67,N76:N77,N79:N81)</f>
        <v>309</v>
      </c>
      <c r="O84" s="164">
        <f t="shared" ca="1" si="22"/>
        <v>1539.3659788999998</v>
      </c>
    </row>
    <row r="85" spans="1:19">
      <c r="A85" s="64" t="s">
        <v>252</v>
      </c>
      <c r="B85" s="76" t="s">
        <v>572</v>
      </c>
      <c r="C85" s="77" t="s">
        <v>144</v>
      </c>
      <c r="D85" s="76" t="s">
        <v>571</v>
      </c>
      <c r="E85" s="128">
        <v>3213880.88</v>
      </c>
      <c r="F85" s="133">
        <v>82</v>
      </c>
      <c r="G85" s="133">
        <v>1</v>
      </c>
      <c r="M85" s="70"/>
      <c r="N85" s="70"/>
    </row>
    <row r="86" spans="1:19">
      <c r="A86" s="64" t="s">
        <v>253</v>
      </c>
      <c r="B86" s="76" t="s">
        <v>574</v>
      </c>
      <c r="C86" s="77" t="s">
        <v>27</v>
      </c>
      <c r="D86" s="76" t="s">
        <v>571</v>
      </c>
      <c r="E86" s="128">
        <v>851110.61</v>
      </c>
      <c r="F86" s="133">
        <v>28</v>
      </c>
      <c r="G86" s="133">
        <v>1</v>
      </c>
      <c r="M86" s="70"/>
      <c r="N86" s="70"/>
      <c r="O86" s="70"/>
      <c r="P86" s="70"/>
      <c r="Q86" s="65"/>
    </row>
    <row r="87" spans="1:19">
      <c r="A87" s="64" t="s">
        <v>254</v>
      </c>
      <c r="B87" s="76" t="s">
        <v>574</v>
      </c>
      <c r="C87" s="77" t="s">
        <v>31</v>
      </c>
      <c r="D87" s="76" t="s">
        <v>573</v>
      </c>
      <c r="E87" s="128">
        <v>1796100.4000000001</v>
      </c>
      <c r="F87" s="133">
        <v>43</v>
      </c>
      <c r="G87" s="133">
        <v>1</v>
      </c>
      <c r="M87" s="70"/>
      <c r="N87" s="70"/>
      <c r="O87" s="70"/>
      <c r="P87" s="70"/>
      <c r="Q87" s="65"/>
    </row>
    <row r="88" spans="1:19">
      <c r="A88" s="64" t="s">
        <v>255</v>
      </c>
      <c r="B88" s="76" t="s">
        <v>574</v>
      </c>
      <c r="C88" s="77" t="s">
        <v>117</v>
      </c>
      <c r="D88" s="76" t="s">
        <v>571</v>
      </c>
      <c r="E88" s="128">
        <v>771554.37999999989</v>
      </c>
      <c r="F88" s="133">
        <v>20</v>
      </c>
      <c r="G88" s="133">
        <v>1</v>
      </c>
      <c r="M88" s="70"/>
      <c r="N88" s="70"/>
      <c r="O88" s="70"/>
      <c r="P88" s="70"/>
      <c r="Q88" s="65"/>
    </row>
    <row r="89" spans="1:19">
      <c r="A89" s="64" t="s">
        <v>694</v>
      </c>
      <c r="B89" s="76" t="s">
        <v>574</v>
      </c>
      <c r="C89" s="77" t="s">
        <v>117</v>
      </c>
      <c r="D89" s="76" t="s">
        <v>571</v>
      </c>
      <c r="E89" s="128">
        <v>712016.15</v>
      </c>
      <c r="F89" s="133">
        <v>25</v>
      </c>
      <c r="G89" s="133">
        <v>1</v>
      </c>
      <c r="M89" s="70"/>
      <c r="N89" s="70"/>
      <c r="O89" s="70"/>
      <c r="P89" s="70"/>
      <c r="Q89" s="65"/>
    </row>
    <row r="90" spans="1:19">
      <c r="A90" s="64" t="s">
        <v>256</v>
      </c>
      <c r="B90" s="76" t="s">
        <v>574</v>
      </c>
      <c r="C90" s="77" t="s">
        <v>27</v>
      </c>
      <c r="D90" s="76" t="s">
        <v>573</v>
      </c>
      <c r="E90" s="128">
        <v>1246321.2</v>
      </c>
      <c r="F90" s="133">
        <v>29</v>
      </c>
      <c r="G90" s="133">
        <v>1</v>
      </c>
      <c r="M90" s="70"/>
      <c r="N90" s="70"/>
      <c r="O90" s="70"/>
      <c r="P90" s="70"/>
      <c r="Q90" s="65"/>
    </row>
    <row r="91" spans="1:19">
      <c r="A91" s="64" t="s">
        <v>257</v>
      </c>
      <c r="B91" s="76" t="s">
        <v>574</v>
      </c>
      <c r="C91" s="77" t="s">
        <v>168</v>
      </c>
      <c r="D91" s="76" t="s">
        <v>573</v>
      </c>
      <c r="E91" s="128">
        <v>868888.46</v>
      </c>
      <c r="F91" s="133">
        <v>14</v>
      </c>
      <c r="G91" s="133">
        <v>1</v>
      </c>
      <c r="M91" s="70"/>
      <c r="N91" s="70"/>
      <c r="O91" s="70"/>
      <c r="P91" s="70"/>
      <c r="Q91" s="65"/>
    </row>
    <row r="92" spans="1:19">
      <c r="A92" s="64" t="s">
        <v>258</v>
      </c>
      <c r="B92" s="76" t="s">
        <v>572</v>
      </c>
      <c r="C92" s="77" t="s">
        <v>174</v>
      </c>
      <c r="D92" s="76" t="s">
        <v>573</v>
      </c>
      <c r="E92" s="128">
        <v>9643226.5099999998</v>
      </c>
      <c r="F92" s="133">
        <v>75</v>
      </c>
      <c r="G92" s="133">
        <v>1</v>
      </c>
      <c r="M92" s="70"/>
      <c r="N92" s="70"/>
      <c r="O92" s="70"/>
      <c r="P92" s="70"/>
      <c r="Q92" s="65"/>
    </row>
    <row r="93" spans="1:19">
      <c r="A93" s="64" t="s">
        <v>259</v>
      </c>
      <c r="B93" s="76" t="s">
        <v>572</v>
      </c>
      <c r="C93" s="77" t="s">
        <v>134</v>
      </c>
      <c r="D93" s="76" t="s">
        <v>573</v>
      </c>
      <c r="E93" s="128">
        <v>4138940.0700000003</v>
      </c>
      <c r="F93" s="133">
        <v>47</v>
      </c>
      <c r="G93" s="133">
        <v>1</v>
      </c>
      <c r="M93" s="70"/>
      <c r="N93" s="70"/>
      <c r="O93" s="70"/>
      <c r="P93" s="70"/>
      <c r="Q93" s="65"/>
    </row>
    <row r="94" spans="1:19">
      <c r="A94" s="64" t="s">
        <v>260</v>
      </c>
      <c r="B94" s="76" t="s">
        <v>574</v>
      </c>
      <c r="C94" s="77" t="s">
        <v>37</v>
      </c>
      <c r="D94" s="76" t="s">
        <v>571</v>
      </c>
      <c r="E94" s="128">
        <v>211210.95</v>
      </c>
      <c r="F94" s="133">
        <v>10</v>
      </c>
      <c r="G94" s="133">
        <v>1</v>
      </c>
      <c r="M94" s="70"/>
      <c r="N94" s="70"/>
      <c r="O94" s="70"/>
      <c r="P94" s="70"/>
      <c r="Q94" s="65"/>
    </row>
    <row r="95" spans="1:19">
      <c r="A95" s="64" t="s">
        <v>261</v>
      </c>
      <c r="B95" s="76" t="s">
        <v>574</v>
      </c>
      <c r="C95" s="77" t="s">
        <v>152</v>
      </c>
      <c r="D95" s="76" t="s">
        <v>573</v>
      </c>
      <c r="E95" s="128">
        <v>4241418.16</v>
      </c>
      <c r="F95" s="133">
        <v>40</v>
      </c>
      <c r="G95" s="133">
        <v>1</v>
      </c>
      <c r="M95" s="70"/>
      <c r="N95" s="70"/>
      <c r="O95" s="70"/>
      <c r="P95" s="70"/>
      <c r="Q95" s="65"/>
    </row>
    <row r="96" spans="1:19">
      <c r="A96" s="64" t="s">
        <v>262</v>
      </c>
      <c r="B96" s="76" t="s">
        <v>572</v>
      </c>
      <c r="C96" s="77" t="s">
        <v>143</v>
      </c>
      <c r="D96" s="76" t="s">
        <v>573</v>
      </c>
      <c r="E96" s="128">
        <v>2753059.23</v>
      </c>
      <c r="F96" s="133">
        <v>21</v>
      </c>
      <c r="G96" s="133">
        <v>1</v>
      </c>
      <c r="M96" s="70"/>
      <c r="N96" s="70"/>
      <c r="O96" s="70"/>
      <c r="P96" s="70"/>
      <c r="Q96" s="65"/>
    </row>
    <row r="97" spans="1:17">
      <c r="A97" s="64" t="s">
        <v>263</v>
      </c>
      <c r="B97" s="76" t="s">
        <v>572</v>
      </c>
      <c r="C97" s="77" t="s">
        <v>165</v>
      </c>
      <c r="D97" s="76" t="s">
        <v>573</v>
      </c>
      <c r="E97" s="128">
        <v>4347241.47</v>
      </c>
      <c r="F97" s="133">
        <v>48</v>
      </c>
      <c r="G97" s="133">
        <v>1</v>
      </c>
      <c r="M97" s="70"/>
      <c r="N97" s="70"/>
      <c r="O97" s="70"/>
      <c r="P97" s="70"/>
      <c r="Q97" s="65"/>
    </row>
    <row r="98" spans="1:17">
      <c r="A98" s="64" t="s">
        <v>265</v>
      </c>
      <c r="B98" s="76" t="s">
        <v>572</v>
      </c>
      <c r="C98" s="77" t="s">
        <v>134</v>
      </c>
      <c r="D98" s="76" t="s">
        <v>571</v>
      </c>
      <c r="E98" s="128">
        <v>6834261.2599999998</v>
      </c>
      <c r="F98" s="133">
        <v>70</v>
      </c>
      <c r="G98" s="133">
        <v>1</v>
      </c>
      <c r="M98" s="70"/>
      <c r="N98" s="70"/>
      <c r="O98" s="70"/>
      <c r="P98" s="70"/>
      <c r="Q98" s="65"/>
    </row>
    <row r="99" spans="1:17">
      <c r="A99" s="64" t="s">
        <v>264</v>
      </c>
      <c r="B99" s="76" t="s">
        <v>574</v>
      </c>
      <c r="C99" s="77" t="s">
        <v>104</v>
      </c>
      <c r="D99" s="76" t="s">
        <v>573</v>
      </c>
      <c r="E99" s="128">
        <v>3974371.8200000003</v>
      </c>
      <c r="F99" s="133">
        <v>45</v>
      </c>
      <c r="G99" s="133">
        <v>1</v>
      </c>
      <c r="M99" s="70"/>
      <c r="N99" s="70"/>
      <c r="O99" s="70"/>
      <c r="P99" s="70"/>
      <c r="Q99" s="65"/>
    </row>
    <row r="100" spans="1:17">
      <c r="A100" s="64" t="s">
        <v>266</v>
      </c>
      <c r="B100" s="76" t="s">
        <v>572</v>
      </c>
      <c r="C100" s="77" t="s">
        <v>119</v>
      </c>
      <c r="D100" s="76" t="s">
        <v>573</v>
      </c>
      <c r="E100" s="128">
        <v>7230246.3200000003</v>
      </c>
      <c r="F100" s="133">
        <v>79</v>
      </c>
      <c r="G100" s="133">
        <v>1</v>
      </c>
      <c r="M100" s="70"/>
      <c r="N100" s="70"/>
      <c r="O100" s="70"/>
      <c r="P100" s="70"/>
      <c r="Q100" s="65"/>
    </row>
    <row r="101" spans="1:17">
      <c r="A101" s="64" t="s">
        <v>695</v>
      </c>
      <c r="B101" s="76" t="s">
        <v>572</v>
      </c>
      <c r="C101" s="77" t="s">
        <v>115</v>
      </c>
      <c r="D101" s="76" t="s">
        <v>571</v>
      </c>
      <c r="E101" s="128">
        <v>2192443.85</v>
      </c>
      <c r="F101" s="133">
        <v>50</v>
      </c>
      <c r="G101" s="133">
        <v>1</v>
      </c>
      <c r="M101" s="70"/>
      <c r="N101" s="70"/>
      <c r="O101" s="70"/>
      <c r="P101" s="70"/>
      <c r="Q101" s="65"/>
    </row>
    <row r="102" spans="1:17">
      <c r="A102" s="64" t="s">
        <v>267</v>
      </c>
      <c r="B102" s="76" t="s">
        <v>572</v>
      </c>
      <c r="C102" s="77" t="s">
        <v>151</v>
      </c>
      <c r="D102" s="76" t="s">
        <v>573</v>
      </c>
      <c r="E102" s="128">
        <v>3180535.63</v>
      </c>
      <c r="F102" s="133">
        <v>40</v>
      </c>
      <c r="G102" s="133">
        <v>1</v>
      </c>
      <c r="M102" s="70"/>
      <c r="N102" s="70"/>
      <c r="O102" s="70"/>
      <c r="P102" s="70"/>
      <c r="Q102" s="65"/>
    </row>
    <row r="103" spans="1:17">
      <c r="A103" s="64" t="s">
        <v>268</v>
      </c>
      <c r="B103" s="76" t="s">
        <v>572</v>
      </c>
      <c r="C103" s="77" t="s">
        <v>176</v>
      </c>
      <c r="D103" s="76" t="s">
        <v>573</v>
      </c>
      <c r="E103" s="128">
        <v>5093997.6099999994</v>
      </c>
      <c r="F103" s="133">
        <v>62</v>
      </c>
      <c r="G103" s="133">
        <v>1</v>
      </c>
      <c r="M103" s="70"/>
      <c r="N103" s="70"/>
      <c r="O103" s="70"/>
      <c r="P103" s="70"/>
      <c r="Q103" s="65"/>
    </row>
    <row r="104" spans="1:17">
      <c r="A104" s="64" t="s">
        <v>269</v>
      </c>
      <c r="B104" s="76" t="s">
        <v>572</v>
      </c>
      <c r="C104" s="77" t="s">
        <v>119</v>
      </c>
      <c r="D104" s="76" t="s">
        <v>573</v>
      </c>
      <c r="E104" s="128">
        <v>3842207.2800000003</v>
      </c>
      <c r="F104" s="133">
        <v>53</v>
      </c>
      <c r="G104" s="133">
        <v>1</v>
      </c>
      <c r="M104" s="70"/>
      <c r="N104" s="70"/>
      <c r="O104" s="70"/>
      <c r="P104" s="70"/>
      <c r="Q104" s="65"/>
    </row>
    <row r="105" spans="1:17">
      <c r="A105" s="64" t="s">
        <v>270</v>
      </c>
      <c r="B105" s="76" t="s">
        <v>572</v>
      </c>
      <c r="C105" s="77" t="s">
        <v>144</v>
      </c>
      <c r="D105" s="76" t="s">
        <v>573</v>
      </c>
      <c r="E105" s="128">
        <v>7653551.4299999997</v>
      </c>
      <c r="F105" s="133">
        <v>105</v>
      </c>
      <c r="G105" s="133">
        <v>1</v>
      </c>
      <c r="J105" s="67"/>
      <c r="K105" s="62"/>
      <c r="L105" s="62"/>
      <c r="M105" s="70"/>
      <c r="N105" s="70"/>
      <c r="O105" s="70"/>
      <c r="P105" s="70"/>
      <c r="Q105" s="65"/>
    </row>
    <row r="106" spans="1:17">
      <c r="A106" s="64" t="s">
        <v>271</v>
      </c>
      <c r="B106" s="76" t="s">
        <v>574</v>
      </c>
      <c r="C106" s="77" t="s">
        <v>32</v>
      </c>
      <c r="D106" s="76" t="s">
        <v>573</v>
      </c>
      <c r="E106" s="128">
        <v>2150042.9699999997</v>
      </c>
      <c r="F106" s="133">
        <v>30</v>
      </c>
      <c r="G106" s="133">
        <v>1</v>
      </c>
      <c r="J106" s="67"/>
      <c r="K106" s="62"/>
      <c r="L106" s="62"/>
      <c r="M106" s="70"/>
      <c r="N106" s="70"/>
      <c r="O106" s="70"/>
      <c r="P106" s="70"/>
      <c r="Q106" s="65"/>
    </row>
    <row r="107" spans="1:17">
      <c r="A107" s="64" t="s">
        <v>272</v>
      </c>
      <c r="B107" s="76" t="s">
        <v>572</v>
      </c>
      <c r="C107" s="77" t="s">
        <v>127</v>
      </c>
      <c r="D107" s="76" t="s">
        <v>571</v>
      </c>
      <c r="E107" s="128">
        <v>7958986.4100000001</v>
      </c>
      <c r="F107" s="133">
        <v>103</v>
      </c>
      <c r="G107" s="133">
        <v>1</v>
      </c>
      <c r="J107" s="67"/>
      <c r="K107" s="62"/>
      <c r="L107" s="62"/>
      <c r="M107" s="70"/>
      <c r="N107" s="70"/>
      <c r="O107" s="70"/>
      <c r="P107" s="70"/>
      <c r="Q107" s="65"/>
    </row>
    <row r="108" spans="1:17">
      <c r="A108" s="64" t="s">
        <v>696</v>
      </c>
      <c r="B108" s="76" t="s">
        <v>572</v>
      </c>
      <c r="C108" s="77" t="s">
        <v>127</v>
      </c>
      <c r="D108" s="76" t="s">
        <v>571</v>
      </c>
      <c r="E108" s="128">
        <v>5370210.3300000001</v>
      </c>
      <c r="F108" s="133">
        <v>63</v>
      </c>
      <c r="G108" s="133">
        <v>1</v>
      </c>
      <c r="J108" s="67"/>
      <c r="K108" s="62"/>
      <c r="L108" s="62"/>
      <c r="M108" s="70"/>
      <c r="N108" s="70"/>
      <c r="O108" s="70"/>
      <c r="P108" s="70"/>
      <c r="Q108" s="65"/>
    </row>
    <row r="109" spans="1:17">
      <c r="A109" s="64" t="s">
        <v>273</v>
      </c>
      <c r="B109" s="76" t="s">
        <v>572</v>
      </c>
      <c r="C109" s="77" t="s">
        <v>127</v>
      </c>
      <c r="D109" s="76" t="s">
        <v>571</v>
      </c>
      <c r="E109" s="128">
        <v>1794993.3900000001</v>
      </c>
      <c r="F109" s="133">
        <v>77</v>
      </c>
      <c r="G109" s="133">
        <v>1</v>
      </c>
      <c r="J109" s="67"/>
      <c r="K109" s="62"/>
      <c r="L109" s="62"/>
      <c r="M109" s="70"/>
      <c r="N109" s="70"/>
      <c r="O109" s="70"/>
      <c r="P109" s="70"/>
      <c r="Q109" s="65"/>
    </row>
    <row r="110" spans="1:17">
      <c r="A110" s="64" t="s">
        <v>697</v>
      </c>
      <c r="B110" s="76" t="s">
        <v>572</v>
      </c>
      <c r="C110" s="77" t="s">
        <v>119</v>
      </c>
      <c r="D110" s="76" t="s">
        <v>571</v>
      </c>
      <c r="E110" s="128">
        <v>3546284.8599999994</v>
      </c>
      <c r="F110" s="133">
        <v>65</v>
      </c>
      <c r="G110" s="133">
        <v>1</v>
      </c>
      <c r="J110" s="67"/>
      <c r="K110" s="62"/>
      <c r="L110" s="62"/>
      <c r="M110" s="70"/>
      <c r="N110" s="70"/>
      <c r="O110" s="70"/>
      <c r="P110" s="70"/>
      <c r="Q110" s="65"/>
    </row>
    <row r="111" spans="1:17">
      <c r="A111" s="64" t="s">
        <v>274</v>
      </c>
      <c r="B111" s="76" t="s">
        <v>572</v>
      </c>
      <c r="C111" s="77" t="s">
        <v>154</v>
      </c>
      <c r="D111" s="76" t="s">
        <v>573</v>
      </c>
      <c r="E111" s="128">
        <v>2183451.0699999998</v>
      </c>
      <c r="F111" s="133">
        <v>32</v>
      </c>
      <c r="G111" s="133">
        <v>1</v>
      </c>
      <c r="J111" s="67"/>
      <c r="K111" s="62"/>
      <c r="L111" s="62"/>
      <c r="M111" s="70"/>
      <c r="N111" s="70"/>
      <c r="O111" s="70"/>
      <c r="P111" s="70"/>
      <c r="Q111" s="65"/>
    </row>
    <row r="112" spans="1:17">
      <c r="A112" s="64" t="s">
        <v>275</v>
      </c>
      <c r="B112" s="76" t="s">
        <v>574</v>
      </c>
      <c r="C112" s="77" t="s">
        <v>29</v>
      </c>
      <c r="D112" s="76" t="s">
        <v>571</v>
      </c>
      <c r="E112" s="128">
        <v>1038426.22</v>
      </c>
      <c r="F112" s="133">
        <v>32</v>
      </c>
      <c r="G112" s="133">
        <v>1</v>
      </c>
      <c r="J112" s="67"/>
      <c r="K112" s="62"/>
      <c r="L112" s="62"/>
      <c r="M112" s="70"/>
      <c r="N112" s="70"/>
      <c r="O112" s="70"/>
      <c r="P112" s="70"/>
      <c r="Q112" s="65"/>
    </row>
    <row r="113" spans="1:17">
      <c r="A113" s="64" t="s">
        <v>276</v>
      </c>
      <c r="B113" s="76" t="s">
        <v>572</v>
      </c>
      <c r="C113" s="77" t="s">
        <v>111</v>
      </c>
      <c r="D113" s="76" t="s">
        <v>571</v>
      </c>
      <c r="E113" s="128">
        <v>8892759.1899999995</v>
      </c>
      <c r="F113" s="133">
        <v>80</v>
      </c>
      <c r="G113" s="133">
        <v>1</v>
      </c>
      <c r="J113" s="67"/>
      <c r="K113" s="62"/>
      <c r="L113" s="62"/>
      <c r="M113" s="70"/>
      <c r="N113" s="70"/>
      <c r="O113" s="70"/>
      <c r="P113" s="70"/>
      <c r="Q113" s="65"/>
    </row>
    <row r="114" spans="1:17">
      <c r="A114" s="64" t="s">
        <v>277</v>
      </c>
      <c r="B114" s="76" t="s">
        <v>572</v>
      </c>
      <c r="C114" s="77" t="s">
        <v>111</v>
      </c>
      <c r="D114" s="76" t="s">
        <v>573</v>
      </c>
      <c r="E114" s="128">
        <v>12367129</v>
      </c>
      <c r="F114" s="133">
        <v>80</v>
      </c>
      <c r="G114" s="133">
        <v>1</v>
      </c>
      <c r="J114" s="67"/>
      <c r="K114" s="62"/>
      <c r="L114" s="62"/>
      <c r="M114" s="70"/>
      <c r="N114" s="70"/>
      <c r="O114" s="70"/>
      <c r="P114" s="70"/>
      <c r="Q114" s="65"/>
    </row>
    <row r="115" spans="1:17">
      <c r="A115" s="64" t="s">
        <v>278</v>
      </c>
      <c r="B115" s="76" t="s">
        <v>572</v>
      </c>
      <c r="C115" s="77" t="s">
        <v>111</v>
      </c>
      <c r="D115" s="76" t="s">
        <v>573</v>
      </c>
      <c r="E115" s="128">
        <v>5858037.1699999999</v>
      </c>
      <c r="F115" s="133">
        <v>55</v>
      </c>
      <c r="G115" s="133">
        <v>1</v>
      </c>
      <c r="J115" s="67"/>
      <c r="K115" s="62"/>
      <c r="L115" s="62"/>
      <c r="M115" s="70"/>
      <c r="N115" s="70"/>
      <c r="O115" s="70"/>
      <c r="P115" s="70"/>
      <c r="Q115" s="65"/>
    </row>
    <row r="116" spans="1:17">
      <c r="A116" s="64" t="s">
        <v>611</v>
      </c>
      <c r="B116" s="76" t="s">
        <v>572</v>
      </c>
      <c r="C116" s="77" t="s">
        <v>158</v>
      </c>
      <c r="D116" s="76" t="s">
        <v>573</v>
      </c>
      <c r="E116" s="128">
        <v>4501026.75</v>
      </c>
      <c r="F116" s="133">
        <v>50</v>
      </c>
      <c r="G116" s="133">
        <v>1</v>
      </c>
      <c r="J116" s="67"/>
      <c r="K116" s="62"/>
      <c r="L116" s="62"/>
      <c r="M116" s="70"/>
      <c r="N116" s="70"/>
      <c r="O116" s="70"/>
      <c r="P116" s="70"/>
      <c r="Q116" s="65"/>
    </row>
    <row r="117" spans="1:17">
      <c r="A117" s="64" t="s">
        <v>279</v>
      </c>
      <c r="B117" s="76" t="s">
        <v>572</v>
      </c>
      <c r="C117" s="77" t="s">
        <v>160</v>
      </c>
      <c r="D117" s="76" t="s">
        <v>573</v>
      </c>
      <c r="E117" s="128">
        <v>1371859.78</v>
      </c>
      <c r="F117" s="133">
        <v>40</v>
      </c>
      <c r="G117" s="133">
        <v>1</v>
      </c>
      <c r="J117" s="67"/>
      <c r="K117" s="62"/>
      <c r="L117" s="62"/>
      <c r="M117" s="70"/>
      <c r="N117" s="70"/>
      <c r="O117" s="70"/>
      <c r="P117" s="70"/>
      <c r="Q117" s="65"/>
    </row>
    <row r="118" spans="1:17">
      <c r="A118" s="64" t="s">
        <v>280</v>
      </c>
      <c r="B118" s="76" t="s">
        <v>572</v>
      </c>
      <c r="C118" s="77" t="s">
        <v>136</v>
      </c>
      <c r="D118" s="76" t="s">
        <v>573</v>
      </c>
      <c r="E118" s="128">
        <v>11864545.68</v>
      </c>
      <c r="F118" s="133">
        <v>90</v>
      </c>
      <c r="G118" s="133">
        <v>1</v>
      </c>
      <c r="J118" s="67"/>
      <c r="K118" s="62"/>
      <c r="L118" s="62"/>
      <c r="M118" s="70"/>
      <c r="N118" s="70"/>
      <c r="O118" s="70"/>
      <c r="P118" s="70"/>
      <c r="Q118" s="65"/>
    </row>
    <row r="119" spans="1:17">
      <c r="A119" s="64" t="s">
        <v>281</v>
      </c>
      <c r="B119" s="76" t="s">
        <v>572</v>
      </c>
      <c r="C119" s="77" t="s">
        <v>141</v>
      </c>
      <c r="D119" s="76" t="s">
        <v>573</v>
      </c>
      <c r="E119" s="128">
        <v>9229488.9800000004</v>
      </c>
      <c r="F119" s="133">
        <v>85</v>
      </c>
      <c r="G119" s="133">
        <v>1</v>
      </c>
      <c r="J119" s="67"/>
      <c r="K119" s="62"/>
      <c r="L119" s="62"/>
      <c r="M119" s="70"/>
      <c r="N119" s="70"/>
      <c r="O119" s="70"/>
      <c r="P119" s="70"/>
      <c r="Q119" s="65"/>
    </row>
    <row r="120" spans="1:17">
      <c r="A120" s="64" t="s">
        <v>282</v>
      </c>
      <c r="B120" s="76" t="s">
        <v>572</v>
      </c>
      <c r="C120" s="77" t="s">
        <v>144</v>
      </c>
      <c r="D120" s="76" t="s">
        <v>573</v>
      </c>
      <c r="E120" s="128">
        <v>12052871.359999999</v>
      </c>
      <c r="F120" s="133">
        <v>97</v>
      </c>
      <c r="G120" s="133">
        <v>1</v>
      </c>
      <c r="J120" s="67"/>
      <c r="K120" s="62"/>
      <c r="L120" s="62"/>
      <c r="M120" s="70"/>
      <c r="N120" s="70"/>
      <c r="O120" s="70"/>
      <c r="P120" s="70"/>
      <c r="Q120" s="65"/>
    </row>
    <row r="121" spans="1:17">
      <c r="A121" s="64" t="s">
        <v>283</v>
      </c>
      <c r="B121" s="76" t="s">
        <v>572</v>
      </c>
      <c r="C121" s="77" t="s">
        <v>154</v>
      </c>
      <c r="D121" s="76" t="s">
        <v>573</v>
      </c>
      <c r="E121" s="128">
        <v>3245486.9399999995</v>
      </c>
      <c r="F121" s="133">
        <v>41</v>
      </c>
      <c r="G121" s="133">
        <v>1</v>
      </c>
      <c r="J121" s="67"/>
      <c r="K121" s="62"/>
      <c r="L121" s="62"/>
      <c r="M121" s="70"/>
      <c r="N121" s="70"/>
      <c r="O121" s="70"/>
      <c r="P121" s="70"/>
      <c r="Q121" s="65"/>
    </row>
    <row r="122" spans="1:17">
      <c r="A122" s="64" t="s">
        <v>284</v>
      </c>
      <c r="B122" s="76" t="s">
        <v>572</v>
      </c>
      <c r="C122" s="77" t="s">
        <v>153</v>
      </c>
      <c r="D122" s="76" t="s">
        <v>573</v>
      </c>
      <c r="E122" s="128">
        <v>6102539.7500000009</v>
      </c>
      <c r="F122" s="133">
        <v>75</v>
      </c>
      <c r="G122" s="133">
        <v>1</v>
      </c>
      <c r="J122" s="67"/>
      <c r="K122" s="62"/>
      <c r="L122" s="62"/>
      <c r="M122" s="70"/>
      <c r="N122" s="70"/>
      <c r="O122" s="70"/>
      <c r="P122" s="70"/>
      <c r="Q122" s="65"/>
    </row>
    <row r="123" spans="1:17">
      <c r="A123" s="64" t="s">
        <v>285</v>
      </c>
      <c r="B123" s="76" t="s">
        <v>572</v>
      </c>
      <c r="C123" s="77" t="s">
        <v>153</v>
      </c>
      <c r="D123" s="76" t="s">
        <v>573</v>
      </c>
      <c r="E123" s="128">
        <v>5425063.1399999997</v>
      </c>
      <c r="F123" s="133">
        <v>50</v>
      </c>
      <c r="G123" s="133">
        <v>1</v>
      </c>
      <c r="J123" s="67"/>
      <c r="K123" s="62"/>
      <c r="L123" s="62"/>
      <c r="M123" s="70"/>
      <c r="N123" s="70"/>
      <c r="O123" s="70"/>
      <c r="P123" s="70"/>
      <c r="Q123" s="65"/>
    </row>
    <row r="124" spans="1:17">
      <c r="A124" s="64" t="s">
        <v>286</v>
      </c>
      <c r="B124" s="76" t="s">
        <v>572</v>
      </c>
      <c r="C124" s="77" t="s">
        <v>144</v>
      </c>
      <c r="D124" s="76" t="s">
        <v>571</v>
      </c>
      <c r="E124" s="128">
        <v>176614.36000000002</v>
      </c>
      <c r="F124" s="133">
        <v>19</v>
      </c>
      <c r="G124" s="133">
        <v>1</v>
      </c>
      <c r="J124" s="67"/>
      <c r="K124" s="62"/>
      <c r="L124" s="62"/>
      <c r="M124" s="70"/>
      <c r="N124" s="70"/>
      <c r="O124" s="70"/>
      <c r="P124" s="70"/>
      <c r="Q124" s="65"/>
    </row>
    <row r="125" spans="1:17">
      <c r="A125" s="64" t="s">
        <v>287</v>
      </c>
      <c r="B125" s="76" t="s">
        <v>574</v>
      </c>
      <c r="C125" s="77" t="s">
        <v>113</v>
      </c>
      <c r="D125" s="76" t="s">
        <v>573</v>
      </c>
      <c r="E125" s="128">
        <v>793499.79999999993</v>
      </c>
      <c r="F125" s="133">
        <v>30</v>
      </c>
      <c r="G125" s="133">
        <v>1</v>
      </c>
      <c r="J125" s="67"/>
      <c r="K125" s="62"/>
      <c r="L125" s="62"/>
      <c r="M125" s="70"/>
      <c r="N125" s="70"/>
      <c r="O125" s="70"/>
      <c r="P125" s="70"/>
      <c r="Q125" s="65"/>
    </row>
    <row r="126" spans="1:17">
      <c r="A126" s="64" t="s">
        <v>288</v>
      </c>
      <c r="B126" s="76" t="s">
        <v>574</v>
      </c>
      <c r="C126" s="77" t="s">
        <v>113</v>
      </c>
      <c r="D126" s="76" t="s">
        <v>571</v>
      </c>
      <c r="E126" s="128">
        <v>2790958.77</v>
      </c>
      <c r="F126" s="133">
        <v>84</v>
      </c>
      <c r="G126" s="133">
        <v>1</v>
      </c>
      <c r="J126" s="67"/>
      <c r="K126" s="62"/>
      <c r="L126" s="62"/>
      <c r="M126" s="70"/>
      <c r="N126" s="70"/>
      <c r="O126" s="70"/>
      <c r="P126" s="70"/>
      <c r="Q126" s="65"/>
    </row>
    <row r="127" spans="1:17">
      <c r="A127" s="64" t="s">
        <v>698</v>
      </c>
      <c r="B127" s="76" t="s">
        <v>572</v>
      </c>
      <c r="C127" s="77" t="s">
        <v>136</v>
      </c>
      <c r="D127" s="76" t="s">
        <v>571</v>
      </c>
      <c r="E127" s="128">
        <v>3305275.7600000002</v>
      </c>
      <c r="F127" s="133">
        <v>80</v>
      </c>
      <c r="G127" s="133">
        <v>1</v>
      </c>
      <c r="J127" s="67"/>
      <c r="K127" s="62"/>
      <c r="L127" s="62"/>
      <c r="M127" s="70"/>
      <c r="N127" s="70"/>
      <c r="O127" s="70"/>
      <c r="P127" s="70"/>
      <c r="Q127" s="65"/>
    </row>
    <row r="128" spans="1:17">
      <c r="A128" s="64" t="s">
        <v>289</v>
      </c>
      <c r="B128" s="76" t="s">
        <v>572</v>
      </c>
      <c r="C128" s="77" t="s">
        <v>119</v>
      </c>
      <c r="D128" s="76" t="s">
        <v>573</v>
      </c>
      <c r="E128" s="128">
        <v>9050770.6099999994</v>
      </c>
      <c r="F128" s="133">
        <v>100</v>
      </c>
      <c r="G128" s="133">
        <v>1</v>
      </c>
      <c r="J128" s="67"/>
      <c r="K128" s="62"/>
      <c r="L128" s="62"/>
      <c r="M128" s="70"/>
      <c r="N128" s="70"/>
      <c r="O128" s="70"/>
      <c r="P128" s="70"/>
      <c r="Q128" s="65"/>
    </row>
    <row r="129" spans="1:17">
      <c r="A129" s="64" t="s">
        <v>290</v>
      </c>
      <c r="B129" s="76" t="s">
        <v>574</v>
      </c>
      <c r="C129" s="77" t="s">
        <v>180</v>
      </c>
      <c r="D129" s="76" t="s">
        <v>573</v>
      </c>
      <c r="E129" s="128">
        <v>3758266.38</v>
      </c>
      <c r="F129" s="133">
        <v>80</v>
      </c>
      <c r="G129" s="133">
        <v>1</v>
      </c>
      <c r="J129" s="67"/>
      <c r="K129" s="62"/>
      <c r="L129" s="62"/>
      <c r="M129" s="70"/>
      <c r="N129" s="70"/>
      <c r="O129" s="70"/>
      <c r="P129" s="70"/>
      <c r="Q129" s="65"/>
    </row>
    <row r="130" spans="1:17">
      <c r="A130" s="64" t="s">
        <v>291</v>
      </c>
      <c r="B130" s="76" t="s">
        <v>572</v>
      </c>
      <c r="C130" s="77" t="s">
        <v>160</v>
      </c>
      <c r="D130" s="76" t="s">
        <v>573</v>
      </c>
      <c r="E130" s="128">
        <v>1344995.49</v>
      </c>
      <c r="F130" s="133">
        <v>28</v>
      </c>
      <c r="G130" s="133">
        <v>1</v>
      </c>
      <c r="J130" s="67"/>
      <c r="K130" s="62"/>
      <c r="L130" s="62"/>
      <c r="M130" s="70"/>
      <c r="N130" s="70"/>
      <c r="O130" s="70"/>
      <c r="P130" s="70"/>
      <c r="Q130" s="65"/>
    </row>
    <row r="131" spans="1:17">
      <c r="A131" s="64" t="s">
        <v>292</v>
      </c>
      <c r="B131" s="76" t="s">
        <v>572</v>
      </c>
      <c r="C131" s="77" t="s">
        <v>158</v>
      </c>
      <c r="D131" s="76" t="s">
        <v>573</v>
      </c>
      <c r="E131" s="128">
        <v>2835387.86</v>
      </c>
      <c r="F131" s="133">
        <v>39</v>
      </c>
      <c r="G131" s="133">
        <v>1</v>
      </c>
      <c r="J131" s="67"/>
      <c r="K131" s="62"/>
      <c r="L131" s="62"/>
      <c r="M131" s="70"/>
      <c r="N131" s="70"/>
      <c r="O131" s="70"/>
      <c r="P131" s="70"/>
      <c r="Q131" s="65"/>
    </row>
    <row r="132" spans="1:17">
      <c r="A132" s="64" t="s">
        <v>293</v>
      </c>
      <c r="B132" s="76" t="s">
        <v>572</v>
      </c>
      <c r="C132" s="77" t="s">
        <v>173</v>
      </c>
      <c r="D132" s="76" t="s">
        <v>573</v>
      </c>
      <c r="E132" s="128">
        <v>5883803.0499999998</v>
      </c>
      <c r="F132" s="133">
        <v>40</v>
      </c>
      <c r="G132" s="133">
        <v>1</v>
      </c>
      <c r="J132" s="67"/>
      <c r="K132" s="62"/>
      <c r="L132" s="62"/>
      <c r="M132" s="70"/>
      <c r="N132" s="70"/>
      <c r="O132" s="70"/>
      <c r="P132" s="70"/>
      <c r="Q132" s="65"/>
    </row>
    <row r="133" spans="1:17">
      <c r="A133" s="64" t="s">
        <v>294</v>
      </c>
      <c r="B133" s="76" t="s">
        <v>572</v>
      </c>
      <c r="C133" s="77" t="s">
        <v>173</v>
      </c>
      <c r="D133" s="76" t="s">
        <v>573</v>
      </c>
      <c r="E133" s="128">
        <v>15293001.93</v>
      </c>
      <c r="F133" s="133">
        <v>99</v>
      </c>
      <c r="G133" s="133">
        <v>1</v>
      </c>
      <c r="J133" s="67"/>
      <c r="K133" s="62"/>
      <c r="L133" s="62"/>
      <c r="M133" s="70"/>
      <c r="N133" s="70"/>
      <c r="O133" s="70"/>
      <c r="P133" s="70"/>
      <c r="Q133" s="65"/>
    </row>
    <row r="134" spans="1:17">
      <c r="A134" s="64" t="s">
        <v>699</v>
      </c>
      <c r="B134" s="76" t="s">
        <v>572</v>
      </c>
      <c r="C134" s="77" t="s">
        <v>173</v>
      </c>
      <c r="D134" s="76" t="s">
        <v>571</v>
      </c>
      <c r="E134" s="128">
        <v>3556562.5600000005</v>
      </c>
      <c r="F134" s="133">
        <v>45</v>
      </c>
      <c r="G134" s="133">
        <v>1</v>
      </c>
      <c r="J134" s="67"/>
      <c r="K134" s="62"/>
      <c r="L134" s="62"/>
      <c r="M134" s="70"/>
      <c r="N134" s="70"/>
      <c r="O134" s="70"/>
      <c r="P134" s="70"/>
      <c r="Q134" s="65"/>
    </row>
    <row r="135" spans="1:17">
      <c r="A135" s="64" t="s">
        <v>295</v>
      </c>
      <c r="B135" s="76" t="s">
        <v>574</v>
      </c>
      <c r="C135" s="77" t="s">
        <v>106</v>
      </c>
      <c r="D135" s="76" t="s">
        <v>573</v>
      </c>
      <c r="E135" s="128">
        <v>928122.85999999987</v>
      </c>
      <c r="F135" s="133">
        <v>17</v>
      </c>
      <c r="G135" s="133">
        <v>1</v>
      </c>
      <c r="J135" s="67"/>
      <c r="K135" s="62"/>
      <c r="L135" s="62"/>
      <c r="M135" s="70"/>
      <c r="N135" s="70"/>
      <c r="O135" s="70"/>
      <c r="P135" s="70"/>
      <c r="Q135" s="65"/>
    </row>
    <row r="136" spans="1:17">
      <c r="A136" s="64" t="s">
        <v>740</v>
      </c>
      <c r="B136" s="76" t="s">
        <v>572</v>
      </c>
      <c r="C136" s="77" t="s">
        <v>151</v>
      </c>
      <c r="D136" s="76" t="s">
        <v>571</v>
      </c>
      <c r="E136" s="128">
        <v>3882059.13</v>
      </c>
      <c r="F136" s="133">
        <v>100</v>
      </c>
      <c r="G136" s="133">
        <v>1</v>
      </c>
      <c r="J136" s="67"/>
      <c r="K136" s="62"/>
      <c r="L136" s="62"/>
      <c r="M136" s="70"/>
      <c r="N136" s="70"/>
      <c r="O136" s="70"/>
      <c r="P136" s="70"/>
      <c r="Q136" s="65"/>
    </row>
    <row r="137" spans="1:17">
      <c r="A137" s="64" t="s">
        <v>296</v>
      </c>
      <c r="B137" s="76" t="s">
        <v>572</v>
      </c>
      <c r="C137" s="77" t="s">
        <v>173</v>
      </c>
      <c r="D137" s="76" t="s">
        <v>573</v>
      </c>
      <c r="E137" s="128">
        <v>13115279.6</v>
      </c>
      <c r="F137" s="133">
        <v>89</v>
      </c>
      <c r="G137" s="133">
        <v>1</v>
      </c>
      <c r="J137" s="67"/>
      <c r="K137" s="62"/>
      <c r="L137" s="62"/>
      <c r="M137" s="70"/>
      <c r="N137" s="70"/>
      <c r="O137" s="70"/>
      <c r="P137" s="70"/>
      <c r="Q137" s="65"/>
    </row>
    <row r="138" spans="1:17">
      <c r="A138" s="64" t="s">
        <v>297</v>
      </c>
      <c r="B138" s="76" t="s">
        <v>574</v>
      </c>
      <c r="C138" s="77" t="s">
        <v>107</v>
      </c>
      <c r="D138" s="76" t="s">
        <v>573</v>
      </c>
      <c r="E138" s="128">
        <v>2331416.52</v>
      </c>
      <c r="F138" s="133">
        <v>28</v>
      </c>
      <c r="G138" s="133">
        <v>1</v>
      </c>
      <c r="J138" s="67"/>
      <c r="K138" s="62"/>
      <c r="L138" s="62"/>
      <c r="M138" s="70"/>
      <c r="N138" s="70"/>
      <c r="O138" s="70"/>
      <c r="P138" s="70"/>
      <c r="Q138" s="65"/>
    </row>
    <row r="139" spans="1:17">
      <c r="A139" s="64" t="s">
        <v>700</v>
      </c>
      <c r="B139" s="76" t="s">
        <v>572</v>
      </c>
      <c r="C139" s="77" t="s">
        <v>153</v>
      </c>
      <c r="D139" s="76" t="s">
        <v>571</v>
      </c>
      <c r="E139" s="128">
        <v>1165357.1800000002</v>
      </c>
      <c r="F139" s="133">
        <v>35</v>
      </c>
      <c r="G139" s="133">
        <v>1</v>
      </c>
      <c r="J139" s="67"/>
      <c r="K139" s="62"/>
      <c r="L139" s="62"/>
      <c r="M139" s="70"/>
      <c r="N139" s="70"/>
      <c r="O139" s="70"/>
      <c r="P139" s="70"/>
      <c r="Q139" s="65"/>
    </row>
    <row r="140" spans="1:17">
      <c r="A140" s="64" t="s">
        <v>298</v>
      </c>
      <c r="B140" s="76" t="s">
        <v>572</v>
      </c>
      <c r="C140" s="77" t="s">
        <v>137</v>
      </c>
      <c r="D140" s="76" t="s">
        <v>571</v>
      </c>
      <c r="E140" s="128">
        <v>865881.07</v>
      </c>
      <c r="F140" s="133">
        <v>34</v>
      </c>
      <c r="G140" s="133">
        <v>1</v>
      </c>
      <c r="J140" s="67"/>
      <c r="K140" s="62"/>
      <c r="L140" s="62"/>
      <c r="M140" s="70"/>
      <c r="N140" s="70"/>
      <c r="O140" s="70"/>
      <c r="P140" s="70"/>
      <c r="Q140" s="65"/>
    </row>
    <row r="141" spans="1:17">
      <c r="A141" s="64" t="s">
        <v>299</v>
      </c>
      <c r="B141" s="76" t="s">
        <v>572</v>
      </c>
      <c r="C141" s="77" t="s">
        <v>137</v>
      </c>
      <c r="D141" s="76" t="s">
        <v>573</v>
      </c>
      <c r="E141" s="128">
        <v>2885756.89</v>
      </c>
      <c r="F141" s="133">
        <v>49</v>
      </c>
      <c r="G141" s="133">
        <v>1</v>
      </c>
      <c r="J141" s="67"/>
      <c r="K141" s="62"/>
      <c r="L141" s="62"/>
      <c r="M141" s="70"/>
      <c r="N141" s="70"/>
      <c r="O141" s="70"/>
      <c r="P141" s="70"/>
      <c r="Q141" s="65"/>
    </row>
    <row r="142" spans="1:17">
      <c r="A142" s="64" t="s">
        <v>300</v>
      </c>
      <c r="B142" s="76" t="s">
        <v>572</v>
      </c>
      <c r="C142" s="77" t="s">
        <v>153</v>
      </c>
      <c r="D142" s="76" t="s">
        <v>573</v>
      </c>
      <c r="E142" s="128">
        <v>7397267.9899999993</v>
      </c>
      <c r="F142" s="133">
        <v>64</v>
      </c>
      <c r="G142" s="133">
        <v>1</v>
      </c>
      <c r="J142" s="67"/>
      <c r="K142" s="62"/>
      <c r="L142" s="62"/>
      <c r="M142" s="70"/>
      <c r="N142" s="70"/>
      <c r="O142" s="70"/>
      <c r="P142" s="70"/>
      <c r="Q142" s="65"/>
    </row>
    <row r="143" spans="1:17">
      <c r="A143" s="64" t="s">
        <v>301</v>
      </c>
      <c r="B143" s="76" t="s">
        <v>574</v>
      </c>
      <c r="C143" s="77" t="s">
        <v>178</v>
      </c>
      <c r="D143" s="76" t="s">
        <v>573</v>
      </c>
      <c r="E143" s="128">
        <v>247505.22000000003</v>
      </c>
      <c r="F143" s="133">
        <v>8</v>
      </c>
      <c r="G143" s="133">
        <v>1</v>
      </c>
      <c r="J143" s="67"/>
      <c r="K143" s="62"/>
      <c r="L143" s="62"/>
      <c r="M143" s="70"/>
      <c r="N143" s="70"/>
      <c r="O143" s="70"/>
      <c r="P143" s="70"/>
      <c r="Q143" s="65"/>
    </row>
    <row r="144" spans="1:17">
      <c r="A144" s="64" t="s">
        <v>302</v>
      </c>
      <c r="B144" s="76" t="s">
        <v>572</v>
      </c>
      <c r="C144" s="77" t="s">
        <v>150</v>
      </c>
      <c r="D144" s="76" t="s">
        <v>573</v>
      </c>
      <c r="E144" s="128">
        <v>2783783.63</v>
      </c>
      <c r="F144" s="133">
        <v>46</v>
      </c>
      <c r="G144" s="133">
        <v>1</v>
      </c>
      <c r="J144" s="67"/>
      <c r="K144" s="62"/>
      <c r="L144" s="62"/>
      <c r="M144" s="70"/>
      <c r="N144" s="70"/>
      <c r="O144" s="70"/>
      <c r="P144" s="70"/>
      <c r="Q144" s="65"/>
    </row>
    <row r="145" spans="1:17">
      <c r="A145" s="64" t="s">
        <v>303</v>
      </c>
      <c r="B145" s="76" t="s">
        <v>574</v>
      </c>
      <c r="C145" s="77" t="s">
        <v>163</v>
      </c>
      <c r="D145" s="76" t="s">
        <v>571</v>
      </c>
      <c r="E145" s="128">
        <v>645196.41</v>
      </c>
      <c r="F145" s="133">
        <v>25</v>
      </c>
      <c r="G145" s="133">
        <v>1</v>
      </c>
      <c r="J145" s="67"/>
      <c r="K145" s="62"/>
      <c r="L145" s="62"/>
      <c r="M145" s="70"/>
      <c r="N145" s="70"/>
      <c r="O145" s="70"/>
      <c r="P145" s="70"/>
      <c r="Q145" s="65"/>
    </row>
    <row r="146" spans="1:17">
      <c r="A146" s="64" t="s">
        <v>304</v>
      </c>
      <c r="B146" s="76" t="s">
        <v>572</v>
      </c>
      <c r="C146" s="77" t="s">
        <v>115</v>
      </c>
      <c r="D146" s="76" t="s">
        <v>573</v>
      </c>
      <c r="E146" s="128">
        <v>9435886.4900000002</v>
      </c>
      <c r="F146" s="133">
        <v>85</v>
      </c>
      <c r="G146" s="133">
        <v>1</v>
      </c>
      <c r="J146" s="67"/>
      <c r="K146" s="62"/>
      <c r="L146" s="62"/>
      <c r="M146" s="70"/>
      <c r="N146" s="70"/>
      <c r="O146" s="70"/>
      <c r="P146" s="70"/>
      <c r="Q146" s="65"/>
    </row>
    <row r="147" spans="1:17">
      <c r="A147" s="64" t="s">
        <v>701</v>
      </c>
      <c r="B147" s="76" t="s">
        <v>572</v>
      </c>
      <c r="C147" s="77" t="s">
        <v>121</v>
      </c>
      <c r="D147" s="76" t="s">
        <v>571</v>
      </c>
      <c r="E147" s="128">
        <v>7092405.9299999997</v>
      </c>
      <c r="F147" s="133">
        <v>82</v>
      </c>
      <c r="G147" s="133">
        <v>1</v>
      </c>
      <c r="J147" s="67"/>
      <c r="K147" s="62"/>
      <c r="L147" s="62"/>
      <c r="M147" s="70"/>
      <c r="N147" s="70"/>
      <c r="O147" s="70"/>
      <c r="P147" s="70"/>
      <c r="Q147" s="65"/>
    </row>
    <row r="148" spans="1:17">
      <c r="A148" s="64" t="s">
        <v>305</v>
      </c>
      <c r="B148" s="76" t="s">
        <v>572</v>
      </c>
      <c r="C148" s="77" t="s">
        <v>136</v>
      </c>
      <c r="D148" s="76" t="s">
        <v>571</v>
      </c>
      <c r="E148" s="128">
        <v>877494.55999999994</v>
      </c>
      <c r="F148" s="133">
        <v>30</v>
      </c>
      <c r="G148" s="133">
        <v>1</v>
      </c>
      <c r="J148" s="67"/>
      <c r="K148" s="62"/>
      <c r="L148" s="62"/>
      <c r="M148" s="70"/>
      <c r="N148" s="70"/>
      <c r="O148" s="70"/>
      <c r="P148" s="70"/>
      <c r="Q148" s="65"/>
    </row>
    <row r="149" spans="1:17">
      <c r="A149" s="64" t="s">
        <v>306</v>
      </c>
      <c r="B149" s="76" t="s">
        <v>572</v>
      </c>
      <c r="C149" s="77" t="s">
        <v>119</v>
      </c>
      <c r="D149" s="76" t="s">
        <v>571</v>
      </c>
      <c r="E149" s="128">
        <v>403627.42</v>
      </c>
      <c r="F149" s="133">
        <v>30</v>
      </c>
      <c r="G149" s="133">
        <v>1</v>
      </c>
      <c r="J149" s="67"/>
      <c r="K149" s="62"/>
      <c r="L149" s="62"/>
      <c r="M149" s="70"/>
      <c r="N149" s="70"/>
      <c r="O149" s="70"/>
      <c r="P149" s="70"/>
      <c r="Q149" s="65"/>
    </row>
    <row r="150" spans="1:17">
      <c r="A150" s="64" t="s">
        <v>307</v>
      </c>
      <c r="B150" s="76" t="s">
        <v>574</v>
      </c>
      <c r="C150" s="77" t="s">
        <v>128</v>
      </c>
      <c r="D150" s="76" t="s">
        <v>573</v>
      </c>
      <c r="E150" s="128">
        <v>1489877.52</v>
      </c>
      <c r="F150" s="133">
        <v>32</v>
      </c>
      <c r="G150" s="133">
        <v>1</v>
      </c>
      <c r="J150" s="67"/>
      <c r="K150" s="62"/>
      <c r="L150" s="62"/>
      <c r="M150" s="70"/>
      <c r="N150" s="70"/>
      <c r="O150" s="70"/>
      <c r="P150" s="70"/>
      <c r="Q150" s="65"/>
    </row>
    <row r="151" spans="1:17">
      <c r="A151" s="64" t="s">
        <v>308</v>
      </c>
      <c r="B151" s="76" t="s">
        <v>574</v>
      </c>
      <c r="C151" s="77" t="s">
        <v>128</v>
      </c>
      <c r="D151" s="76" t="s">
        <v>573</v>
      </c>
      <c r="E151" s="128">
        <v>4694069.0900000008</v>
      </c>
      <c r="F151" s="133">
        <v>50</v>
      </c>
      <c r="G151" s="133">
        <v>1</v>
      </c>
      <c r="J151" s="67"/>
      <c r="K151" s="62"/>
      <c r="L151" s="62"/>
      <c r="M151" s="70"/>
      <c r="N151" s="70"/>
      <c r="O151" s="70"/>
      <c r="P151" s="70"/>
      <c r="Q151" s="65"/>
    </row>
    <row r="152" spans="1:17">
      <c r="A152" s="64" t="s">
        <v>309</v>
      </c>
      <c r="B152" s="76" t="s">
        <v>574</v>
      </c>
      <c r="C152" s="77" t="s">
        <v>128</v>
      </c>
      <c r="D152" s="76" t="s">
        <v>571</v>
      </c>
      <c r="E152" s="128">
        <v>6474098.3400000008</v>
      </c>
      <c r="F152" s="133">
        <v>105</v>
      </c>
      <c r="G152" s="133">
        <v>1</v>
      </c>
      <c r="J152" s="67"/>
      <c r="K152" s="62"/>
      <c r="L152" s="62"/>
      <c r="M152" s="70"/>
      <c r="N152" s="70"/>
      <c r="O152" s="70"/>
      <c r="P152" s="70"/>
      <c r="Q152" s="65"/>
    </row>
    <row r="153" spans="1:17">
      <c r="A153" s="64" t="s">
        <v>702</v>
      </c>
      <c r="B153" s="76" t="s">
        <v>574</v>
      </c>
      <c r="C153" s="77" t="s">
        <v>128</v>
      </c>
      <c r="D153" s="76" t="s">
        <v>571</v>
      </c>
      <c r="E153" s="128">
        <v>2873083.8600000003</v>
      </c>
      <c r="F153" s="133">
        <v>72</v>
      </c>
      <c r="G153" s="133">
        <v>1</v>
      </c>
      <c r="J153" s="67"/>
      <c r="K153" s="62"/>
      <c r="L153" s="62"/>
      <c r="M153" s="70"/>
      <c r="N153" s="70"/>
      <c r="O153" s="70"/>
      <c r="P153" s="70"/>
      <c r="Q153" s="65"/>
    </row>
    <row r="154" spans="1:17">
      <c r="A154" s="64" t="s">
        <v>310</v>
      </c>
      <c r="B154" s="76" t="s">
        <v>574</v>
      </c>
      <c r="C154" s="77" t="s">
        <v>104</v>
      </c>
      <c r="D154" s="76" t="s">
        <v>573</v>
      </c>
      <c r="E154" s="128">
        <v>1092413.26</v>
      </c>
      <c r="F154" s="133">
        <v>28</v>
      </c>
      <c r="G154" s="133">
        <v>1</v>
      </c>
      <c r="J154" s="67"/>
      <c r="K154" s="62"/>
      <c r="L154" s="62"/>
      <c r="M154" s="70"/>
      <c r="N154" s="70"/>
      <c r="O154" s="70"/>
      <c r="P154" s="70"/>
      <c r="Q154" s="65"/>
    </row>
    <row r="155" spans="1:17">
      <c r="A155" s="64" t="s">
        <v>311</v>
      </c>
      <c r="B155" s="76" t="s">
        <v>572</v>
      </c>
      <c r="C155" s="77" t="s">
        <v>134</v>
      </c>
      <c r="D155" s="76" t="s">
        <v>573</v>
      </c>
      <c r="E155" s="128">
        <v>14406838.189999998</v>
      </c>
      <c r="F155" s="133">
        <v>86</v>
      </c>
      <c r="G155" s="133">
        <v>1</v>
      </c>
      <c r="J155" s="67"/>
      <c r="K155" s="62"/>
      <c r="L155" s="62"/>
      <c r="M155" s="70"/>
      <c r="N155" s="70"/>
      <c r="O155" s="70"/>
      <c r="P155" s="70"/>
      <c r="Q155" s="65"/>
    </row>
    <row r="156" spans="1:17">
      <c r="A156" s="64" t="s">
        <v>312</v>
      </c>
      <c r="B156" s="76" t="s">
        <v>572</v>
      </c>
      <c r="C156" s="77" t="s">
        <v>111</v>
      </c>
      <c r="D156" s="76" t="s">
        <v>573</v>
      </c>
      <c r="E156" s="128">
        <v>5994855.6100000003</v>
      </c>
      <c r="F156" s="133">
        <v>50</v>
      </c>
      <c r="G156" s="133">
        <v>1</v>
      </c>
      <c r="J156" s="67"/>
      <c r="K156" s="62"/>
      <c r="L156" s="62"/>
      <c r="M156" s="70"/>
      <c r="N156" s="70"/>
      <c r="O156" s="70"/>
      <c r="P156" s="70"/>
      <c r="Q156" s="65"/>
    </row>
    <row r="157" spans="1:17">
      <c r="A157" s="64" t="s">
        <v>703</v>
      </c>
      <c r="B157" s="76" t="s">
        <v>572</v>
      </c>
      <c r="C157" s="77" t="s">
        <v>153</v>
      </c>
      <c r="D157" s="76" t="s">
        <v>571</v>
      </c>
      <c r="E157" s="128">
        <v>3928554.7300000004</v>
      </c>
      <c r="F157" s="133">
        <v>40</v>
      </c>
      <c r="G157" s="133">
        <v>1</v>
      </c>
      <c r="J157" s="67"/>
      <c r="K157" s="62"/>
      <c r="L157" s="62"/>
      <c r="M157" s="70"/>
      <c r="N157" s="70"/>
      <c r="O157" s="70"/>
      <c r="P157" s="70"/>
      <c r="Q157" s="65"/>
    </row>
    <row r="158" spans="1:17">
      <c r="A158" s="64" t="s">
        <v>313</v>
      </c>
      <c r="B158" s="76" t="s">
        <v>572</v>
      </c>
      <c r="C158" s="77" t="s">
        <v>146</v>
      </c>
      <c r="D158" s="76" t="s">
        <v>573</v>
      </c>
      <c r="E158" s="128">
        <v>7082415.4000000004</v>
      </c>
      <c r="F158" s="133">
        <v>45</v>
      </c>
      <c r="G158" s="133">
        <v>1</v>
      </c>
      <c r="J158" s="67"/>
      <c r="K158" s="62"/>
      <c r="L158" s="62"/>
      <c r="M158" s="70"/>
      <c r="N158" s="70"/>
      <c r="O158" s="70"/>
      <c r="P158" s="70"/>
      <c r="Q158" s="65"/>
    </row>
    <row r="159" spans="1:17">
      <c r="A159" s="64" t="s">
        <v>314</v>
      </c>
      <c r="B159" s="76" t="s">
        <v>572</v>
      </c>
      <c r="C159" s="77" t="s">
        <v>145</v>
      </c>
      <c r="D159" s="76" t="s">
        <v>573</v>
      </c>
      <c r="E159" s="128">
        <v>6267913.1899999995</v>
      </c>
      <c r="F159" s="133">
        <v>60</v>
      </c>
      <c r="G159" s="133">
        <v>1</v>
      </c>
      <c r="J159" s="67"/>
      <c r="K159" s="62"/>
      <c r="L159" s="62"/>
      <c r="M159" s="70"/>
      <c r="N159" s="70"/>
      <c r="O159" s="70"/>
      <c r="P159" s="70"/>
      <c r="Q159" s="65"/>
    </row>
    <row r="160" spans="1:17">
      <c r="A160" s="64" t="s">
        <v>315</v>
      </c>
      <c r="B160" s="76" t="s">
        <v>574</v>
      </c>
      <c r="C160" s="77" t="s">
        <v>104</v>
      </c>
      <c r="D160" s="76" t="s">
        <v>573</v>
      </c>
      <c r="E160" s="128">
        <v>1123422.77</v>
      </c>
      <c r="F160" s="133">
        <v>22</v>
      </c>
      <c r="G160" s="133">
        <v>1</v>
      </c>
      <c r="J160" s="67"/>
      <c r="K160" s="62"/>
      <c r="L160" s="62"/>
      <c r="M160" s="70"/>
      <c r="N160" s="70"/>
      <c r="O160" s="70"/>
      <c r="P160" s="70"/>
      <c r="Q160" s="65"/>
    </row>
    <row r="161" spans="1:17">
      <c r="A161" s="64" t="s">
        <v>316</v>
      </c>
      <c r="B161" s="76" t="s">
        <v>574</v>
      </c>
      <c r="C161" s="77" t="s">
        <v>124</v>
      </c>
      <c r="D161" s="76" t="s">
        <v>573</v>
      </c>
      <c r="E161" s="128">
        <v>1296346.77</v>
      </c>
      <c r="F161" s="133">
        <v>23</v>
      </c>
      <c r="G161" s="133">
        <v>1</v>
      </c>
      <c r="J161" s="67"/>
      <c r="K161" s="62"/>
      <c r="L161" s="62"/>
      <c r="M161" s="70"/>
      <c r="N161" s="70"/>
      <c r="O161" s="70"/>
      <c r="P161" s="70"/>
      <c r="Q161" s="65"/>
    </row>
    <row r="162" spans="1:17">
      <c r="A162" s="64" t="s">
        <v>317</v>
      </c>
      <c r="B162" s="76" t="s">
        <v>574</v>
      </c>
      <c r="C162" s="77" t="s">
        <v>129</v>
      </c>
      <c r="D162" s="76" t="s">
        <v>573</v>
      </c>
      <c r="E162" s="128">
        <v>5058781.93</v>
      </c>
      <c r="F162" s="133">
        <v>40</v>
      </c>
      <c r="G162" s="133">
        <v>1</v>
      </c>
      <c r="J162" s="67"/>
      <c r="K162" s="62"/>
      <c r="L162" s="62"/>
      <c r="M162" s="70"/>
      <c r="N162" s="70"/>
      <c r="O162" s="70"/>
      <c r="P162" s="70"/>
      <c r="Q162" s="65"/>
    </row>
    <row r="163" spans="1:17">
      <c r="A163" s="64" t="s">
        <v>318</v>
      </c>
      <c r="B163" s="76" t="s">
        <v>574</v>
      </c>
      <c r="C163" s="77" t="s">
        <v>35</v>
      </c>
      <c r="D163" s="76" t="s">
        <v>573</v>
      </c>
      <c r="E163" s="128">
        <v>2942289.77</v>
      </c>
      <c r="F163" s="133">
        <v>40</v>
      </c>
      <c r="G163" s="133">
        <v>1</v>
      </c>
      <c r="J163" s="67"/>
      <c r="K163" s="62"/>
      <c r="L163" s="62"/>
      <c r="M163" s="70"/>
      <c r="N163" s="70"/>
      <c r="O163" s="70"/>
      <c r="P163" s="70"/>
      <c r="Q163" s="65"/>
    </row>
    <row r="164" spans="1:17">
      <c r="A164" s="64" t="s">
        <v>319</v>
      </c>
      <c r="B164" s="76" t="s">
        <v>572</v>
      </c>
      <c r="C164" s="77" t="s">
        <v>121</v>
      </c>
      <c r="D164" s="76" t="s">
        <v>573</v>
      </c>
      <c r="E164" s="128">
        <v>4807164.71</v>
      </c>
      <c r="F164" s="133">
        <v>64</v>
      </c>
      <c r="G164" s="133">
        <v>1</v>
      </c>
      <c r="J164" s="67"/>
      <c r="K164" s="62"/>
      <c r="L164" s="62"/>
      <c r="M164" s="70"/>
      <c r="N164" s="70"/>
      <c r="O164" s="70"/>
      <c r="P164" s="70"/>
      <c r="Q164" s="65"/>
    </row>
    <row r="165" spans="1:17">
      <c r="A165" s="64" t="s">
        <v>320</v>
      </c>
      <c r="B165" s="76" t="s">
        <v>572</v>
      </c>
      <c r="C165" s="77" t="s">
        <v>154</v>
      </c>
      <c r="D165" s="76" t="s">
        <v>573</v>
      </c>
      <c r="E165" s="128">
        <v>8024178.1600000001</v>
      </c>
      <c r="F165" s="133">
        <v>70</v>
      </c>
      <c r="G165" s="133">
        <v>1</v>
      </c>
      <c r="J165" s="67"/>
      <c r="K165" s="62"/>
      <c r="L165" s="62"/>
      <c r="M165" s="70"/>
      <c r="N165" s="70"/>
      <c r="O165" s="70"/>
      <c r="P165" s="70"/>
      <c r="Q165" s="65"/>
    </row>
    <row r="166" spans="1:17">
      <c r="A166" s="64" t="s">
        <v>321</v>
      </c>
      <c r="B166" s="76" t="s">
        <v>574</v>
      </c>
      <c r="C166" s="77" t="s">
        <v>138</v>
      </c>
      <c r="D166" s="76" t="s">
        <v>573</v>
      </c>
      <c r="E166" s="128">
        <v>4140774.31</v>
      </c>
      <c r="F166" s="133">
        <v>34</v>
      </c>
      <c r="G166" s="133">
        <v>1</v>
      </c>
      <c r="J166" s="67"/>
      <c r="K166" s="62"/>
      <c r="L166" s="62"/>
      <c r="M166" s="70"/>
      <c r="N166" s="70"/>
      <c r="O166" s="70"/>
      <c r="P166" s="70"/>
      <c r="Q166" s="65"/>
    </row>
    <row r="167" spans="1:17">
      <c r="A167" s="64" t="s">
        <v>607</v>
      </c>
      <c r="B167" s="76" t="s">
        <v>574</v>
      </c>
      <c r="C167" s="77" t="s">
        <v>147</v>
      </c>
      <c r="D167" s="76" t="s">
        <v>573</v>
      </c>
      <c r="E167" s="128">
        <v>824038.14</v>
      </c>
      <c r="F167" s="133">
        <v>15</v>
      </c>
      <c r="G167" s="133">
        <v>1</v>
      </c>
      <c r="J167" s="67"/>
      <c r="K167" s="62"/>
      <c r="L167" s="62"/>
      <c r="M167" s="70"/>
      <c r="N167" s="70"/>
      <c r="O167" s="70"/>
      <c r="P167" s="70"/>
      <c r="Q167" s="65"/>
    </row>
    <row r="168" spans="1:17">
      <c r="A168" s="64" t="s">
        <v>322</v>
      </c>
      <c r="B168" s="76" t="s">
        <v>574</v>
      </c>
      <c r="C168" s="77" t="s">
        <v>120</v>
      </c>
      <c r="D168" s="76" t="s">
        <v>573</v>
      </c>
      <c r="E168" s="128">
        <v>1750878.5699999998</v>
      </c>
      <c r="F168" s="133">
        <v>24</v>
      </c>
      <c r="G168" s="133">
        <v>1</v>
      </c>
      <c r="J168" s="67"/>
      <c r="K168" s="62"/>
      <c r="L168" s="62"/>
      <c r="M168" s="70"/>
      <c r="N168" s="70"/>
      <c r="O168" s="70"/>
      <c r="P168" s="70"/>
      <c r="Q168" s="65"/>
    </row>
    <row r="169" spans="1:17">
      <c r="A169" s="64" t="s">
        <v>323</v>
      </c>
      <c r="B169" s="76" t="s">
        <v>574</v>
      </c>
      <c r="C169" s="77" t="s">
        <v>128</v>
      </c>
      <c r="D169" s="76" t="s">
        <v>573</v>
      </c>
      <c r="E169" s="128">
        <v>3060819.6399999997</v>
      </c>
      <c r="F169" s="133">
        <v>36</v>
      </c>
      <c r="G169" s="133">
        <v>1</v>
      </c>
      <c r="J169" s="67"/>
      <c r="K169" s="62"/>
      <c r="L169" s="62"/>
      <c r="M169" s="70"/>
      <c r="N169" s="70"/>
      <c r="O169" s="70"/>
      <c r="P169" s="70"/>
      <c r="Q169" s="65"/>
    </row>
    <row r="170" spans="1:17">
      <c r="A170" s="64" t="s">
        <v>324</v>
      </c>
      <c r="B170" s="76" t="s">
        <v>572</v>
      </c>
      <c r="C170" s="77" t="s">
        <v>111</v>
      </c>
      <c r="D170" s="76" t="s">
        <v>571</v>
      </c>
      <c r="E170" s="128">
        <v>4240546.13</v>
      </c>
      <c r="F170" s="133">
        <v>70</v>
      </c>
      <c r="G170" s="133">
        <v>1</v>
      </c>
      <c r="J170" s="67"/>
      <c r="K170" s="62"/>
      <c r="L170" s="62"/>
      <c r="M170" s="70"/>
      <c r="N170" s="70"/>
      <c r="O170" s="70"/>
      <c r="P170" s="70"/>
      <c r="Q170" s="65"/>
    </row>
    <row r="171" spans="1:17">
      <c r="A171" s="64" t="s">
        <v>325</v>
      </c>
      <c r="B171" s="76" t="s">
        <v>572</v>
      </c>
      <c r="C171" s="77" t="s">
        <v>105</v>
      </c>
      <c r="D171" s="76" t="s">
        <v>573</v>
      </c>
      <c r="E171" s="128">
        <v>2258437.2000000002</v>
      </c>
      <c r="F171" s="133">
        <v>30</v>
      </c>
      <c r="G171" s="133">
        <v>1</v>
      </c>
      <c r="J171" s="67"/>
      <c r="K171" s="62"/>
      <c r="L171" s="62"/>
      <c r="M171" s="70"/>
      <c r="N171" s="70"/>
      <c r="O171" s="70"/>
      <c r="P171" s="70"/>
      <c r="Q171" s="65"/>
    </row>
    <row r="172" spans="1:17">
      <c r="A172" s="64" t="s">
        <v>704</v>
      </c>
      <c r="B172" s="76" t="s">
        <v>572</v>
      </c>
      <c r="C172" s="77" t="s">
        <v>105</v>
      </c>
      <c r="D172" s="76" t="s">
        <v>571</v>
      </c>
      <c r="E172" s="128">
        <v>4003424.34</v>
      </c>
      <c r="F172" s="133">
        <v>78</v>
      </c>
      <c r="G172" s="133">
        <v>1</v>
      </c>
      <c r="J172" s="67"/>
      <c r="K172" s="62"/>
      <c r="L172" s="62"/>
      <c r="M172" s="70"/>
      <c r="N172" s="70"/>
      <c r="O172" s="70"/>
      <c r="P172" s="70"/>
      <c r="Q172" s="65"/>
    </row>
    <row r="173" spans="1:17">
      <c r="A173" s="64" t="s">
        <v>326</v>
      </c>
      <c r="B173" s="76" t="s">
        <v>572</v>
      </c>
      <c r="C173" s="77" t="s">
        <v>127</v>
      </c>
      <c r="D173" s="76" t="s">
        <v>571</v>
      </c>
      <c r="E173" s="128">
        <v>10489527.029999999</v>
      </c>
      <c r="F173" s="133">
        <v>93</v>
      </c>
      <c r="G173" s="133">
        <v>1</v>
      </c>
      <c r="J173" s="67"/>
      <c r="K173" s="62"/>
      <c r="L173" s="62"/>
      <c r="M173" s="70"/>
      <c r="N173" s="70"/>
      <c r="O173" s="70"/>
      <c r="P173" s="70"/>
      <c r="Q173" s="65"/>
    </row>
    <row r="174" spans="1:17">
      <c r="A174" s="64" t="s">
        <v>327</v>
      </c>
      <c r="B174" s="76" t="s">
        <v>572</v>
      </c>
      <c r="C174" s="77" t="s">
        <v>160</v>
      </c>
      <c r="D174" s="76" t="s">
        <v>573</v>
      </c>
      <c r="E174" s="128">
        <v>576384.58000000007</v>
      </c>
      <c r="F174" s="133">
        <v>22</v>
      </c>
      <c r="G174" s="133">
        <v>1</v>
      </c>
      <c r="J174" s="67"/>
      <c r="K174" s="62"/>
      <c r="L174" s="62"/>
      <c r="M174" s="70"/>
      <c r="N174" s="70"/>
      <c r="O174" s="70"/>
      <c r="P174" s="70"/>
      <c r="Q174" s="65"/>
    </row>
    <row r="175" spans="1:17">
      <c r="A175" s="64" t="s">
        <v>328</v>
      </c>
      <c r="B175" s="76" t="s">
        <v>574</v>
      </c>
      <c r="C175" s="77" t="s">
        <v>128</v>
      </c>
      <c r="D175" s="76" t="s">
        <v>573</v>
      </c>
      <c r="E175" s="128">
        <v>8262195.0599999996</v>
      </c>
      <c r="F175" s="133">
        <v>80</v>
      </c>
      <c r="G175" s="133">
        <v>1</v>
      </c>
      <c r="J175" s="67"/>
      <c r="K175" s="62"/>
      <c r="L175" s="62"/>
      <c r="M175" s="70"/>
      <c r="N175" s="70"/>
      <c r="O175" s="70"/>
      <c r="P175" s="70"/>
      <c r="Q175" s="65"/>
    </row>
    <row r="176" spans="1:17">
      <c r="A176" s="64" t="s">
        <v>329</v>
      </c>
      <c r="B176" s="76" t="s">
        <v>572</v>
      </c>
      <c r="C176" s="77" t="s">
        <v>115</v>
      </c>
      <c r="D176" s="76" t="s">
        <v>573</v>
      </c>
      <c r="E176" s="128">
        <v>9685495.5599999987</v>
      </c>
      <c r="F176" s="133">
        <v>80</v>
      </c>
      <c r="G176" s="133">
        <v>1</v>
      </c>
      <c r="J176" s="67"/>
      <c r="K176" s="62"/>
      <c r="L176" s="62"/>
      <c r="M176" s="70"/>
      <c r="N176" s="70"/>
      <c r="O176" s="70"/>
      <c r="P176" s="70"/>
      <c r="Q176" s="65"/>
    </row>
    <row r="177" spans="1:17">
      <c r="A177" s="64" t="s">
        <v>330</v>
      </c>
      <c r="B177" s="76" t="s">
        <v>572</v>
      </c>
      <c r="C177" s="77" t="s">
        <v>108</v>
      </c>
      <c r="D177" s="76" t="s">
        <v>571</v>
      </c>
      <c r="E177" s="128">
        <v>617649.51</v>
      </c>
      <c r="F177" s="133">
        <v>30</v>
      </c>
      <c r="G177" s="133">
        <v>1</v>
      </c>
      <c r="J177" s="67"/>
      <c r="K177" s="62"/>
      <c r="L177" s="62"/>
      <c r="M177" s="70"/>
      <c r="N177" s="70"/>
      <c r="O177" s="70"/>
      <c r="P177" s="70"/>
      <c r="Q177" s="65"/>
    </row>
    <row r="178" spans="1:17">
      <c r="A178" s="64" t="s">
        <v>331</v>
      </c>
      <c r="B178" s="76" t="s">
        <v>572</v>
      </c>
      <c r="C178" s="77" t="s">
        <v>115</v>
      </c>
      <c r="D178" s="76" t="s">
        <v>573</v>
      </c>
      <c r="E178" s="128">
        <v>10035944.52</v>
      </c>
      <c r="F178" s="133">
        <v>72</v>
      </c>
      <c r="G178" s="133">
        <v>1</v>
      </c>
      <c r="J178" s="67"/>
      <c r="K178" s="62"/>
      <c r="L178" s="62"/>
      <c r="M178" s="70"/>
      <c r="N178" s="70"/>
      <c r="O178" s="70"/>
      <c r="P178" s="70"/>
      <c r="Q178" s="65"/>
    </row>
    <row r="179" spans="1:17">
      <c r="A179" s="64" t="s">
        <v>332</v>
      </c>
      <c r="B179" s="76" t="s">
        <v>572</v>
      </c>
      <c r="C179" s="77" t="s">
        <v>110</v>
      </c>
      <c r="D179" s="76" t="s">
        <v>573</v>
      </c>
      <c r="E179" s="128">
        <v>6422802.8899999997</v>
      </c>
      <c r="F179" s="133">
        <v>47</v>
      </c>
      <c r="G179" s="133">
        <v>1</v>
      </c>
      <c r="J179" s="67"/>
      <c r="K179" s="62"/>
      <c r="L179" s="62"/>
      <c r="M179" s="70"/>
      <c r="N179" s="70"/>
      <c r="O179" s="70"/>
      <c r="P179" s="70"/>
      <c r="Q179" s="65"/>
    </row>
    <row r="180" spans="1:17">
      <c r="A180" s="64" t="s">
        <v>333</v>
      </c>
      <c r="B180" s="76" t="s">
        <v>572</v>
      </c>
      <c r="C180" s="77" t="s">
        <v>154</v>
      </c>
      <c r="D180" s="76" t="s">
        <v>571</v>
      </c>
      <c r="E180" s="128">
        <v>2615789.9899999998</v>
      </c>
      <c r="F180" s="133">
        <v>50</v>
      </c>
      <c r="G180" s="133">
        <v>1</v>
      </c>
      <c r="J180" s="67"/>
      <c r="K180" s="62"/>
      <c r="L180" s="62"/>
      <c r="M180" s="70"/>
      <c r="N180" s="70"/>
      <c r="O180" s="70"/>
      <c r="P180" s="70"/>
      <c r="Q180" s="65"/>
    </row>
    <row r="181" spans="1:17">
      <c r="A181" s="64" t="s">
        <v>601</v>
      </c>
      <c r="B181" s="76" t="s">
        <v>572</v>
      </c>
      <c r="C181" s="77" t="s">
        <v>145</v>
      </c>
      <c r="D181" s="76" t="s">
        <v>571</v>
      </c>
      <c r="E181" s="128">
        <v>2194220.33</v>
      </c>
      <c r="F181" s="133">
        <v>80</v>
      </c>
      <c r="G181" s="133">
        <v>1</v>
      </c>
      <c r="J181" s="67"/>
      <c r="K181" s="62"/>
      <c r="L181" s="62"/>
      <c r="M181" s="70"/>
      <c r="N181" s="70"/>
      <c r="O181" s="70"/>
      <c r="P181" s="70"/>
      <c r="Q181" s="65"/>
    </row>
    <row r="182" spans="1:17">
      <c r="A182" s="64" t="s">
        <v>705</v>
      </c>
      <c r="B182" s="76" t="s">
        <v>572</v>
      </c>
      <c r="C182" s="77" t="s">
        <v>176</v>
      </c>
      <c r="D182" s="76" t="s">
        <v>571</v>
      </c>
      <c r="E182" s="128">
        <v>1800683.4300000002</v>
      </c>
      <c r="F182" s="133">
        <v>50</v>
      </c>
      <c r="G182" s="133">
        <v>1</v>
      </c>
      <c r="J182" s="67"/>
      <c r="K182" s="62"/>
      <c r="L182" s="62"/>
      <c r="M182" s="70"/>
      <c r="N182" s="70"/>
      <c r="O182" s="70"/>
      <c r="P182" s="70"/>
      <c r="Q182" s="65"/>
    </row>
    <row r="183" spans="1:17">
      <c r="A183" s="64" t="s">
        <v>334</v>
      </c>
      <c r="B183" s="76" t="s">
        <v>572</v>
      </c>
      <c r="C183" s="77" t="s">
        <v>136</v>
      </c>
      <c r="D183" s="76" t="s">
        <v>571</v>
      </c>
      <c r="E183" s="128">
        <v>1585442.26</v>
      </c>
      <c r="F183" s="133">
        <v>41</v>
      </c>
      <c r="G183" s="133">
        <v>1</v>
      </c>
      <c r="J183" s="67"/>
      <c r="K183" s="62"/>
      <c r="L183" s="62"/>
      <c r="M183" s="70"/>
      <c r="N183" s="70"/>
      <c r="O183" s="70"/>
      <c r="P183" s="70"/>
      <c r="Q183" s="65"/>
    </row>
    <row r="184" spans="1:17">
      <c r="A184" s="64" t="s">
        <v>335</v>
      </c>
      <c r="B184" s="76" t="s">
        <v>572</v>
      </c>
      <c r="C184" s="77" t="s">
        <v>134</v>
      </c>
      <c r="D184" s="76" t="s">
        <v>573</v>
      </c>
      <c r="E184" s="128">
        <v>10790118.199999999</v>
      </c>
      <c r="F184" s="133">
        <v>80</v>
      </c>
      <c r="G184" s="133">
        <v>1</v>
      </c>
      <c r="J184" s="67"/>
      <c r="K184" s="62"/>
      <c r="L184" s="62"/>
      <c r="M184" s="70"/>
      <c r="N184" s="70"/>
      <c r="O184" s="70"/>
      <c r="P184" s="70"/>
      <c r="Q184" s="65"/>
    </row>
    <row r="185" spans="1:17">
      <c r="A185" s="64" t="s">
        <v>336</v>
      </c>
      <c r="B185" s="76" t="s">
        <v>572</v>
      </c>
      <c r="C185" s="77" t="s">
        <v>143</v>
      </c>
      <c r="D185" s="76" t="s">
        <v>573</v>
      </c>
      <c r="E185" s="128">
        <v>5221108.24</v>
      </c>
      <c r="F185" s="133">
        <v>70</v>
      </c>
      <c r="G185" s="133">
        <v>1</v>
      </c>
      <c r="J185" s="67"/>
      <c r="K185" s="62"/>
      <c r="L185" s="62"/>
      <c r="M185" s="70"/>
      <c r="N185" s="70"/>
      <c r="O185" s="70"/>
      <c r="P185" s="70"/>
      <c r="Q185" s="65"/>
    </row>
    <row r="186" spans="1:17">
      <c r="A186" s="64" t="s">
        <v>337</v>
      </c>
      <c r="B186" s="76" t="s">
        <v>572</v>
      </c>
      <c r="C186" s="77" t="s">
        <v>127</v>
      </c>
      <c r="D186" s="76" t="s">
        <v>571</v>
      </c>
      <c r="E186" s="128">
        <v>12221324.800000001</v>
      </c>
      <c r="F186" s="133">
        <v>90</v>
      </c>
      <c r="G186" s="133">
        <v>1</v>
      </c>
      <c r="J186" s="67"/>
      <c r="K186" s="62"/>
      <c r="L186" s="62"/>
      <c r="M186" s="70"/>
      <c r="N186" s="70"/>
      <c r="O186" s="70"/>
      <c r="P186" s="70"/>
      <c r="Q186" s="65"/>
    </row>
    <row r="187" spans="1:17">
      <c r="A187" s="64" t="s">
        <v>338</v>
      </c>
      <c r="B187" s="76" t="s">
        <v>574</v>
      </c>
      <c r="C187" s="77" t="s">
        <v>129</v>
      </c>
      <c r="D187" s="76" t="s">
        <v>571</v>
      </c>
      <c r="E187" s="128">
        <v>315604.12</v>
      </c>
      <c r="F187" s="133">
        <v>10</v>
      </c>
      <c r="G187" s="133">
        <v>1</v>
      </c>
      <c r="J187" s="67"/>
      <c r="K187" s="62"/>
      <c r="L187" s="62"/>
      <c r="M187" s="70"/>
      <c r="N187" s="70"/>
      <c r="O187" s="70"/>
      <c r="P187" s="70"/>
      <c r="Q187" s="65"/>
    </row>
    <row r="188" spans="1:17">
      <c r="A188" s="64" t="s">
        <v>339</v>
      </c>
      <c r="B188" s="76" t="s">
        <v>574</v>
      </c>
      <c r="C188" s="77" t="s">
        <v>148</v>
      </c>
      <c r="D188" s="76" t="s">
        <v>573</v>
      </c>
      <c r="E188" s="128">
        <v>3204043.62</v>
      </c>
      <c r="F188" s="133">
        <v>45</v>
      </c>
      <c r="G188" s="133">
        <v>1</v>
      </c>
      <c r="J188" s="67"/>
      <c r="K188" s="62"/>
      <c r="L188" s="62"/>
      <c r="M188" s="70"/>
      <c r="N188" s="70"/>
      <c r="O188" s="70"/>
      <c r="P188" s="70"/>
      <c r="Q188" s="65"/>
    </row>
    <row r="189" spans="1:17">
      <c r="A189" s="64" t="s">
        <v>340</v>
      </c>
      <c r="B189" s="76" t="s">
        <v>572</v>
      </c>
      <c r="C189" s="77" t="s">
        <v>174</v>
      </c>
      <c r="D189" s="76" t="s">
        <v>571</v>
      </c>
      <c r="E189" s="128">
        <v>4315866.38</v>
      </c>
      <c r="F189" s="133">
        <v>91</v>
      </c>
      <c r="G189" s="133">
        <v>1</v>
      </c>
      <c r="J189" s="67"/>
      <c r="K189" s="62"/>
      <c r="L189" s="62"/>
      <c r="M189" s="70"/>
      <c r="N189" s="70"/>
      <c r="O189" s="70"/>
      <c r="P189" s="70"/>
      <c r="Q189" s="65"/>
    </row>
    <row r="190" spans="1:17">
      <c r="A190" s="64" t="s">
        <v>341</v>
      </c>
      <c r="B190" s="76" t="s">
        <v>572</v>
      </c>
      <c r="C190" s="77" t="s">
        <v>174</v>
      </c>
      <c r="D190" s="76" t="s">
        <v>571</v>
      </c>
      <c r="E190" s="128">
        <v>3140609.03</v>
      </c>
      <c r="F190" s="133">
        <v>55</v>
      </c>
      <c r="G190" s="133">
        <v>1</v>
      </c>
      <c r="J190" s="67"/>
      <c r="K190" s="62"/>
      <c r="L190" s="62"/>
      <c r="M190" s="70"/>
      <c r="N190" s="70"/>
      <c r="O190" s="70"/>
      <c r="P190" s="70"/>
      <c r="Q190" s="65"/>
    </row>
    <row r="191" spans="1:17">
      <c r="A191" s="64" t="s">
        <v>706</v>
      </c>
      <c r="B191" s="76" t="s">
        <v>574</v>
      </c>
      <c r="C191" s="77" t="s">
        <v>133</v>
      </c>
      <c r="D191" s="76" t="s">
        <v>571</v>
      </c>
      <c r="E191" s="128">
        <v>1525234.23</v>
      </c>
      <c r="F191" s="133">
        <v>36</v>
      </c>
      <c r="G191" s="133">
        <v>1</v>
      </c>
      <c r="J191" s="67"/>
      <c r="K191" s="62"/>
      <c r="L191" s="62"/>
      <c r="M191" s="70"/>
      <c r="N191" s="70"/>
      <c r="O191" s="70"/>
      <c r="P191" s="70"/>
      <c r="Q191" s="65"/>
    </row>
    <row r="192" spans="1:17">
      <c r="A192" s="64" t="s">
        <v>342</v>
      </c>
      <c r="B192" s="76" t="s">
        <v>574</v>
      </c>
      <c r="C192" s="77" t="s">
        <v>133</v>
      </c>
      <c r="D192" s="76" t="s">
        <v>571</v>
      </c>
      <c r="E192" s="128">
        <v>4463725.8899999997</v>
      </c>
      <c r="F192" s="133">
        <v>83</v>
      </c>
      <c r="G192" s="133">
        <v>1</v>
      </c>
      <c r="J192" s="67"/>
      <c r="K192" s="62"/>
      <c r="L192" s="62"/>
      <c r="M192" s="70"/>
      <c r="N192" s="70"/>
      <c r="O192" s="70"/>
      <c r="P192" s="70"/>
      <c r="Q192" s="65"/>
    </row>
    <row r="193" spans="1:17">
      <c r="A193" s="64" t="s">
        <v>343</v>
      </c>
      <c r="B193" s="76" t="s">
        <v>572</v>
      </c>
      <c r="C193" s="77" t="s">
        <v>174</v>
      </c>
      <c r="D193" s="76" t="s">
        <v>573</v>
      </c>
      <c r="E193" s="128">
        <v>7045949.8100000005</v>
      </c>
      <c r="F193" s="133">
        <v>65</v>
      </c>
      <c r="G193" s="133">
        <v>1</v>
      </c>
      <c r="J193" s="67"/>
      <c r="K193" s="62"/>
      <c r="L193" s="62"/>
      <c r="M193" s="70"/>
      <c r="N193" s="70"/>
      <c r="O193" s="70"/>
      <c r="P193" s="70"/>
      <c r="Q193" s="65"/>
    </row>
    <row r="194" spans="1:17">
      <c r="A194" s="64" t="s">
        <v>741</v>
      </c>
      <c r="B194" s="76" t="s">
        <v>574</v>
      </c>
      <c r="C194" s="77" t="s">
        <v>138</v>
      </c>
      <c r="D194" s="76" t="s">
        <v>571</v>
      </c>
      <c r="E194" s="128">
        <v>2913914.54</v>
      </c>
      <c r="F194" s="133">
        <v>42</v>
      </c>
      <c r="G194" s="133">
        <v>1</v>
      </c>
      <c r="J194" s="67"/>
      <c r="K194" s="62"/>
      <c r="L194" s="62"/>
      <c r="M194" s="70"/>
      <c r="N194" s="70"/>
      <c r="O194" s="70"/>
      <c r="P194" s="70"/>
      <c r="Q194" s="65"/>
    </row>
    <row r="195" spans="1:17">
      <c r="A195" s="64" t="s">
        <v>344</v>
      </c>
      <c r="B195" s="76" t="s">
        <v>572</v>
      </c>
      <c r="C195" s="77" t="s">
        <v>174</v>
      </c>
      <c r="D195" s="76" t="s">
        <v>571</v>
      </c>
      <c r="E195" s="128">
        <v>4482036.45</v>
      </c>
      <c r="F195" s="133">
        <v>70</v>
      </c>
      <c r="G195" s="133">
        <v>1</v>
      </c>
      <c r="J195" s="67"/>
      <c r="K195" s="62"/>
      <c r="L195" s="62"/>
      <c r="M195" s="70"/>
      <c r="N195" s="70"/>
      <c r="O195" s="70"/>
      <c r="P195" s="70"/>
      <c r="Q195" s="65"/>
    </row>
    <row r="196" spans="1:17">
      <c r="A196" s="64" t="s">
        <v>345</v>
      </c>
      <c r="B196" s="76" t="s">
        <v>572</v>
      </c>
      <c r="C196" s="77" t="s">
        <v>105</v>
      </c>
      <c r="D196" s="76" t="s">
        <v>573</v>
      </c>
      <c r="E196" s="128">
        <v>8187078.8300000001</v>
      </c>
      <c r="F196" s="133">
        <v>100</v>
      </c>
      <c r="G196" s="133">
        <v>1</v>
      </c>
      <c r="J196" s="67"/>
      <c r="K196" s="62"/>
      <c r="L196" s="62"/>
      <c r="M196" s="70"/>
      <c r="N196" s="70"/>
      <c r="O196" s="70"/>
      <c r="P196" s="70"/>
      <c r="Q196" s="65"/>
    </row>
    <row r="197" spans="1:17">
      <c r="A197" s="64" t="s">
        <v>346</v>
      </c>
      <c r="B197" s="76" t="s">
        <v>574</v>
      </c>
      <c r="C197" s="77" t="s">
        <v>128</v>
      </c>
      <c r="D197" s="76" t="s">
        <v>573</v>
      </c>
      <c r="E197" s="128">
        <v>2871091.26</v>
      </c>
      <c r="F197" s="133">
        <v>47</v>
      </c>
      <c r="G197" s="133">
        <v>1</v>
      </c>
      <c r="J197" s="67"/>
      <c r="K197" s="62"/>
      <c r="L197" s="62"/>
      <c r="M197" s="70"/>
      <c r="N197" s="70"/>
      <c r="O197" s="70"/>
      <c r="P197" s="70"/>
      <c r="Q197" s="65"/>
    </row>
    <row r="198" spans="1:17">
      <c r="A198" s="64" t="s">
        <v>347</v>
      </c>
      <c r="B198" s="76" t="s">
        <v>572</v>
      </c>
      <c r="C198" s="77" t="s">
        <v>119</v>
      </c>
      <c r="D198" s="76" t="s">
        <v>573</v>
      </c>
      <c r="E198" s="128">
        <v>4337936.6499999994</v>
      </c>
      <c r="F198" s="133">
        <v>46</v>
      </c>
      <c r="G198" s="133">
        <v>1</v>
      </c>
      <c r="J198" s="67"/>
      <c r="K198" s="62"/>
      <c r="L198" s="62"/>
      <c r="M198" s="70"/>
      <c r="N198" s="70"/>
      <c r="O198" s="70"/>
      <c r="P198" s="70"/>
      <c r="Q198" s="65"/>
    </row>
    <row r="199" spans="1:17">
      <c r="A199" s="64" t="s">
        <v>348</v>
      </c>
      <c r="B199" s="76" t="s">
        <v>574</v>
      </c>
      <c r="C199" s="77" t="s">
        <v>126</v>
      </c>
      <c r="D199" s="76" t="s">
        <v>571</v>
      </c>
      <c r="E199" s="128">
        <v>1615058.97</v>
      </c>
      <c r="F199" s="133">
        <v>60</v>
      </c>
      <c r="G199" s="133">
        <v>1</v>
      </c>
      <c r="J199" s="67"/>
      <c r="K199" s="62"/>
      <c r="L199" s="62"/>
      <c r="M199" s="70"/>
      <c r="N199" s="70"/>
      <c r="O199" s="70"/>
      <c r="P199" s="70"/>
      <c r="Q199" s="65"/>
    </row>
    <row r="200" spans="1:17">
      <c r="A200" s="64" t="s">
        <v>349</v>
      </c>
      <c r="B200" s="76" t="s">
        <v>572</v>
      </c>
      <c r="C200" s="77" t="s">
        <v>121</v>
      </c>
      <c r="D200" s="76" t="s">
        <v>571</v>
      </c>
      <c r="E200" s="128">
        <v>1722688.43</v>
      </c>
      <c r="F200" s="133">
        <v>29</v>
      </c>
      <c r="G200" s="133">
        <v>1</v>
      </c>
      <c r="J200" s="67"/>
      <c r="K200" s="62"/>
      <c r="L200" s="62"/>
      <c r="M200" s="70"/>
      <c r="N200" s="70"/>
      <c r="O200" s="70"/>
      <c r="P200" s="70"/>
      <c r="Q200" s="65"/>
    </row>
    <row r="201" spans="1:17">
      <c r="A201" s="64" t="s">
        <v>350</v>
      </c>
      <c r="B201" s="76" t="s">
        <v>572</v>
      </c>
      <c r="C201" s="77" t="s">
        <v>111</v>
      </c>
      <c r="D201" s="76" t="s">
        <v>573</v>
      </c>
      <c r="E201" s="128">
        <v>13867376.509999998</v>
      </c>
      <c r="F201" s="133">
        <v>86</v>
      </c>
      <c r="G201" s="133">
        <v>1</v>
      </c>
      <c r="J201" s="67"/>
      <c r="K201" s="62"/>
      <c r="L201" s="62"/>
      <c r="M201" s="70"/>
      <c r="N201" s="70"/>
      <c r="O201" s="70"/>
      <c r="P201" s="70"/>
      <c r="Q201" s="65"/>
    </row>
    <row r="202" spans="1:17">
      <c r="A202" s="64" t="s">
        <v>707</v>
      </c>
      <c r="B202" s="76" t="s">
        <v>572</v>
      </c>
      <c r="C202" s="77" t="s">
        <v>151</v>
      </c>
      <c r="D202" s="76" t="s">
        <v>571</v>
      </c>
      <c r="E202" s="128">
        <v>2619771.9900000002</v>
      </c>
      <c r="F202" s="133">
        <v>39</v>
      </c>
      <c r="G202" s="133">
        <v>1</v>
      </c>
      <c r="J202" s="67"/>
      <c r="K202" s="62"/>
      <c r="L202" s="62"/>
      <c r="M202" s="70"/>
      <c r="N202" s="70"/>
      <c r="O202" s="70"/>
      <c r="P202" s="70"/>
      <c r="Q202" s="65"/>
    </row>
    <row r="203" spans="1:17">
      <c r="A203" s="64" t="s">
        <v>351</v>
      </c>
      <c r="B203" s="76" t="s">
        <v>572</v>
      </c>
      <c r="C203" s="77" t="s">
        <v>111</v>
      </c>
      <c r="D203" s="76" t="s">
        <v>573</v>
      </c>
      <c r="E203" s="128">
        <v>4006440.59</v>
      </c>
      <c r="F203" s="133">
        <v>50</v>
      </c>
      <c r="G203" s="133">
        <v>1</v>
      </c>
      <c r="J203" s="67"/>
      <c r="K203" s="62"/>
      <c r="L203" s="62"/>
      <c r="M203" s="70"/>
      <c r="N203" s="70"/>
      <c r="O203" s="70"/>
      <c r="P203" s="70"/>
      <c r="Q203" s="65"/>
    </row>
    <row r="204" spans="1:17">
      <c r="A204" s="64" t="s">
        <v>352</v>
      </c>
      <c r="B204" s="76" t="s">
        <v>574</v>
      </c>
      <c r="C204" s="77" t="s">
        <v>28</v>
      </c>
      <c r="D204" s="76" t="s">
        <v>571</v>
      </c>
      <c r="E204" s="128">
        <v>1573498.96</v>
      </c>
      <c r="F204" s="133">
        <v>45</v>
      </c>
      <c r="G204" s="133">
        <v>1</v>
      </c>
      <c r="J204" s="67"/>
      <c r="K204" s="62"/>
      <c r="L204" s="62"/>
      <c r="M204" s="70"/>
      <c r="N204" s="70"/>
      <c r="O204" s="70"/>
      <c r="P204" s="70"/>
      <c r="Q204" s="65"/>
    </row>
    <row r="205" spans="1:17">
      <c r="A205" s="64" t="s">
        <v>353</v>
      </c>
      <c r="B205" s="76" t="s">
        <v>572</v>
      </c>
      <c r="C205" s="77" t="s">
        <v>127</v>
      </c>
      <c r="D205" s="76" t="s">
        <v>573</v>
      </c>
      <c r="E205" s="128">
        <v>13300947.170000002</v>
      </c>
      <c r="F205" s="133">
        <v>89</v>
      </c>
      <c r="G205" s="133">
        <v>1</v>
      </c>
      <c r="J205" s="67"/>
      <c r="K205" s="62"/>
      <c r="L205" s="62"/>
      <c r="M205" s="70"/>
      <c r="N205" s="70"/>
      <c r="O205" s="70"/>
      <c r="P205" s="70"/>
      <c r="Q205" s="65"/>
    </row>
    <row r="206" spans="1:17">
      <c r="A206" s="64" t="s">
        <v>354</v>
      </c>
      <c r="B206" s="76" t="s">
        <v>574</v>
      </c>
      <c r="C206" s="77" t="s">
        <v>148</v>
      </c>
      <c r="D206" s="76" t="s">
        <v>571</v>
      </c>
      <c r="E206" s="128">
        <v>4205944.1500000004</v>
      </c>
      <c r="F206" s="133">
        <v>76</v>
      </c>
      <c r="G206" s="133">
        <v>1</v>
      </c>
      <c r="J206" s="67"/>
      <c r="K206" s="62"/>
      <c r="L206" s="62"/>
      <c r="M206" s="70"/>
      <c r="N206" s="70"/>
      <c r="O206" s="70"/>
      <c r="P206" s="70"/>
      <c r="Q206" s="65"/>
    </row>
    <row r="207" spans="1:17">
      <c r="A207" s="64" t="s">
        <v>355</v>
      </c>
      <c r="B207" s="76" t="s">
        <v>572</v>
      </c>
      <c r="C207" s="77" t="s">
        <v>154</v>
      </c>
      <c r="D207" s="76" t="s">
        <v>573</v>
      </c>
      <c r="E207" s="128">
        <v>2956805.52</v>
      </c>
      <c r="F207" s="133">
        <v>33</v>
      </c>
      <c r="G207" s="133">
        <v>1</v>
      </c>
      <c r="J207" s="67"/>
      <c r="K207" s="62"/>
      <c r="L207" s="62"/>
      <c r="M207" s="70"/>
      <c r="N207" s="70"/>
      <c r="O207" s="70"/>
      <c r="P207" s="70"/>
      <c r="Q207" s="65"/>
    </row>
    <row r="208" spans="1:17">
      <c r="A208" s="64" t="s">
        <v>356</v>
      </c>
      <c r="B208" s="76" t="s">
        <v>572</v>
      </c>
      <c r="C208" s="77" t="s">
        <v>154</v>
      </c>
      <c r="D208" s="76" t="s">
        <v>573</v>
      </c>
      <c r="E208" s="128">
        <v>1360600.4</v>
      </c>
      <c r="F208" s="133">
        <v>40</v>
      </c>
      <c r="G208" s="133">
        <v>1</v>
      </c>
      <c r="J208" s="67"/>
      <c r="K208" s="62"/>
      <c r="L208" s="62"/>
      <c r="M208" s="70"/>
      <c r="N208" s="70"/>
      <c r="O208" s="70"/>
      <c r="P208" s="70"/>
      <c r="Q208" s="65"/>
    </row>
    <row r="209" spans="1:17">
      <c r="A209" s="64" t="s">
        <v>357</v>
      </c>
      <c r="B209" s="76" t="s">
        <v>572</v>
      </c>
      <c r="C209" s="77" t="s">
        <v>137</v>
      </c>
      <c r="D209" s="76" t="s">
        <v>571</v>
      </c>
      <c r="E209" s="128">
        <v>5322560.13</v>
      </c>
      <c r="F209" s="133">
        <v>93</v>
      </c>
      <c r="G209" s="133">
        <v>1</v>
      </c>
      <c r="J209" s="67"/>
      <c r="K209" s="62"/>
      <c r="L209" s="62"/>
      <c r="M209" s="70"/>
      <c r="N209" s="70"/>
      <c r="O209" s="70"/>
      <c r="P209" s="70"/>
      <c r="Q209" s="65"/>
    </row>
    <row r="210" spans="1:17">
      <c r="A210" s="64" t="s">
        <v>358</v>
      </c>
      <c r="B210" s="76" t="s">
        <v>572</v>
      </c>
      <c r="C210" s="77" t="s">
        <v>137</v>
      </c>
      <c r="D210" s="76" t="s">
        <v>573</v>
      </c>
      <c r="E210" s="128">
        <v>6138264.8600000003</v>
      </c>
      <c r="F210" s="133">
        <v>73</v>
      </c>
      <c r="G210" s="133">
        <v>1</v>
      </c>
      <c r="J210" s="67"/>
      <c r="K210" s="62"/>
      <c r="L210" s="62"/>
      <c r="M210" s="70"/>
      <c r="N210" s="70"/>
      <c r="O210" s="70"/>
      <c r="P210" s="70"/>
      <c r="Q210" s="65"/>
    </row>
    <row r="211" spans="1:17">
      <c r="A211" s="64" t="s">
        <v>359</v>
      </c>
      <c r="B211" s="76" t="s">
        <v>572</v>
      </c>
      <c r="C211" s="77" t="s">
        <v>132</v>
      </c>
      <c r="D211" s="76" t="s">
        <v>571</v>
      </c>
      <c r="E211" s="128">
        <v>2953727.89</v>
      </c>
      <c r="F211" s="133">
        <v>61</v>
      </c>
      <c r="G211" s="133">
        <v>1</v>
      </c>
      <c r="J211" s="67"/>
      <c r="K211" s="62"/>
      <c r="L211" s="62"/>
      <c r="M211" s="70"/>
      <c r="N211" s="70"/>
      <c r="O211" s="70"/>
      <c r="P211" s="70"/>
      <c r="Q211" s="65"/>
    </row>
    <row r="212" spans="1:17">
      <c r="A212" s="64" t="s">
        <v>360</v>
      </c>
      <c r="B212" s="76" t="s">
        <v>574</v>
      </c>
      <c r="C212" s="77" t="s">
        <v>163</v>
      </c>
      <c r="D212" s="76" t="s">
        <v>573</v>
      </c>
      <c r="E212" s="128">
        <v>1135211.5</v>
      </c>
      <c r="F212" s="133">
        <v>16</v>
      </c>
      <c r="G212" s="133">
        <v>1</v>
      </c>
      <c r="J212" s="67"/>
      <c r="K212" s="62"/>
      <c r="L212" s="62"/>
      <c r="M212" s="70"/>
      <c r="N212" s="70"/>
      <c r="O212" s="70"/>
      <c r="P212" s="70"/>
      <c r="Q212" s="65"/>
    </row>
    <row r="213" spans="1:17">
      <c r="A213" s="64" t="s">
        <v>361</v>
      </c>
      <c r="B213" s="76" t="s">
        <v>574</v>
      </c>
      <c r="C213" s="77" t="s">
        <v>113</v>
      </c>
      <c r="D213" s="76" t="s">
        <v>571</v>
      </c>
      <c r="E213" s="128">
        <v>2170233.87</v>
      </c>
      <c r="F213" s="133">
        <v>53</v>
      </c>
      <c r="G213" s="133">
        <v>1</v>
      </c>
      <c r="J213" s="67"/>
      <c r="K213" s="62"/>
      <c r="L213" s="62"/>
      <c r="M213" s="70"/>
      <c r="N213" s="70"/>
      <c r="O213" s="70"/>
      <c r="P213" s="70"/>
      <c r="Q213" s="65"/>
    </row>
    <row r="214" spans="1:17">
      <c r="A214" s="64" t="s">
        <v>362</v>
      </c>
      <c r="B214" s="76" t="s">
        <v>574</v>
      </c>
      <c r="C214" s="77" t="s">
        <v>140</v>
      </c>
      <c r="D214" s="76" t="s">
        <v>571</v>
      </c>
      <c r="E214" s="128">
        <v>1201609.8999999999</v>
      </c>
      <c r="F214" s="133">
        <v>25</v>
      </c>
      <c r="G214" s="133">
        <v>1</v>
      </c>
      <c r="J214" s="67"/>
      <c r="K214" s="62"/>
      <c r="L214" s="62"/>
      <c r="M214" s="70"/>
      <c r="N214" s="70"/>
      <c r="O214" s="70"/>
      <c r="P214" s="70"/>
      <c r="Q214" s="65"/>
    </row>
    <row r="215" spans="1:17">
      <c r="A215" s="64" t="s">
        <v>708</v>
      </c>
      <c r="B215" s="76" t="s">
        <v>574</v>
      </c>
      <c r="C215" s="77" t="s">
        <v>140</v>
      </c>
      <c r="D215" s="76" t="s">
        <v>571</v>
      </c>
      <c r="E215" s="128">
        <v>1699150.34</v>
      </c>
      <c r="F215" s="133">
        <v>28</v>
      </c>
      <c r="G215" s="133">
        <v>1</v>
      </c>
      <c r="J215" s="67"/>
      <c r="K215" s="62"/>
      <c r="L215" s="62"/>
      <c r="M215" s="70"/>
      <c r="N215" s="70"/>
      <c r="O215" s="70"/>
      <c r="P215" s="70"/>
      <c r="Q215" s="65"/>
    </row>
    <row r="216" spans="1:17">
      <c r="A216" s="64" t="s">
        <v>363</v>
      </c>
      <c r="B216" s="76" t="s">
        <v>574</v>
      </c>
      <c r="C216" s="77" t="s">
        <v>120</v>
      </c>
      <c r="D216" s="76" t="s">
        <v>571</v>
      </c>
      <c r="E216" s="128">
        <v>3222286.1100000003</v>
      </c>
      <c r="F216" s="133">
        <v>63</v>
      </c>
      <c r="G216" s="133">
        <v>1</v>
      </c>
      <c r="J216" s="67"/>
      <c r="K216" s="62"/>
      <c r="L216" s="62"/>
      <c r="M216" s="70"/>
      <c r="N216" s="70"/>
      <c r="O216" s="70"/>
      <c r="P216" s="70"/>
      <c r="Q216" s="65"/>
    </row>
    <row r="217" spans="1:17">
      <c r="A217" s="64" t="s">
        <v>709</v>
      </c>
      <c r="B217" s="76" t="s">
        <v>574</v>
      </c>
      <c r="C217" s="77" t="s">
        <v>120</v>
      </c>
      <c r="D217" s="76" t="s">
        <v>571</v>
      </c>
      <c r="E217" s="128">
        <v>1550660.44</v>
      </c>
      <c r="F217" s="133">
        <v>35</v>
      </c>
      <c r="G217" s="133">
        <v>1</v>
      </c>
      <c r="J217" s="67"/>
      <c r="K217" s="62"/>
      <c r="L217" s="62"/>
      <c r="M217" s="70"/>
      <c r="N217" s="70"/>
      <c r="O217" s="70"/>
      <c r="P217" s="70"/>
      <c r="Q217" s="65"/>
    </row>
    <row r="218" spans="1:17">
      <c r="A218" s="64" t="s">
        <v>364</v>
      </c>
      <c r="B218" s="76" t="s">
        <v>574</v>
      </c>
      <c r="C218" s="77" t="s">
        <v>171</v>
      </c>
      <c r="D218" s="76" t="s">
        <v>571</v>
      </c>
      <c r="E218" s="128">
        <v>598726.46</v>
      </c>
      <c r="F218" s="133">
        <v>33</v>
      </c>
      <c r="G218" s="133">
        <v>1</v>
      </c>
      <c r="J218" s="67"/>
      <c r="K218" s="62"/>
      <c r="L218" s="62"/>
      <c r="M218" s="70"/>
      <c r="N218" s="70"/>
      <c r="O218" s="70"/>
      <c r="P218" s="70"/>
      <c r="Q218" s="65"/>
    </row>
    <row r="219" spans="1:17">
      <c r="A219" s="64" t="s">
        <v>365</v>
      </c>
      <c r="B219" s="76" t="s">
        <v>572</v>
      </c>
      <c r="C219" s="77" t="s">
        <v>173</v>
      </c>
      <c r="D219" s="76" t="s">
        <v>571</v>
      </c>
      <c r="E219" s="128">
        <v>2011312.8900000001</v>
      </c>
      <c r="F219" s="133">
        <v>36</v>
      </c>
      <c r="G219" s="133">
        <v>1</v>
      </c>
      <c r="J219" s="67"/>
      <c r="K219" s="62"/>
      <c r="L219" s="62"/>
      <c r="M219" s="70"/>
      <c r="N219" s="70"/>
      <c r="O219" s="70"/>
      <c r="P219" s="70"/>
      <c r="Q219" s="65"/>
    </row>
    <row r="220" spans="1:17">
      <c r="A220" s="64" t="s">
        <v>366</v>
      </c>
      <c r="B220" s="76" t="s">
        <v>572</v>
      </c>
      <c r="C220" s="77" t="s">
        <v>121</v>
      </c>
      <c r="D220" s="76" t="s">
        <v>573</v>
      </c>
      <c r="E220" s="128">
        <v>6127578.7400000002</v>
      </c>
      <c r="F220" s="133">
        <v>62</v>
      </c>
      <c r="G220" s="133">
        <v>1</v>
      </c>
      <c r="J220" s="67"/>
      <c r="K220" s="62"/>
      <c r="L220" s="62"/>
      <c r="M220" s="70"/>
      <c r="N220" s="70"/>
      <c r="O220" s="70"/>
      <c r="P220" s="70"/>
      <c r="Q220" s="65"/>
    </row>
    <row r="221" spans="1:17">
      <c r="A221" s="64" t="s">
        <v>367</v>
      </c>
      <c r="B221" s="76" t="s">
        <v>574</v>
      </c>
      <c r="C221" s="77" t="s">
        <v>128</v>
      </c>
      <c r="D221" s="76" t="s">
        <v>573</v>
      </c>
      <c r="E221" s="128">
        <v>2086169</v>
      </c>
      <c r="F221" s="133">
        <v>40</v>
      </c>
      <c r="G221" s="133">
        <v>1</v>
      </c>
      <c r="J221" s="67"/>
      <c r="K221" s="62"/>
      <c r="L221" s="62"/>
      <c r="M221" s="70"/>
      <c r="N221" s="70"/>
      <c r="O221" s="70"/>
      <c r="P221" s="70"/>
      <c r="Q221" s="65"/>
    </row>
    <row r="222" spans="1:17">
      <c r="A222" s="64" t="s">
        <v>368</v>
      </c>
      <c r="B222" s="76" t="s">
        <v>574</v>
      </c>
      <c r="C222" s="77" t="s">
        <v>128</v>
      </c>
      <c r="D222" s="76" t="s">
        <v>571</v>
      </c>
      <c r="E222" s="128">
        <v>1299023.28</v>
      </c>
      <c r="F222" s="133">
        <v>50</v>
      </c>
      <c r="G222" s="133">
        <v>1</v>
      </c>
      <c r="J222" s="67"/>
      <c r="K222" s="62"/>
      <c r="L222" s="62"/>
      <c r="M222" s="70"/>
      <c r="N222" s="70"/>
      <c r="O222" s="70"/>
      <c r="P222" s="70"/>
      <c r="Q222" s="65"/>
    </row>
    <row r="223" spans="1:17">
      <c r="A223" s="64" t="s">
        <v>710</v>
      </c>
      <c r="B223" s="76" t="s">
        <v>574</v>
      </c>
      <c r="C223" s="77" t="s">
        <v>163</v>
      </c>
      <c r="D223" s="76" t="s">
        <v>571</v>
      </c>
      <c r="E223" s="128">
        <v>2210219.12</v>
      </c>
      <c r="F223" s="133">
        <v>44</v>
      </c>
      <c r="G223" s="133">
        <v>1</v>
      </c>
      <c r="J223" s="67"/>
      <c r="K223" s="62"/>
      <c r="L223" s="62"/>
      <c r="M223" s="70"/>
      <c r="N223" s="70"/>
      <c r="O223" s="70"/>
      <c r="P223" s="70"/>
      <c r="Q223" s="65"/>
    </row>
    <row r="224" spans="1:17">
      <c r="A224" s="64" t="s">
        <v>369</v>
      </c>
      <c r="B224" s="76" t="s">
        <v>574</v>
      </c>
      <c r="C224" s="77" t="s">
        <v>128</v>
      </c>
      <c r="D224" s="76" t="s">
        <v>571</v>
      </c>
      <c r="E224" s="128">
        <v>2616975.27</v>
      </c>
      <c r="F224" s="133">
        <v>42</v>
      </c>
      <c r="G224" s="133">
        <v>1</v>
      </c>
      <c r="J224" s="67"/>
      <c r="K224" s="62"/>
      <c r="L224" s="62"/>
      <c r="M224" s="70"/>
      <c r="N224" s="70"/>
      <c r="O224" s="70"/>
      <c r="P224" s="70"/>
      <c r="Q224" s="65"/>
    </row>
    <row r="225" spans="1:17">
      <c r="A225" s="64" t="s">
        <v>370</v>
      </c>
      <c r="B225" s="76" t="s">
        <v>572</v>
      </c>
      <c r="C225" s="77" t="s">
        <v>151</v>
      </c>
      <c r="D225" s="76" t="s">
        <v>573</v>
      </c>
      <c r="E225" s="128">
        <v>4164666.59</v>
      </c>
      <c r="F225" s="133">
        <v>38</v>
      </c>
      <c r="G225" s="133">
        <v>1</v>
      </c>
      <c r="J225" s="67"/>
      <c r="K225" s="62"/>
      <c r="L225" s="62"/>
      <c r="M225" s="70"/>
      <c r="N225" s="70"/>
      <c r="O225" s="70"/>
      <c r="P225" s="70"/>
      <c r="Q225" s="65"/>
    </row>
    <row r="226" spans="1:17">
      <c r="A226" s="64" t="s">
        <v>371</v>
      </c>
      <c r="B226" s="76" t="s">
        <v>572</v>
      </c>
      <c r="C226" s="77" t="s">
        <v>136</v>
      </c>
      <c r="D226" s="76" t="s">
        <v>573</v>
      </c>
      <c r="E226" s="128">
        <v>3672049.3200000003</v>
      </c>
      <c r="F226" s="133">
        <v>49</v>
      </c>
      <c r="G226" s="133">
        <v>1</v>
      </c>
      <c r="J226" s="67"/>
      <c r="K226" s="62"/>
      <c r="L226" s="62"/>
      <c r="M226" s="70"/>
      <c r="N226" s="70"/>
      <c r="O226" s="70"/>
      <c r="P226" s="70"/>
      <c r="Q226" s="65"/>
    </row>
    <row r="227" spans="1:17">
      <c r="A227" s="64" t="s">
        <v>372</v>
      </c>
      <c r="B227" s="76" t="s">
        <v>574</v>
      </c>
      <c r="C227" s="77" t="s">
        <v>128</v>
      </c>
      <c r="D227" s="76" t="s">
        <v>573</v>
      </c>
      <c r="E227" s="128">
        <v>4802187.05</v>
      </c>
      <c r="F227" s="133">
        <v>60</v>
      </c>
      <c r="G227" s="133">
        <v>1</v>
      </c>
      <c r="J227" s="67"/>
      <c r="K227" s="62"/>
      <c r="L227" s="62"/>
      <c r="M227" s="70"/>
      <c r="N227" s="70"/>
      <c r="O227" s="70"/>
      <c r="P227" s="70"/>
      <c r="Q227" s="65"/>
    </row>
    <row r="228" spans="1:17">
      <c r="A228" s="64" t="s">
        <v>373</v>
      </c>
      <c r="B228" s="76" t="s">
        <v>574</v>
      </c>
      <c r="C228" s="77" t="s">
        <v>167</v>
      </c>
      <c r="D228" s="76" t="s">
        <v>573</v>
      </c>
      <c r="E228" s="128">
        <v>365862.14</v>
      </c>
      <c r="F228" s="133">
        <v>10</v>
      </c>
      <c r="G228" s="133">
        <v>1</v>
      </c>
      <c r="J228" s="67"/>
      <c r="K228" s="62"/>
      <c r="L228" s="62"/>
      <c r="M228" s="70"/>
      <c r="N228" s="70"/>
      <c r="O228" s="70"/>
      <c r="P228" s="70"/>
      <c r="Q228" s="65"/>
    </row>
    <row r="229" spans="1:17">
      <c r="A229" s="64" t="s">
        <v>374</v>
      </c>
      <c r="B229" s="76" t="s">
        <v>572</v>
      </c>
      <c r="C229" s="77" t="s">
        <v>105</v>
      </c>
      <c r="D229" s="76" t="s">
        <v>573</v>
      </c>
      <c r="E229" s="128">
        <v>6945569.1199999992</v>
      </c>
      <c r="F229" s="133">
        <v>85</v>
      </c>
      <c r="G229" s="133">
        <v>1</v>
      </c>
      <c r="J229" s="67"/>
      <c r="K229" s="62"/>
      <c r="L229" s="62"/>
      <c r="M229" s="70"/>
      <c r="N229" s="70"/>
      <c r="O229" s="70"/>
      <c r="P229" s="70"/>
      <c r="Q229" s="65"/>
    </row>
    <row r="230" spans="1:17">
      <c r="A230" s="64" t="s">
        <v>375</v>
      </c>
      <c r="B230" s="76" t="s">
        <v>572</v>
      </c>
      <c r="C230" s="77" t="s">
        <v>115</v>
      </c>
      <c r="D230" s="76" t="s">
        <v>573</v>
      </c>
      <c r="E230" s="128">
        <v>6742899.4299999997</v>
      </c>
      <c r="F230" s="133">
        <v>55</v>
      </c>
      <c r="G230" s="133">
        <v>1</v>
      </c>
      <c r="J230" s="67"/>
      <c r="K230" s="62"/>
      <c r="L230" s="62"/>
      <c r="M230" s="70"/>
      <c r="N230" s="70"/>
      <c r="O230" s="70"/>
      <c r="P230" s="70"/>
      <c r="Q230" s="65"/>
    </row>
    <row r="231" spans="1:17">
      <c r="A231" s="64" t="s">
        <v>376</v>
      </c>
      <c r="B231" s="76" t="s">
        <v>572</v>
      </c>
      <c r="C231" s="77" t="s">
        <v>146</v>
      </c>
      <c r="D231" s="76" t="s">
        <v>573</v>
      </c>
      <c r="E231" s="128">
        <v>9100713.5299999993</v>
      </c>
      <c r="F231" s="133">
        <v>82</v>
      </c>
      <c r="G231" s="133">
        <v>1</v>
      </c>
      <c r="J231" s="67"/>
      <c r="K231" s="62"/>
      <c r="L231" s="62"/>
      <c r="M231" s="70"/>
      <c r="N231" s="70"/>
      <c r="O231" s="70"/>
      <c r="P231" s="70"/>
      <c r="Q231" s="65"/>
    </row>
    <row r="232" spans="1:17">
      <c r="A232" s="64" t="s">
        <v>377</v>
      </c>
      <c r="B232" s="76" t="s">
        <v>574</v>
      </c>
      <c r="C232" s="77" t="s">
        <v>178</v>
      </c>
      <c r="D232" s="76" t="s">
        <v>573</v>
      </c>
      <c r="E232" s="128">
        <v>3091354.4600000004</v>
      </c>
      <c r="F232" s="133">
        <v>31</v>
      </c>
      <c r="G232" s="133">
        <v>1</v>
      </c>
      <c r="J232" s="67"/>
      <c r="K232" s="62"/>
      <c r="L232" s="62"/>
      <c r="M232" s="70"/>
      <c r="N232" s="70"/>
      <c r="O232" s="70"/>
      <c r="P232" s="70"/>
      <c r="Q232" s="65"/>
    </row>
    <row r="233" spans="1:17">
      <c r="A233" s="64" t="s">
        <v>378</v>
      </c>
      <c r="B233" s="76" t="s">
        <v>574</v>
      </c>
      <c r="C233" s="77" t="s">
        <v>171</v>
      </c>
      <c r="D233" s="76" t="s">
        <v>571</v>
      </c>
      <c r="E233" s="128">
        <v>2452757.5100000002</v>
      </c>
      <c r="F233" s="133">
        <v>35</v>
      </c>
      <c r="G233" s="133">
        <v>1</v>
      </c>
      <c r="J233" s="67"/>
      <c r="K233" s="62"/>
      <c r="L233" s="62"/>
      <c r="M233" s="70"/>
      <c r="N233" s="70"/>
      <c r="O233" s="70"/>
      <c r="P233" s="70"/>
      <c r="Q233" s="65"/>
    </row>
    <row r="234" spans="1:17">
      <c r="A234" s="64" t="s">
        <v>379</v>
      </c>
      <c r="B234" s="76" t="s">
        <v>572</v>
      </c>
      <c r="C234" s="77" t="s">
        <v>145</v>
      </c>
      <c r="D234" s="76" t="s">
        <v>573</v>
      </c>
      <c r="E234" s="128">
        <v>7223240.6400000006</v>
      </c>
      <c r="F234" s="133">
        <v>80</v>
      </c>
      <c r="G234" s="133">
        <v>1</v>
      </c>
      <c r="J234" s="67"/>
      <c r="K234" s="62"/>
      <c r="L234" s="62"/>
      <c r="M234" s="70"/>
      <c r="N234" s="70"/>
      <c r="O234" s="70"/>
      <c r="P234" s="70"/>
      <c r="Q234" s="65"/>
    </row>
    <row r="235" spans="1:17">
      <c r="A235" s="64" t="s">
        <v>380</v>
      </c>
      <c r="B235" s="76" t="s">
        <v>572</v>
      </c>
      <c r="C235" s="77" t="s">
        <v>165</v>
      </c>
      <c r="D235" s="76" t="s">
        <v>573</v>
      </c>
      <c r="E235" s="128">
        <v>2322447.0599999996</v>
      </c>
      <c r="F235" s="133">
        <v>30</v>
      </c>
      <c r="G235" s="133">
        <v>1</v>
      </c>
      <c r="J235" s="67"/>
      <c r="K235" s="62"/>
      <c r="L235" s="62"/>
      <c r="M235" s="70"/>
      <c r="N235" s="70"/>
      <c r="O235" s="70"/>
      <c r="P235" s="70"/>
      <c r="Q235" s="65"/>
    </row>
    <row r="236" spans="1:17">
      <c r="A236" s="64" t="s">
        <v>381</v>
      </c>
      <c r="B236" s="76" t="s">
        <v>572</v>
      </c>
      <c r="C236" s="77" t="s">
        <v>144</v>
      </c>
      <c r="D236" s="76" t="s">
        <v>573</v>
      </c>
      <c r="E236" s="128">
        <v>5816868.54</v>
      </c>
      <c r="F236" s="133">
        <v>72</v>
      </c>
      <c r="G236" s="133">
        <v>1</v>
      </c>
      <c r="J236" s="67"/>
      <c r="K236" s="62"/>
      <c r="L236" s="62"/>
      <c r="M236" s="70"/>
      <c r="N236" s="70"/>
      <c r="O236" s="70"/>
      <c r="P236" s="70"/>
      <c r="Q236" s="65"/>
    </row>
    <row r="237" spans="1:17">
      <c r="A237" s="64" t="s">
        <v>382</v>
      </c>
      <c r="B237" s="76" t="s">
        <v>572</v>
      </c>
      <c r="C237" s="77" t="s">
        <v>141</v>
      </c>
      <c r="D237" s="76" t="s">
        <v>571</v>
      </c>
      <c r="E237" s="128">
        <v>3005328.03</v>
      </c>
      <c r="F237" s="133">
        <v>90</v>
      </c>
      <c r="G237" s="133">
        <v>1</v>
      </c>
      <c r="J237" s="67"/>
      <c r="K237" s="62"/>
      <c r="L237" s="62"/>
      <c r="M237" s="70"/>
      <c r="N237" s="70"/>
      <c r="O237" s="70"/>
      <c r="P237" s="70"/>
      <c r="Q237" s="65"/>
    </row>
    <row r="238" spans="1:17">
      <c r="A238" s="64" t="s">
        <v>383</v>
      </c>
      <c r="B238" s="76" t="s">
        <v>574</v>
      </c>
      <c r="C238" s="77" t="s">
        <v>30</v>
      </c>
      <c r="D238" s="76" t="s">
        <v>571</v>
      </c>
      <c r="E238" s="128">
        <v>1141575.3399999999</v>
      </c>
      <c r="F238" s="133">
        <v>40</v>
      </c>
      <c r="G238" s="133">
        <v>1</v>
      </c>
      <c r="J238" s="67"/>
      <c r="K238" s="62"/>
      <c r="L238" s="62"/>
      <c r="M238" s="70"/>
      <c r="N238" s="70"/>
      <c r="O238" s="70"/>
      <c r="P238" s="70"/>
      <c r="Q238" s="65"/>
    </row>
    <row r="239" spans="1:17">
      <c r="A239" s="64" t="s">
        <v>384</v>
      </c>
      <c r="B239" s="76" t="s">
        <v>572</v>
      </c>
      <c r="C239" s="77" t="s">
        <v>108</v>
      </c>
      <c r="D239" s="76" t="s">
        <v>573</v>
      </c>
      <c r="E239" s="128">
        <v>1408092.35</v>
      </c>
      <c r="F239" s="133">
        <v>40</v>
      </c>
      <c r="G239" s="133">
        <v>1</v>
      </c>
      <c r="J239" s="67"/>
      <c r="K239" s="62"/>
      <c r="L239" s="62"/>
      <c r="M239" s="70"/>
      <c r="N239" s="70"/>
      <c r="O239" s="70"/>
      <c r="P239" s="70"/>
      <c r="Q239" s="65"/>
    </row>
    <row r="240" spans="1:17">
      <c r="A240" s="64" t="s">
        <v>385</v>
      </c>
      <c r="B240" s="76" t="s">
        <v>572</v>
      </c>
      <c r="C240" s="77" t="s">
        <v>144</v>
      </c>
      <c r="D240" s="76" t="s">
        <v>571</v>
      </c>
      <c r="E240" s="128">
        <v>996850.49</v>
      </c>
      <c r="F240" s="133">
        <v>44</v>
      </c>
      <c r="G240" s="133">
        <v>1</v>
      </c>
      <c r="J240" s="67"/>
      <c r="K240" s="62"/>
      <c r="L240" s="62"/>
      <c r="M240" s="70"/>
      <c r="N240" s="70"/>
      <c r="O240" s="70"/>
      <c r="P240" s="70"/>
      <c r="Q240" s="65"/>
    </row>
    <row r="241" spans="1:17">
      <c r="A241" s="64" t="s">
        <v>386</v>
      </c>
      <c r="B241" s="76" t="s">
        <v>574</v>
      </c>
      <c r="C241" s="77" t="s">
        <v>26</v>
      </c>
      <c r="D241" s="76" t="s">
        <v>571</v>
      </c>
      <c r="E241" s="128">
        <v>1820653.38</v>
      </c>
      <c r="F241" s="133">
        <v>40</v>
      </c>
      <c r="G241" s="133">
        <v>1</v>
      </c>
      <c r="J241" s="67"/>
      <c r="K241" s="62"/>
      <c r="L241" s="62"/>
      <c r="M241" s="70"/>
      <c r="N241" s="70"/>
      <c r="O241" s="70"/>
      <c r="P241" s="70"/>
      <c r="Q241" s="65"/>
    </row>
    <row r="242" spans="1:17">
      <c r="A242" s="64" t="s">
        <v>387</v>
      </c>
      <c r="B242" s="76" t="s">
        <v>574</v>
      </c>
      <c r="C242" s="77" t="s">
        <v>26</v>
      </c>
      <c r="D242" s="76" t="s">
        <v>571</v>
      </c>
      <c r="E242" s="128">
        <v>4026588.22</v>
      </c>
      <c r="F242" s="133">
        <v>59</v>
      </c>
      <c r="G242" s="133">
        <v>1</v>
      </c>
      <c r="J242" s="67"/>
      <c r="K242" s="62"/>
      <c r="L242" s="62"/>
      <c r="M242" s="70"/>
      <c r="N242" s="70"/>
      <c r="O242" s="70"/>
      <c r="P242" s="70"/>
      <c r="Q242" s="65"/>
    </row>
    <row r="243" spans="1:17">
      <c r="A243" s="64" t="s">
        <v>388</v>
      </c>
      <c r="B243" s="76" t="s">
        <v>572</v>
      </c>
      <c r="C243" s="77" t="s">
        <v>150</v>
      </c>
      <c r="D243" s="76" t="s">
        <v>573</v>
      </c>
      <c r="E243" s="128">
        <v>7237158.9499999993</v>
      </c>
      <c r="F243" s="133">
        <v>75</v>
      </c>
      <c r="G243" s="133">
        <v>1</v>
      </c>
      <c r="J243" s="67"/>
      <c r="K243" s="62"/>
      <c r="L243" s="62"/>
      <c r="M243" s="70"/>
      <c r="N243" s="70"/>
      <c r="O243" s="70"/>
      <c r="P243" s="70"/>
      <c r="Q243" s="65"/>
    </row>
    <row r="244" spans="1:17">
      <c r="A244" s="64" t="s">
        <v>389</v>
      </c>
      <c r="B244" s="76" t="s">
        <v>574</v>
      </c>
      <c r="C244" s="77" t="s">
        <v>163</v>
      </c>
      <c r="D244" s="76" t="s">
        <v>573</v>
      </c>
      <c r="E244" s="128">
        <v>1155521.96</v>
      </c>
      <c r="F244" s="133">
        <v>20</v>
      </c>
      <c r="G244" s="133">
        <v>1</v>
      </c>
      <c r="J244" s="67"/>
      <c r="K244" s="62"/>
      <c r="L244" s="62"/>
      <c r="M244" s="70"/>
      <c r="N244" s="70"/>
      <c r="O244" s="70"/>
      <c r="P244" s="70"/>
      <c r="Q244" s="65"/>
    </row>
    <row r="245" spans="1:17">
      <c r="A245" s="64" t="s">
        <v>390</v>
      </c>
      <c r="B245" s="76" t="s">
        <v>572</v>
      </c>
      <c r="C245" s="77" t="s">
        <v>123</v>
      </c>
      <c r="D245" s="76" t="s">
        <v>573</v>
      </c>
      <c r="E245" s="128">
        <v>2428515.7999999998</v>
      </c>
      <c r="F245" s="133">
        <v>45</v>
      </c>
      <c r="G245" s="133">
        <v>1</v>
      </c>
      <c r="J245" s="67"/>
      <c r="K245" s="62"/>
      <c r="L245" s="62"/>
      <c r="M245" s="70"/>
      <c r="N245" s="70"/>
      <c r="O245" s="70"/>
      <c r="P245" s="70"/>
      <c r="Q245" s="65"/>
    </row>
    <row r="246" spans="1:17">
      <c r="A246" s="64" t="s">
        <v>391</v>
      </c>
      <c r="B246" s="76" t="s">
        <v>572</v>
      </c>
      <c r="C246" s="77" t="s">
        <v>134</v>
      </c>
      <c r="D246" s="76" t="s">
        <v>573</v>
      </c>
      <c r="E246" s="128">
        <v>8417898.4800000004</v>
      </c>
      <c r="F246" s="133">
        <v>70</v>
      </c>
      <c r="G246" s="133">
        <v>1</v>
      </c>
      <c r="J246" s="67"/>
      <c r="K246" s="62"/>
      <c r="L246" s="62"/>
      <c r="M246" s="70"/>
      <c r="N246" s="70"/>
      <c r="O246" s="70"/>
      <c r="P246" s="70"/>
      <c r="Q246" s="65"/>
    </row>
    <row r="247" spans="1:17">
      <c r="A247" s="64" t="s">
        <v>392</v>
      </c>
      <c r="B247" s="76" t="s">
        <v>572</v>
      </c>
      <c r="C247" s="77" t="s">
        <v>146</v>
      </c>
      <c r="D247" s="76" t="s">
        <v>571</v>
      </c>
      <c r="E247" s="128">
        <v>4362669.59</v>
      </c>
      <c r="F247" s="133">
        <v>90</v>
      </c>
      <c r="G247" s="133">
        <v>1</v>
      </c>
      <c r="J247" s="67"/>
      <c r="K247" s="62"/>
      <c r="L247" s="62"/>
      <c r="M247" s="70"/>
      <c r="N247" s="70"/>
      <c r="O247" s="70"/>
      <c r="P247" s="70"/>
      <c r="Q247" s="65"/>
    </row>
    <row r="248" spans="1:17">
      <c r="A248" s="64" t="s">
        <v>711</v>
      </c>
      <c r="B248" s="76" t="s">
        <v>572</v>
      </c>
      <c r="C248" s="77" t="s">
        <v>136</v>
      </c>
      <c r="D248" s="76" t="s">
        <v>571</v>
      </c>
      <c r="E248" s="128">
        <v>493175.9</v>
      </c>
      <c r="F248" s="133">
        <v>25</v>
      </c>
      <c r="G248" s="133">
        <v>1</v>
      </c>
      <c r="J248" s="67"/>
      <c r="K248" s="62"/>
      <c r="L248" s="62"/>
      <c r="M248" s="70"/>
      <c r="N248" s="70"/>
      <c r="O248" s="70"/>
      <c r="P248" s="70"/>
      <c r="Q248" s="65"/>
    </row>
    <row r="249" spans="1:17">
      <c r="A249" s="64" t="s">
        <v>393</v>
      </c>
      <c r="B249" s="76" t="s">
        <v>574</v>
      </c>
      <c r="C249" s="77" t="s">
        <v>147</v>
      </c>
      <c r="D249" s="76" t="s">
        <v>571</v>
      </c>
      <c r="E249" s="128">
        <v>909244.08000000007</v>
      </c>
      <c r="F249" s="133">
        <v>20</v>
      </c>
      <c r="G249" s="133">
        <v>1</v>
      </c>
      <c r="J249" s="67"/>
      <c r="K249" s="62"/>
      <c r="L249" s="62"/>
      <c r="M249" s="70"/>
      <c r="N249" s="70"/>
      <c r="O249" s="70"/>
      <c r="P249" s="70"/>
      <c r="Q249" s="65"/>
    </row>
    <row r="250" spans="1:17">
      <c r="A250" s="64" t="s">
        <v>613</v>
      </c>
      <c r="B250" s="76" t="s">
        <v>572</v>
      </c>
      <c r="C250" s="77" t="s">
        <v>145</v>
      </c>
      <c r="D250" s="76" t="s">
        <v>573</v>
      </c>
      <c r="E250" s="128">
        <v>10138418.189999999</v>
      </c>
      <c r="F250" s="133">
        <v>90</v>
      </c>
      <c r="G250" s="133">
        <v>1</v>
      </c>
      <c r="J250" s="67"/>
      <c r="K250" s="62"/>
      <c r="L250" s="62"/>
      <c r="M250" s="70"/>
      <c r="N250" s="70"/>
      <c r="O250" s="70"/>
      <c r="P250" s="70"/>
      <c r="Q250" s="65"/>
    </row>
    <row r="251" spans="1:17">
      <c r="A251" s="64" t="s">
        <v>394</v>
      </c>
      <c r="B251" s="76" t="s">
        <v>574</v>
      </c>
      <c r="C251" s="77" t="s">
        <v>104</v>
      </c>
      <c r="D251" s="76" t="s">
        <v>571</v>
      </c>
      <c r="E251" s="128">
        <v>1405974.45</v>
      </c>
      <c r="F251" s="133">
        <v>32</v>
      </c>
      <c r="G251" s="133">
        <v>1</v>
      </c>
      <c r="J251" s="67"/>
      <c r="K251" s="62"/>
      <c r="L251" s="62"/>
      <c r="M251" s="70"/>
      <c r="N251" s="70"/>
      <c r="O251" s="70"/>
      <c r="P251" s="70"/>
      <c r="Q251" s="65"/>
    </row>
    <row r="252" spans="1:17">
      <c r="A252" s="64" t="s">
        <v>395</v>
      </c>
      <c r="B252" s="76" t="s">
        <v>572</v>
      </c>
      <c r="C252" s="77" t="s">
        <v>108</v>
      </c>
      <c r="D252" s="76" t="s">
        <v>573</v>
      </c>
      <c r="E252" s="128">
        <v>3033537.56</v>
      </c>
      <c r="F252" s="133">
        <v>47</v>
      </c>
      <c r="G252" s="133">
        <v>1</v>
      </c>
      <c r="J252" s="67"/>
      <c r="K252" s="62"/>
      <c r="L252" s="62"/>
      <c r="M252" s="70"/>
      <c r="N252" s="70"/>
      <c r="O252" s="70"/>
      <c r="P252" s="70"/>
      <c r="Q252" s="65"/>
    </row>
    <row r="253" spans="1:17">
      <c r="A253" s="64" t="s">
        <v>396</v>
      </c>
      <c r="B253" s="76" t="s">
        <v>574</v>
      </c>
      <c r="C253" s="77" t="s">
        <v>147</v>
      </c>
      <c r="D253" s="76" t="s">
        <v>573</v>
      </c>
      <c r="E253" s="128">
        <v>8980836.4199999999</v>
      </c>
      <c r="F253" s="133">
        <v>75</v>
      </c>
      <c r="G253" s="133">
        <v>1</v>
      </c>
      <c r="J253" s="67"/>
      <c r="K253" s="62"/>
      <c r="L253" s="62"/>
      <c r="M253" s="70"/>
      <c r="N253" s="70"/>
      <c r="O253" s="70"/>
      <c r="P253" s="70"/>
      <c r="Q253" s="65"/>
    </row>
    <row r="254" spans="1:17">
      <c r="A254" s="64" t="s">
        <v>397</v>
      </c>
      <c r="B254" s="76" t="s">
        <v>574</v>
      </c>
      <c r="C254" s="77" t="s">
        <v>147</v>
      </c>
      <c r="D254" s="76" t="s">
        <v>571</v>
      </c>
      <c r="E254" s="128">
        <v>372384.05999999994</v>
      </c>
      <c r="F254" s="133">
        <v>20</v>
      </c>
      <c r="G254" s="133">
        <v>1</v>
      </c>
      <c r="J254" s="67"/>
      <c r="K254" s="62"/>
      <c r="L254" s="62"/>
      <c r="M254" s="70"/>
      <c r="N254" s="70"/>
      <c r="O254" s="70"/>
      <c r="P254" s="70"/>
      <c r="Q254" s="65"/>
    </row>
    <row r="255" spans="1:17">
      <c r="A255" s="64" t="s">
        <v>712</v>
      </c>
      <c r="B255" s="76" t="s">
        <v>574</v>
      </c>
      <c r="C255" s="77" t="s">
        <v>147</v>
      </c>
      <c r="D255" s="76" t="s">
        <v>571</v>
      </c>
      <c r="E255" s="128">
        <v>3949760.19</v>
      </c>
      <c r="F255" s="133">
        <v>45</v>
      </c>
      <c r="G255" s="133">
        <v>1</v>
      </c>
      <c r="J255" s="67"/>
      <c r="K255" s="62"/>
      <c r="L255" s="62"/>
      <c r="M255" s="70"/>
      <c r="N255" s="70"/>
      <c r="O255" s="70"/>
      <c r="P255" s="70"/>
      <c r="Q255" s="65"/>
    </row>
    <row r="256" spans="1:17">
      <c r="A256" s="64" t="s">
        <v>583</v>
      </c>
      <c r="B256" s="76" t="s">
        <v>574</v>
      </c>
      <c r="C256" s="77" t="s">
        <v>147</v>
      </c>
      <c r="D256" s="76" t="s">
        <v>571</v>
      </c>
      <c r="E256" s="128">
        <v>5208445.6100000003</v>
      </c>
      <c r="F256" s="133">
        <v>67</v>
      </c>
      <c r="G256" s="133">
        <v>1</v>
      </c>
      <c r="J256" s="67"/>
      <c r="K256" s="62"/>
      <c r="L256" s="62"/>
      <c r="M256" s="70"/>
      <c r="N256" s="70"/>
      <c r="O256" s="70"/>
      <c r="P256" s="70"/>
      <c r="Q256" s="65"/>
    </row>
    <row r="257" spans="1:17">
      <c r="A257" s="64" t="s">
        <v>398</v>
      </c>
      <c r="B257" s="76" t="s">
        <v>572</v>
      </c>
      <c r="C257" s="77" t="s">
        <v>132</v>
      </c>
      <c r="D257" s="76" t="s">
        <v>573</v>
      </c>
      <c r="E257" s="128">
        <v>10036521.09</v>
      </c>
      <c r="F257" s="133">
        <v>70</v>
      </c>
      <c r="G257" s="133">
        <v>1</v>
      </c>
      <c r="J257" s="67"/>
      <c r="K257" s="62"/>
      <c r="L257" s="62"/>
      <c r="M257" s="70"/>
      <c r="N257" s="70"/>
      <c r="O257" s="70"/>
      <c r="P257" s="70"/>
      <c r="Q257" s="65"/>
    </row>
    <row r="258" spans="1:17">
      <c r="A258" s="64" t="s">
        <v>399</v>
      </c>
      <c r="B258" s="76" t="s">
        <v>572</v>
      </c>
      <c r="C258" s="77" t="s">
        <v>38</v>
      </c>
      <c r="D258" s="76" t="s">
        <v>573</v>
      </c>
      <c r="E258" s="128">
        <v>4767939.5599999996</v>
      </c>
      <c r="F258" s="133">
        <v>60</v>
      </c>
      <c r="G258" s="133">
        <v>1</v>
      </c>
      <c r="J258" s="67"/>
      <c r="K258" s="62"/>
      <c r="L258" s="62"/>
      <c r="M258" s="70"/>
      <c r="N258" s="70"/>
      <c r="O258" s="70"/>
      <c r="P258" s="70"/>
      <c r="Q258" s="65"/>
    </row>
    <row r="259" spans="1:17">
      <c r="A259" s="64" t="s">
        <v>400</v>
      </c>
      <c r="B259" s="76" t="s">
        <v>574</v>
      </c>
      <c r="C259" s="77" t="s">
        <v>120</v>
      </c>
      <c r="D259" s="76" t="s">
        <v>573</v>
      </c>
      <c r="E259" s="128">
        <v>1222200.73</v>
      </c>
      <c r="F259" s="133">
        <v>16</v>
      </c>
      <c r="G259" s="133">
        <v>1</v>
      </c>
      <c r="J259" s="67"/>
      <c r="K259" s="62"/>
      <c r="L259" s="62"/>
      <c r="M259" s="70"/>
      <c r="N259" s="70"/>
      <c r="O259" s="70"/>
      <c r="P259" s="70"/>
      <c r="Q259" s="65"/>
    </row>
    <row r="260" spans="1:17">
      <c r="A260" s="64" t="s">
        <v>401</v>
      </c>
      <c r="B260" s="76" t="s">
        <v>574</v>
      </c>
      <c r="C260" s="77" t="s">
        <v>138</v>
      </c>
      <c r="D260" s="76" t="s">
        <v>573</v>
      </c>
      <c r="E260" s="128">
        <v>1072271.5</v>
      </c>
      <c r="F260" s="133">
        <v>22</v>
      </c>
      <c r="G260" s="133">
        <v>1</v>
      </c>
      <c r="J260" s="67"/>
      <c r="K260" s="62"/>
      <c r="L260" s="62"/>
      <c r="M260" s="70"/>
      <c r="N260" s="70"/>
      <c r="O260" s="70"/>
      <c r="P260" s="70"/>
      <c r="Q260" s="65"/>
    </row>
    <row r="261" spans="1:17">
      <c r="A261" s="64" t="s">
        <v>402</v>
      </c>
      <c r="B261" s="76" t="s">
        <v>574</v>
      </c>
      <c r="C261" s="77" t="s">
        <v>138</v>
      </c>
      <c r="D261" s="76" t="s">
        <v>571</v>
      </c>
      <c r="E261" s="128">
        <v>5049275.8900000006</v>
      </c>
      <c r="F261" s="133">
        <v>75</v>
      </c>
      <c r="G261" s="133">
        <v>1</v>
      </c>
      <c r="J261" s="67"/>
      <c r="K261" s="62"/>
      <c r="L261" s="62"/>
      <c r="M261" s="70"/>
      <c r="N261" s="70"/>
      <c r="O261" s="70"/>
      <c r="P261" s="70"/>
      <c r="Q261" s="65"/>
    </row>
    <row r="262" spans="1:17">
      <c r="A262" s="64" t="s">
        <v>713</v>
      </c>
      <c r="B262" s="76" t="s">
        <v>574</v>
      </c>
      <c r="C262" s="77" t="s">
        <v>138</v>
      </c>
      <c r="D262" s="76" t="s">
        <v>571</v>
      </c>
      <c r="E262" s="128">
        <v>2529670.6200000006</v>
      </c>
      <c r="F262" s="133">
        <v>45</v>
      </c>
      <c r="G262" s="133">
        <v>1</v>
      </c>
      <c r="J262" s="67"/>
      <c r="K262" s="62"/>
      <c r="L262" s="62"/>
      <c r="M262" s="70"/>
      <c r="N262" s="70"/>
      <c r="O262" s="70"/>
      <c r="P262" s="70"/>
      <c r="Q262" s="65"/>
    </row>
    <row r="263" spans="1:17">
      <c r="A263" s="64" t="s">
        <v>403</v>
      </c>
      <c r="B263" s="76" t="s">
        <v>572</v>
      </c>
      <c r="C263" s="77" t="s">
        <v>150</v>
      </c>
      <c r="D263" s="76" t="s">
        <v>573</v>
      </c>
      <c r="E263" s="128">
        <v>3819530.42</v>
      </c>
      <c r="F263" s="133">
        <v>44</v>
      </c>
      <c r="G263" s="133">
        <v>1</v>
      </c>
      <c r="J263" s="67"/>
      <c r="K263" s="62"/>
      <c r="L263" s="62"/>
      <c r="M263" s="70"/>
      <c r="N263" s="70"/>
      <c r="O263" s="70"/>
      <c r="P263" s="70"/>
      <c r="Q263" s="65"/>
    </row>
    <row r="264" spans="1:17">
      <c r="A264" s="64" t="s">
        <v>404</v>
      </c>
      <c r="B264" s="76" t="s">
        <v>572</v>
      </c>
      <c r="C264" s="77" t="s">
        <v>176</v>
      </c>
      <c r="D264" s="76" t="s">
        <v>571</v>
      </c>
      <c r="E264" s="128">
        <v>1203439.1099999999</v>
      </c>
      <c r="F264" s="133">
        <v>30</v>
      </c>
      <c r="G264" s="133">
        <v>1</v>
      </c>
      <c r="J264" s="67"/>
      <c r="K264" s="62"/>
      <c r="L264" s="62"/>
      <c r="M264" s="70"/>
      <c r="N264" s="70"/>
      <c r="O264" s="70"/>
      <c r="P264" s="70"/>
      <c r="Q264" s="65"/>
    </row>
    <row r="265" spans="1:17">
      <c r="A265" s="64" t="s">
        <v>714</v>
      </c>
      <c r="B265" s="76" t="s">
        <v>572</v>
      </c>
      <c r="C265" s="77" t="s">
        <v>105</v>
      </c>
      <c r="D265" s="76" t="s">
        <v>571</v>
      </c>
      <c r="E265" s="128">
        <v>1342919.8599999999</v>
      </c>
      <c r="F265" s="133">
        <v>50</v>
      </c>
      <c r="G265" s="133">
        <v>1</v>
      </c>
      <c r="J265" s="67"/>
      <c r="K265" s="62"/>
      <c r="L265" s="62"/>
      <c r="M265" s="70"/>
      <c r="N265" s="70"/>
      <c r="O265" s="70"/>
      <c r="P265" s="70"/>
      <c r="Q265" s="65"/>
    </row>
    <row r="266" spans="1:17">
      <c r="A266" s="64" t="s">
        <v>405</v>
      </c>
      <c r="B266" s="76" t="s">
        <v>572</v>
      </c>
      <c r="C266" s="77" t="s">
        <v>151</v>
      </c>
      <c r="D266" s="76" t="s">
        <v>571</v>
      </c>
      <c r="E266" s="128">
        <v>3175064.44</v>
      </c>
      <c r="F266" s="133">
        <v>105</v>
      </c>
      <c r="G266" s="133">
        <v>1</v>
      </c>
      <c r="J266" s="67"/>
      <c r="K266" s="62"/>
      <c r="L266" s="62"/>
      <c r="M266" s="70"/>
      <c r="N266" s="70"/>
      <c r="O266" s="70"/>
      <c r="P266" s="70"/>
      <c r="Q266" s="65"/>
    </row>
    <row r="267" spans="1:17">
      <c r="A267" s="64" t="s">
        <v>406</v>
      </c>
      <c r="B267" s="76" t="s">
        <v>574</v>
      </c>
      <c r="C267" s="77" t="s">
        <v>129</v>
      </c>
      <c r="D267" s="76" t="s">
        <v>571</v>
      </c>
      <c r="E267" s="128">
        <v>2008133.8499999999</v>
      </c>
      <c r="F267" s="133">
        <v>40</v>
      </c>
      <c r="G267" s="133">
        <v>1</v>
      </c>
      <c r="J267" s="67"/>
      <c r="K267" s="62"/>
      <c r="L267" s="62"/>
      <c r="M267" s="70"/>
      <c r="N267" s="70"/>
      <c r="O267" s="70"/>
      <c r="P267" s="70"/>
      <c r="Q267" s="65"/>
    </row>
    <row r="268" spans="1:17">
      <c r="A268" s="64" t="s">
        <v>407</v>
      </c>
      <c r="B268" s="76" t="s">
        <v>572</v>
      </c>
      <c r="C268" s="77" t="s">
        <v>136</v>
      </c>
      <c r="D268" s="76" t="s">
        <v>571</v>
      </c>
      <c r="E268" s="128">
        <v>3666134.51</v>
      </c>
      <c r="F268" s="133">
        <v>82</v>
      </c>
      <c r="G268" s="133">
        <v>1</v>
      </c>
      <c r="J268" s="67"/>
      <c r="K268" s="62"/>
      <c r="L268" s="62"/>
      <c r="M268" s="70"/>
      <c r="N268" s="70"/>
      <c r="O268" s="70"/>
      <c r="P268" s="70"/>
      <c r="Q268" s="65"/>
    </row>
    <row r="269" spans="1:17">
      <c r="A269" s="64" t="s">
        <v>408</v>
      </c>
      <c r="B269" s="76" t="s">
        <v>572</v>
      </c>
      <c r="C269" s="77" t="s">
        <v>153</v>
      </c>
      <c r="D269" s="76" t="s">
        <v>573</v>
      </c>
      <c r="E269" s="128">
        <v>5709697.0800000001</v>
      </c>
      <c r="F269" s="133">
        <v>70</v>
      </c>
      <c r="G269" s="133">
        <v>1</v>
      </c>
      <c r="J269" s="67"/>
      <c r="K269" s="62"/>
      <c r="L269" s="62"/>
      <c r="M269" s="70"/>
      <c r="N269" s="70"/>
      <c r="O269" s="70"/>
      <c r="P269" s="70"/>
      <c r="Q269" s="65"/>
    </row>
    <row r="270" spans="1:17">
      <c r="A270" s="64" t="s">
        <v>409</v>
      </c>
      <c r="B270" s="76" t="s">
        <v>572</v>
      </c>
      <c r="C270" s="77" t="s">
        <v>154</v>
      </c>
      <c r="D270" s="76" t="s">
        <v>573</v>
      </c>
      <c r="E270" s="128">
        <v>1886083.5699999998</v>
      </c>
      <c r="F270" s="133">
        <v>35</v>
      </c>
      <c r="G270" s="133">
        <v>1</v>
      </c>
      <c r="J270" s="67"/>
      <c r="K270" s="62"/>
      <c r="L270" s="62"/>
      <c r="M270" s="70"/>
      <c r="N270" s="70"/>
      <c r="O270" s="70"/>
      <c r="P270" s="70"/>
      <c r="Q270" s="65"/>
    </row>
    <row r="271" spans="1:17">
      <c r="A271" s="64" t="s">
        <v>410</v>
      </c>
      <c r="B271" s="76" t="s">
        <v>574</v>
      </c>
      <c r="C271" s="77" t="s">
        <v>138</v>
      </c>
      <c r="D271" s="76" t="s">
        <v>571</v>
      </c>
      <c r="E271" s="128">
        <v>4200124.08</v>
      </c>
      <c r="F271" s="133">
        <v>69</v>
      </c>
      <c r="G271" s="133">
        <v>1</v>
      </c>
      <c r="J271" s="67"/>
      <c r="K271" s="62"/>
      <c r="L271" s="62"/>
      <c r="M271" s="70"/>
      <c r="N271" s="70"/>
      <c r="O271" s="70"/>
      <c r="P271" s="70"/>
      <c r="Q271" s="65"/>
    </row>
    <row r="272" spans="1:17">
      <c r="A272" s="64" t="s">
        <v>411</v>
      </c>
      <c r="B272" s="76" t="s">
        <v>574</v>
      </c>
      <c r="C272" s="77" t="s">
        <v>138</v>
      </c>
      <c r="D272" s="76" t="s">
        <v>571</v>
      </c>
      <c r="E272" s="128">
        <v>1208477.8399999999</v>
      </c>
      <c r="F272" s="133">
        <v>35</v>
      </c>
      <c r="G272" s="133">
        <v>1</v>
      </c>
      <c r="J272" s="67"/>
      <c r="K272" s="62"/>
      <c r="L272" s="62"/>
      <c r="M272" s="70"/>
      <c r="N272" s="70"/>
      <c r="O272" s="70"/>
      <c r="P272" s="70"/>
      <c r="Q272" s="65"/>
    </row>
    <row r="273" spans="1:17">
      <c r="A273" s="64" t="s">
        <v>412</v>
      </c>
      <c r="B273" s="76" t="s">
        <v>574</v>
      </c>
      <c r="C273" s="77" t="s">
        <v>138</v>
      </c>
      <c r="D273" s="76" t="s">
        <v>573</v>
      </c>
      <c r="E273" s="128">
        <v>1270496.81</v>
      </c>
      <c r="F273" s="133">
        <v>15</v>
      </c>
      <c r="G273" s="133">
        <v>1</v>
      </c>
      <c r="J273" s="67"/>
      <c r="K273" s="62"/>
      <c r="L273" s="62"/>
      <c r="M273" s="70"/>
      <c r="N273" s="70"/>
      <c r="O273" s="70"/>
      <c r="P273" s="70"/>
      <c r="Q273" s="65"/>
    </row>
    <row r="274" spans="1:17">
      <c r="A274" s="64" t="s">
        <v>715</v>
      </c>
      <c r="B274" s="76" t="s">
        <v>574</v>
      </c>
      <c r="C274" s="77" t="s">
        <v>138</v>
      </c>
      <c r="D274" s="76" t="s">
        <v>571</v>
      </c>
      <c r="E274" s="128">
        <v>2994260.1999999997</v>
      </c>
      <c r="F274" s="133">
        <v>46</v>
      </c>
      <c r="G274" s="133">
        <v>1</v>
      </c>
      <c r="J274" s="67"/>
      <c r="K274" s="62"/>
      <c r="L274" s="62"/>
      <c r="M274" s="70"/>
      <c r="N274" s="70"/>
      <c r="O274" s="70"/>
      <c r="P274" s="70"/>
      <c r="Q274" s="65"/>
    </row>
    <row r="275" spans="1:17">
      <c r="A275" s="64" t="s">
        <v>413</v>
      </c>
      <c r="B275" s="76" t="s">
        <v>572</v>
      </c>
      <c r="C275" s="77" t="s">
        <v>115</v>
      </c>
      <c r="D275" s="76" t="s">
        <v>573</v>
      </c>
      <c r="E275" s="128">
        <v>8198914.1500000004</v>
      </c>
      <c r="F275" s="133">
        <v>70</v>
      </c>
      <c r="G275" s="133">
        <v>1</v>
      </c>
      <c r="J275" s="67"/>
      <c r="K275" s="62"/>
      <c r="L275" s="62"/>
      <c r="M275" s="70"/>
      <c r="N275" s="70"/>
      <c r="O275" s="70"/>
      <c r="P275" s="70"/>
      <c r="Q275" s="65"/>
    </row>
    <row r="276" spans="1:17">
      <c r="A276" s="64" t="s">
        <v>414</v>
      </c>
      <c r="B276" s="76" t="s">
        <v>572</v>
      </c>
      <c r="C276" s="77" t="s">
        <v>150</v>
      </c>
      <c r="D276" s="76" t="s">
        <v>573</v>
      </c>
      <c r="E276" s="128">
        <v>5968747.2400000002</v>
      </c>
      <c r="F276" s="133">
        <v>62</v>
      </c>
      <c r="G276" s="133">
        <v>1</v>
      </c>
      <c r="J276" s="67"/>
      <c r="K276" s="62"/>
      <c r="L276" s="62"/>
      <c r="M276" s="70"/>
      <c r="N276" s="70"/>
      <c r="O276" s="70"/>
      <c r="P276" s="70"/>
      <c r="Q276" s="65"/>
    </row>
    <row r="277" spans="1:17">
      <c r="A277" s="64" t="s">
        <v>415</v>
      </c>
      <c r="B277" s="76" t="s">
        <v>572</v>
      </c>
      <c r="C277" s="77" t="s">
        <v>150</v>
      </c>
      <c r="D277" s="76" t="s">
        <v>571</v>
      </c>
      <c r="E277" s="128">
        <v>8609024.0700000003</v>
      </c>
      <c r="F277" s="133">
        <v>105</v>
      </c>
      <c r="G277" s="133">
        <v>1</v>
      </c>
      <c r="J277" s="67"/>
      <c r="K277" s="62"/>
      <c r="L277" s="62"/>
      <c r="M277" s="70"/>
      <c r="N277" s="70"/>
      <c r="O277" s="70"/>
      <c r="P277" s="70"/>
      <c r="Q277" s="65"/>
    </row>
    <row r="278" spans="1:17">
      <c r="A278" s="64" t="s">
        <v>608</v>
      </c>
      <c r="B278" s="76" t="s">
        <v>572</v>
      </c>
      <c r="C278" s="77" t="s">
        <v>151</v>
      </c>
      <c r="D278" s="76" t="s">
        <v>571</v>
      </c>
      <c r="E278" s="128">
        <v>4098862.9899999993</v>
      </c>
      <c r="F278" s="133">
        <v>79</v>
      </c>
      <c r="G278" s="133">
        <v>1</v>
      </c>
      <c r="J278" s="67"/>
      <c r="K278" s="62"/>
      <c r="L278" s="62"/>
      <c r="M278" s="70"/>
      <c r="N278" s="70"/>
      <c r="O278" s="70"/>
      <c r="P278" s="70"/>
      <c r="Q278" s="65"/>
    </row>
    <row r="279" spans="1:17">
      <c r="A279" s="64" t="s">
        <v>609</v>
      </c>
      <c r="B279" s="76" t="s">
        <v>572</v>
      </c>
      <c r="C279" s="77" t="s">
        <v>150</v>
      </c>
      <c r="D279" s="76" t="s">
        <v>571</v>
      </c>
      <c r="E279" s="128">
        <v>5558718.1799999997</v>
      </c>
      <c r="F279" s="133">
        <v>92</v>
      </c>
      <c r="G279" s="133">
        <v>1</v>
      </c>
      <c r="J279" s="67"/>
      <c r="K279" s="62"/>
      <c r="L279" s="62"/>
      <c r="M279" s="70"/>
      <c r="N279" s="70"/>
      <c r="O279" s="70"/>
      <c r="P279" s="70"/>
      <c r="Q279" s="65"/>
    </row>
    <row r="280" spans="1:17">
      <c r="A280" s="64" t="s">
        <v>416</v>
      </c>
      <c r="B280" s="76" t="s">
        <v>574</v>
      </c>
      <c r="C280" s="77" t="s">
        <v>102</v>
      </c>
      <c r="D280" s="76" t="s">
        <v>571</v>
      </c>
      <c r="E280" s="128">
        <v>818310.54</v>
      </c>
      <c r="F280" s="133">
        <v>40</v>
      </c>
      <c r="G280" s="133">
        <v>1</v>
      </c>
      <c r="J280" s="67"/>
      <c r="K280" s="62"/>
      <c r="L280" s="62"/>
      <c r="M280" s="70"/>
      <c r="N280" s="70"/>
      <c r="O280" s="70"/>
      <c r="P280" s="70"/>
      <c r="Q280" s="65"/>
    </row>
    <row r="281" spans="1:17">
      <c r="A281" s="64" t="s">
        <v>417</v>
      </c>
      <c r="B281" s="76" t="s">
        <v>574</v>
      </c>
      <c r="C281" s="77" t="s">
        <v>36</v>
      </c>
      <c r="D281" s="76" t="s">
        <v>571</v>
      </c>
      <c r="E281" s="128">
        <v>1065272.3800000001</v>
      </c>
      <c r="F281" s="133">
        <v>32</v>
      </c>
      <c r="G281" s="133">
        <v>1</v>
      </c>
      <c r="J281" s="67"/>
      <c r="K281" s="62"/>
      <c r="L281" s="62"/>
      <c r="M281" s="70"/>
      <c r="N281" s="70"/>
      <c r="O281" s="70"/>
      <c r="P281" s="70"/>
      <c r="Q281" s="65"/>
    </row>
    <row r="282" spans="1:17">
      <c r="A282" s="64" t="s">
        <v>40</v>
      </c>
      <c r="B282" s="76" t="s">
        <v>572</v>
      </c>
      <c r="C282" s="77" t="s">
        <v>108</v>
      </c>
      <c r="D282" s="76" t="s">
        <v>573</v>
      </c>
      <c r="E282" s="128">
        <v>1594072.6199999999</v>
      </c>
      <c r="F282" s="133">
        <v>50</v>
      </c>
      <c r="G282" s="133">
        <v>1</v>
      </c>
      <c r="J282" s="67"/>
      <c r="K282" s="62"/>
      <c r="L282" s="62"/>
      <c r="M282" s="70"/>
      <c r="N282" s="70"/>
      <c r="O282" s="70"/>
      <c r="P282" s="70"/>
      <c r="Q282" s="65"/>
    </row>
    <row r="283" spans="1:17">
      <c r="A283" s="64" t="s">
        <v>610</v>
      </c>
      <c r="B283" s="76" t="s">
        <v>574</v>
      </c>
      <c r="C283" s="77" t="s">
        <v>138</v>
      </c>
      <c r="D283" s="76" t="s">
        <v>571</v>
      </c>
      <c r="E283" s="128">
        <v>579177.67000000004</v>
      </c>
      <c r="F283" s="133">
        <v>23</v>
      </c>
      <c r="G283" s="133">
        <v>1</v>
      </c>
      <c r="J283" s="67"/>
      <c r="K283" s="62"/>
      <c r="L283" s="62"/>
      <c r="M283" s="70"/>
      <c r="N283" s="70"/>
      <c r="O283" s="70"/>
      <c r="P283" s="70"/>
      <c r="Q283" s="65"/>
    </row>
    <row r="284" spans="1:17">
      <c r="A284" s="64" t="s">
        <v>418</v>
      </c>
      <c r="B284" s="76" t="s">
        <v>572</v>
      </c>
      <c r="C284" s="77" t="s">
        <v>151</v>
      </c>
      <c r="D284" s="76" t="s">
        <v>573</v>
      </c>
      <c r="E284" s="128">
        <v>7449835.7599999998</v>
      </c>
      <c r="F284" s="133">
        <v>67</v>
      </c>
      <c r="G284" s="133">
        <v>1</v>
      </c>
      <c r="J284" s="67"/>
      <c r="K284" s="62"/>
      <c r="L284" s="62"/>
      <c r="M284" s="70"/>
      <c r="N284" s="70"/>
      <c r="O284" s="70"/>
      <c r="P284" s="70"/>
      <c r="Q284" s="65"/>
    </row>
    <row r="285" spans="1:17">
      <c r="A285" s="64" t="s">
        <v>419</v>
      </c>
      <c r="B285" s="76" t="s">
        <v>572</v>
      </c>
      <c r="C285" s="77" t="s">
        <v>127</v>
      </c>
      <c r="D285" s="76" t="s">
        <v>571</v>
      </c>
      <c r="E285" s="128">
        <v>3903790.96</v>
      </c>
      <c r="F285" s="133">
        <v>50</v>
      </c>
      <c r="G285" s="133">
        <v>1</v>
      </c>
      <c r="J285" s="67"/>
      <c r="K285" s="62"/>
      <c r="L285" s="62"/>
      <c r="M285" s="70"/>
      <c r="N285" s="70"/>
      <c r="O285" s="70"/>
      <c r="P285" s="70"/>
      <c r="Q285" s="65"/>
    </row>
    <row r="286" spans="1:17">
      <c r="A286" s="64" t="s">
        <v>716</v>
      </c>
      <c r="B286" s="76" t="s">
        <v>572</v>
      </c>
      <c r="C286" s="77" t="s">
        <v>127</v>
      </c>
      <c r="D286" s="76" t="s">
        <v>571</v>
      </c>
      <c r="E286" s="128">
        <v>2823961.9699999997</v>
      </c>
      <c r="F286" s="133">
        <v>35</v>
      </c>
      <c r="G286" s="133">
        <v>1</v>
      </c>
      <c r="J286" s="67"/>
      <c r="K286" s="62"/>
      <c r="L286" s="62"/>
      <c r="M286" s="70"/>
      <c r="N286" s="70"/>
      <c r="O286" s="70"/>
      <c r="P286" s="70"/>
      <c r="Q286" s="65"/>
    </row>
    <row r="287" spans="1:17">
      <c r="A287" s="64" t="s">
        <v>420</v>
      </c>
      <c r="B287" s="76" t="s">
        <v>574</v>
      </c>
      <c r="C287" s="77" t="s">
        <v>128</v>
      </c>
      <c r="D287" s="76" t="s">
        <v>573</v>
      </c>
      <c r="E287" s="128">
        <v>5853907.1000000006</v>
      </c>
      <c r="F287" s="133">
        <v>84</v>
      </c>
      <c r="G287" s="133">
        <v>1</v>
      </c>
      <c r="J287" s="67"/>
      <c r="K287" s="62"/>
      <c r="L287" s="62"/>
      <c r="M287" s="70"/>
      <c r="N287" s="70"/>
      <c r="O287" s="70"/>
      <c r="P287" s="70"/>
      <c r="Q287" s="65"/>
    </row>
    <row r="288" spans="1:17">
      <c r="A288" s="64" t="s">
        <v>421</v>
      </c>
      <c r="B288" s="76" t="s">
        <v>574</v>
      </c>
      <c r="C288" s="77" t="s">
        <v>104</v>
      </c>
      <c r="D288" s="76" t="s">
        <v>571</v>
      </c>
      <c r="E288" s="128">
        <v>3566419.62</v>
      </c>
      <c r="F288" s="133">
        <v>70</v>
      </c>
      <c r="G288" s="133">
        <v>1</v>
      </c>
      <c r="J288" s="67"/>
      <c r="K288" s="62"/>
      <c r="L288" s="62"/>
      <c r="M288" s="70"/>
      <c r="N288" s="70"/>
      <c r="O288" s="70"/>
      <c r="P288" s="70"/>
      <c r="Q288" s="65"/>
    </row>
    <row r="289" spans="1:17">
      <c r="A289" s="64" t="s">
        <v>422</v>
      </c>
      <c r="B289" s="76" t="s">
        <v>572</v>
      </c>
      <c r="C289" s="77" t="s">
        <v>153</v>
      </c>
      <c r="D289" s="76" t="s">
        <v>571</v>
      </c>
      <c r="E289" s="128">
        <v>2708661.55</v>
      </c>
      <c r="F289" s="133">
        <v>40</v>
      </c>
      <c r="G289" s="133">
        <v>1</v>
      </c>
      <c r="J289" s="67"/>
      <c r="K289" s="62"/>
      <c r="L289" s="62"/>
      <c r="M289" s="70"/>
      <c r="N289" s="70"/>
      <c r="O289" s="70"/>
      <c r="P289" s="70"/>
      <c r="Q289" s="65"/>
    </row>
    <row r="290" spans="1:17">
      <c r="A290" s="64" t="s">
        <v>423</v>
      </c>
      <c r="B290" s="76" t="s">
        <v>574</v>
      </c>
      <c r="C290" s="77" t="s">
        <v>31</v>
      </c>
      <c r="D290" s="76" t="s">
        <v>571</v>
      </c>
      <c r="E290" s="128">
        <v>1541731.24</v>
      </c>
      <c r="F290" s="133">
        <v>60</v>
      </c>
      <c r="G290" s="133">
        <v>1</v>
      </c>
      <c r="J290" s="67"/>
      <c r="K290" s="62"/>
      <c r="L290" s="62"/>
      <c r="M290" s="70"/>
      <c r="N290" s="70"/>
      <c r="O290" s="70"/>
      <c r="P290" s="70"/>
      <c r="Q290" s="65"/>
    </row>
    <row r="291" spans="1:17">
      <c r="A291" s="64" t="s">
        <v>424</v>
      </c>
      <c r="B291" s="76" t="s">
        <v>572</v>
      </c>
      <c r="C291" s="77" t="s">
        <v>150</v>
      </c>
      <c r="D291" s="76" t="s">
        <v>573</v>
      </c>
      <c r="E291" s="128">
        <v>3906941.5</v>
      </c>
      <c r="F291" s="133">
        <v>45</v>
      </c>
      <c r="G291" s="133">
        <v>1</v>
      </c>
      <c r="J291" s="67"/>
      <c r="K291" s="62"/>
      <c r="L291" s="62"/>
      <c r="M291" s="70"/>
      <c r="N291" s="70"/>
      <c r="O291" s="70"/>
      <c r="P291" s="70"/>
      <c r="Q291" s="65"/>
    </row>
    <row r="292" spans="1:17">
      <c r="A292" s="64" t="s">
        <v>425</v>
      </c>
      <c r="B292" s="76" t="s">
        <v>574</v>
      </c>
      <c r="C292" s="77" t="s">
        <v>128</v>
      </c>
      <c r="D292" s="76" t="s">
        <v>571</v>
      </c>
      <c r="E292" s="128">
        <v>3425894.45</v>
      </c>
      <c r="F292" s="133">
        <v>60</v>
      </c>
      <c r="G292" s="133">
        <v>1</v>
      </c>
      <c r="J292" s="67"/>
      <c r="K292" s="62"/>
      <c r="L292" s="62"/>
      <c r="M292" s="70"/>
      <c r="N292" s="70"/>
      <c r="O292" s="70"/>
      <c r="P292" s="70"/>
      <c r="Q292" s="65"/>
    </row>
    <row r="293" spans="1:17">
      <c r="A293" s="64" t="s">
        <v>426</v>
      </c>
      <c r="B293" s="76" t="s">
        <v>572</v>
      </c>
      <c r="C293" s="77" t="s">
        <v>105</v>
      </c>
      <c r="D293" s="76" t="s">
        <v>573</v>
      </c>
      <c r="E293" s="128">
        <v>7871588.7800000003</v>
      </c>
      <c r="F293" s="133">
        <v>93</v>
      </c>
      <c r="G293" s="133">
        <v>1</v>
      </c>
      <c r="J293" s="67"/>
      <c r="K293" s="62"/>
      <c r="L293" s="62"/>
      <c r="M293" s="70"/>
      <c r="N293" s="70"/>
      <c r="O293" s="70"/>
      <c r="P293" s="70"/>
      <c r="Q293" s="65"/>
    </row>
    <row r="294" spans="1:17">
      <c r="A294" s="64" t="s">
        <v>427</v>
      </c>
      <c r="B294" s="76" t="s">
        <v>572</v>
      </c>
      <c r="C294" s="77" t="s">
        <v>176</v>
      </c>
      <c r="D294" s="76" t="s">
        <v>573</v>
      </c>
      <c r="E294" s="128">
        <v>2271097.3899999997</v>
      </c>
      <c r="F294" s="133">
        <v>47</v>
      </c>
      <c r="G294" s="133">
        <v>1</v>
      </c>
      <c r="J294" s="67"/>
      <c r="K294" s="62"/>
      <c r="L294" s="62"/>
      <c r="M294" s="70"/>
      <c r="N294" s="70"/>
      <c r="O294" s="70"/>
      <c r="P294" s="70"/>
      <c r="Q294" s="65"/>
    </row>
    <row r="295" spans="1:17">
      <c r="A295" s="64" t="s">
        <v>428</v>
      </c>
      <c r="B295" s="76" t="s">
        <v>572</v>
      </c>
      <c r="C295" s="77" t="s">
        <v>134</v>
      </c>
      <c r="D295" s="76" t="s">
        <v>573</v>
      </c>
      <c r="E295" s="128">
        <v>4176642.5300000003</v>
      </c>
      <c r="F295" s="133">
        <v>43</v>
      </c>
      <c r="G295" s="133">
        <v>1</v>
      </c>
      <c r="J295" s="67"/>
      <c r="K295" s="62"/>
      <c r="L295" s="62"/>
      <c r="M295" s="70"/>
      <c r="N295" s="70"/>
      <c r="O295" s="70"/>
      <c r="P295" s="70"/>
      <c r="Q295" s="65"/>
    </row>
    <row r="296" spans="1:17">
      <c r="A296" s="64" t="s">
        <v>429</v>
      </c>
      <c r="B296" s="76" t="s">
        <v>572</v>
      </c>
      <c r="C296" s="77" t="s">
        <v>119</v>
      </c>
      <c r="D296" s="76" t="s">
        <v>573</v>
      </c>
      <c r="E296" s="128">
        <v>7375182.6000000006</v>
      </c>
      <c r="F296" s="133">
        <v>80</v>
      </c>
      <c r="G296" s="133">
        <v>1</v>
      </c>
      <c r="J296" s="67"/>
      <c r="K296" s="62"/>
      <c r="L296" s="62"/>
      <c r="M296" s="70"/>
      <c r="N296" s="70"/>
      <c r="O296" s="70"/>
      <c r="P296" s="70"/>
      <c r="Q296" s="65"/>
    </row>
    <row r="297" spans="1:17">
      <c r="A297" s="64" t="s">
        <v>430</v>
      </c>
      <c r="B297" s="76" t="s">
        <v>574</v>
      </c>
      <c r="C297" s="77" t="s">
        <v>147</v>
      </c>
      <c r="D297" s="76" t="s">
        <v>571</v>
      </c>
      <c r="E297" s="128">
        <v>231026.77000000002</v>
      </c>
      <c r="F297" s="133">
        <v>5</v>
      </c>
      <c r="G297" s="133">
        <v>1</v>
      </c>
      <c r="J297" s="67"/>
      <c r="K297" s="62"/>
      <c r="L297" s="62"/>
      <c r="M297" s="70"/>
      <c r="N297" s="70"/>
      <c r="O297" s="70"/>
      <c r="P297" s="70"/>
      <c r="Q297" s="65"/>
    </row>
    <row r="298" spans="1:17">
      <c r="A298" s="64" t="s">
        <v>431</v>
      </c>
      <c r="B298" s="76" t="s">
        <v>572</v>
      </c>
      <c r="C298" s="77" t="s">
        <v>114</v>
      </c>
      <c r="D298" s="76" t="s">
        <v>573</v>
      </c>
      <c r="E298" s="128">
        <v>4621888.88</v>
      </c>
      <c r="F298" s="133">
        <v>70</v>
      </c>
      <c r="G298" s="133">
        <v>1</v>
      </c>
      <c r="J298" s="67"/>
      <c r="K298" s="62"/>
      <c r="L298" s="62"/>
      <c r="M298" s="70"/>
      <c r="N298" s="70"/>
      <c r="O298" s="70"/>
      <c r="P298" s="70"/>
      <c r="Q298" s="65"/>
    </row>
    <row r="299" spans="1:17">
      <c r="A299" s="64" t="s">
        <v>432</v>
      </c>
      <c r="B299" s="76" t="s">
        <v>572</v>
      </c>
      <c r="C299" s="77" t="s">
        <v>110</v>
      </c>
      <c r="D299" s="76" t="s">
        <v>573</v>
      </c>
      <c r="E299" s="128">
        <v>2844646.0300000003</v>
      </c>
      <c r="F299" s="133">
        <v>40</v>
      </c>
      <c r="G299" s="133">
        <v>1</v>
      </c>
      <c r="J299" s="67"/>
      <c r="K299" s="62"/>
      <c r="L299" s="62"/>
      <c r="M299" s="70"/>
      <c r="N299" s="70"/>
      <c r="O299" s="70"/>
      <c r="P299" s="70"/>
      <c r="Q299" s="65"/>
    </row>
    <row r="300" spans="1:17">
      <c r="A300" s="64" t="s">
        <v>433</v>
      </c>
      <c r="B300" s="76" t="s">
        <v>572</v>
      </c>
      <c r="C300" s="77" t="s">
        <v>39</v>
      </c>
      <c r="D300" s="76" t="s">
        <v>573</v>
      </c>
      <c r="E300" s="128">
        <v>2021422.4700000002</v>
      </c>
      <c r="F300" s="133">
        <v>30</v>
      </c>
      <c r="G300" s="133">
        <v>1</v>
      </c>
      <c r="J300" s="67"/>
      <c r="K300" s="62"/>
      <c r="L300" s="62"/>
      <c r="M300" s="70"/>
      <c r="N300" s="70"/>
      <c r="O300" s="70"/>
      <c r="P300" s="70"/>
      <c r="Q300" s="65"/>
    </row>
    <row r="301" spans="1:17">
      <c r="A301" s="64" t="s">
        <v>717</v>
      </c>
      <c r="B301" s="76" t="s">
        <v>572</v>
      </c>
      <c r="C301" s="77" t="s">
        <v>153</v>
      </c>
      <c r="D301" s="76" t="s">
        <v>571</v>
      </c>
      <c r="E301" s="128">
        <v>2259032.4700000002</v>
      </c>
      <c r="F301" s="133">
        <v>47</v>
      </c>
      <c r="G301" s="133">
        <v>1</v>
      </c>
      <c r="J301" s="67"/>
      <c r="K301" s="62"/>
      <c r="L301" s="62"/>
      <c r="M301" s="70"/>
      <c r="N301" s="70"/>
      <c r="O301" s="70"/>
      <c r="P301" s="70"/>
      <c r="Q301" s="65"/>
    </row>
    <row r="302" spans="1:17">
      <c r="A302" s="64" t="s">
        <v>434</v>
      </c>
      <c r="B302" s="76" t="s">
        <v>572</v>
      </c>
      <c r="C302" s="77" t="s">
        <v>153</v>
      </c>
      <c r="D302" s="76" t="s">
        <v>573</v>
      </c>
      <c r="E302" s="128">
        <v>4395138.76</v>
      </c>
      <c r="F302" s="133">
        <v>42</v>
      </c>
      <c r="G302" s="133">
        <v>1</v>
      </c>
      <c r="J302" s="67"/>
      <c r="K302" s="62"/>
      <c r="L302" s="62"/>
      <c r="M302" s="70"/>
      <c r="N302" s="70"/>
      <c r="O302" s="70"/>
      <c r="P302" s="70"/>
      <c r="Q302" s="65"/>
    </row>
    <row r="303" spans="1:17">
      <c r="A303" s="64" t="s">
        <v>435</v>
      </c>
      <c r="B303" s="76" t="s">
        <v>572</v>
      </c>
      <c r="C303" s="77" t="s">
        <v>154</v>
      </c>
      <c r="D303" s="76" t="s">
        <v>571</v>
      </c>
      <c r="E303" s="128">
        <v>1668678.12</v>
      </c>
      <c r="F303" s="133">
        <v>35</v>
      </c>
      <c r="G303" s="133">
        <v>1</v>
      </c>
      <c r="J303" s="67"/>
      <c r="K303" s="62"/>
      <c r="L303" s="62"/>
      <c r="M303" s="70"/>
      <c r="N303" s="70"/>
      <c r="O303" s="70"/>
      <c r="P303" s="70"/>
      <c r="Q303" s="65"/>
    </row>
    <row r="304" spans="1:17">
      <c r="A304" s="64" t="s">
        <v>436</v>
      </c>
      <c r="B304" s="76" t="s">
        <v>574</v>
      </c>
      <c r="C304" s="77" t="s">
        <v>128</v>
      </c>
      <c r="D304" s="76" t="s">
        <v>573</v>
      </c>
      <c r="E304" s="128">
        <v>4334263.2</v>
      </c>
      <c r="F304" s="133">
        <v>55</v>
      </c>
      <c r="G304" s="133">
        <v>1</v>
      </c>
      <c r="J304" s="67"/>
      <c r="K304" s="62"/>
      <c r="L304" s="62"/>
      <c r="M304" s="70"/>
      <c r="N304" s="70"/>
      <c r="O304" s="70"/>
      <c r="P304" s="70"/>
      <c r="Q304" s="65"/>
    </row>
    <row r="305" spans="1:17">
      <c r="A305" s="64" t="s">
        <v>437</v>
      </c>
      <c r="B305" s="76" t="s">
        <v>574</v>
      </c>
      <c r="C305" s="77" t="s">
        <v>129</v>
      </c>
      <c r="D305" s="76" t="s">
        <v>573</v>
      </c>
      <c r="E305" s="128">
        <v>1215103.3599999999</v>
      </c>
      <c r="F305" s="133">
        <v>20</v>
      </c>
      <c r="G305" s="133">
        <v>1</v>
      </c>
      <c r="J305" s="67"/>
      <c r="K305" s="62"/>
      <c r="L305" s="62"/>
      <c r="M305" s="70"/>
      <c r="N305" s="70"/>
      <c r="O305" s="70"/>
      <c r="P305" s="70"/>
      <c r="Q305" s="65"/>
    </row>
    <row r="306" spans="1:17">
      <c r="A306" s="64" t="s">
        <v>718</v>
      </c>
      <c r="B306" s="76" t="s">
        <v>574</v>
      </c>
      <c r="C306" s="77" t="s">
        <v>106</v>
      </c>
      <c r="D306" s="76" t="s">
        <v>571</v>
      </c>
      <c r="E306" s="128">
        <v>4655961.5</v>
      </c>
      <c r="F306" s="133">
        <v>58</v>
      </c>
      <c r="G306" s="133">
        <v>1</v>
      </c>
      <c r="J306" s="67"/>
      <c r="K306" s="62"/>
      <c r="L306" s="62"/>
      <c r="M306" s="70"/>
      <c r="N306" s="70"/>
      <c r="O306" s="70"/>
      <c r="P306" s="70"/>
      <c r="Q306" s="65"/>
    </row>
    <row r="307" spans="1:17">
      <c r="A307" s="64" t="s">
        <v>438</v>
      </c>
      <c r="B307" s="76" t="s">
        <v>574</v>
      </c>
      <c r="C307" s="77" t="s">
        <v>128</v>
      </c>
      <c r="D307" s="76" t="s">
        <v>573</v>
      </c>
      <c r="E307" s="128">
        <v>2220841.66</v>
      </c>
      <c r="F307" s="133">
        <v>28</v>
      </c>
      <c r="G307" s="133">
        <v>1</v>
      </c>
      <c r="J307" s="67"/>
      <c r="K307" s="62"/>
      <c r="L307" s="62"/>
      <c r="M307" s="70"/>
      <c r="N307" s="70"/>
      <c r="O307" s="70"/>
      <c r="P307" s="70"/>
      <c r="Q307" s="65"/>
    </row>
    <row r="308" spans="1:17">
      <c r="A308" s="64" t="s">
        <v>439</v>
      </c>
      <c r="B308" s="76" t="s">
        <v>572</v>
      </c>
      <c r="C308" s="77" t="s">
        <v>121</v>
      </c>
      <c r="D308" s="76" t="s">
        <v>573</v>
      </c>
      <c r="E308" s="128">
        <v>3972877.79</v>
      </c>
      <c r="F308" s="133">
        <v>58</v>
      </c>
      <c r="G308" s="133">
        <v>1</v>
      </c>
      <c r="J308" s="67"/>
      <c r="K308" s="62"/>
      <c r="L308" s="62"/>
      <c r="M308" s="70"/>
      <c r="N308" s="70"/>
      <c r="O308" s="70"/>
      <c r="P308" s="70"/>
      <c r="Q308" s="65"/>
    </row>
    <row r="309" spans="1:17">
      <c r="A309" s="64" t="s">
        <v>440</v>
      </c>
      <c r="B309" s="76" t="s">
        <v>574</v>
      </c>
      <c r="C309" s="77" t="s">
        <v>170</v>
      </c>
      <c r="D309" s="76" t="s">
        <v>573</v>
      </c>
      <c r="E309" s="128">
        <v>2731286.2800000003</v>
      </c>
      <c r="F309" s="133">
        <v>44</v>
      </c>
      <c r="G309" s="133">
        <v>1</v>
      </c>
      <c r="J309" s="67"/>
      <c r="K309" s="62"/>
      <c r="L309" s="62"/>
      <c r="M309" s="70"/>
      <c r="N309" s="70"/>
      <c r="O309" s="70"/>
      <c r="P309" s="70"/>
      <c r="Q309" s="65"/>
    </row>
    <row r="310" spans="1:17">
      <c r="A310" s="64" t="s">
        <v>441</v>
      </c>
      <c r="B310" s="76" t="s">
        <v>572</v>
      </c>
      <c r="C310" s="77" t="s">
        <v>127</v>
      </c>
      <c r="D310" s="76" t="s">
        <v>573</v>
      </c>
      <c r="E310" s="128">
        <v>2280223.6999999997</v>
      </c>
      <c r="F310" s="133">
        <v>25</v>
      </c>
      <c r="G310" s="133">
        <v>1</v>
      </c>
      <c r="J310" s="67"/>
      <c r="K310" s="62"/>
      <c r="L310" s="62"/>
      <c r="M310" s="70"/>
      <c r="N310" s="70"/>
      <c r="O310" s="70"/>
      <c r="P310" s="70"/>
      <c r="Q310" s="65"/>
    </row>
    <row r="311" spans="1:17">
      <c r="A311" s="64" t="s">
        <v>442</v>
      </c>
      <c r="B311" s="76" t="s">
        <v>572</v>
      </c>
      <c r="C311" s="77" t="s">
        <v>145</v>
      </c>
      <c r="D311" s="76" t="s">
        <v>573</v>
      </c>
      <c r="E311" s="128">
        <v>5127806.47</v>
      </c>
      <c r="F311" s="133">
        <v>63</v>
      </c>
      <c r="G311" s="133">
        <v>1</v>
      </c>
      <c r="J311" s="67"/>
      <c r="K311" s="62"/>
      <c r="L311" s="62"/>
      <c r="M311" s="70"/>
      <c r="N311" s="70"/>
      <c r="O311" s="70"/>
      <c r="P311" s="70"/>
      <c r="Q311" s="65"/>
    </row>
    <row r="312" spans="1:17">
      <c r="A312" s="64" t="s">
        <v>443</v>
      </c>
      <c r="B312" s="76" t="s">
        <v>572</v>
      </c>
      <c r="C312" s="77" t="s">
        <v>173</v>
      </c>
      <c r="D312" s="76" t="s">
        <v>573</v>
      </c>
      <c r="E312" s="128">
        <v>15043093.239999998</v>
      </c>
      <c r="F312" s="133">
        <v>100</v>
      </c>
      <c r="G312" s="133">
        <v>1</v>
      </c>
      <c r="J312" s="67"/>
      <c r="K312" s="62"/>
      <c r="L312" s="62"/>
      <c r="M312" s="70"/>
      <c r="N312" s="70"/>
      <c r="O312" s="70"/>
      <c r="P312" s="70"/>
      <c r="Q312" s="65"/>
    </row>
    <row r="313" spans="1:17">
      <c r="A313" s="64" t="s">
        <v>444</v>
      </c>
      <c r="B313" s="76" t="s">
        <v>574</v>
      </c>
      <c r="C313" s="77" t="s">
        <v>128</v>
      </c>
      <c r="D313" s="76" t="s">
        <v>571</v>
      </c>
      <c r="E313" s="128">
        <v>1119650.4899999998</v>
      </c>
      <c r="F313" s="133">
        <v>35</v>
      </c>
      <c r="G313" s="133">
        <v>1</v>
      </c>
      <c r="J313" s="67"/>
      <c r="K313" s="62"/>
      <c r="L313" s="62"/>
      <c r="M313" s="70"/>
      <c r="N313" s="70"/>
      <c r="O313" s="70"/>
      <c r="P313" s="70"/>
      <c r="Q313" s="65"/>
    </row>
    <row r="314" spans="1:17">
      <c r="A314" s="64" t="s">
        <v>445</v>
      </c>
      <c r="B314" s="76" t="s">
        <v>574</v>
      </c>
      <c r="C314" s="77" t="s">
        <v>128</v>
      </c>
      <c r="D314" s="76" t="s">
        <v>571</v>
      </c>
      <c r="E314" s="128">
        <v>3513136.49</v>
      </c>
      <c r="F314" s="133">
        <v>65</v>
      </c>
      <c r="G314" s="133">
        <v>1</v>
      </c>
      <c r="J314" s="67"/>
      <c r="K314" s="62"/>
      <c r="L314" s="62"/>
      <c r="M314" s="70"/>
      <c r="N314" s="70"/>
      <c r="O314" s="70"/>
      <c r="P314" s="70"/>
      <c r="Q314" s="65"/>
    </row>
    <row r="315" spans="1:17">
      <c r="A315" s="64" t="s">
        <v>446</v>
      </c>
      <c r="B315" s="76" t="s">
        <v>574</v>
      </c>
      <c r="C315" s="77" t="s">
        <v>124</v>
      </c>
      <c r="D315" s="76" t="s">
        <v>571</v>
      </c>
      <c r="E315" s="128">
        <v>1195025.0999999999</v>
      </c>
      <c r="F315" s="133">
        <v>25</v>
      </c>
      <c r="G315" s="133">
        <v>1</v>
      </c>
      <c r="J315" s="67"/>
      <c r="K315" s="62"/>
      <c r="L315" s="62"/>
      <c r="M315" s="70"/>
      <c r="N315" s="70"/>
      <c r="O315" s="70"/>
      <c r="P315" s="70"/>
      <c r="Q315" s="65"/>
    </row>
    <row r="316" spans="1:17">
      <c r="A316" s="64" t="s">
        <v>719</v>
      </c>
      <c r="B316" s="76" t="s">
        <v>574</v>
      </c>
      <c r="C316" s="77" t="s">
        <v>124</v>
      </c>
      <c r="D316" s="76" t="s">
        <v>571</v>
      </c>
      <c r="E316" s="128">
        <v>1190327.47</v>
      </c>
      <c r="F316" s="133">
        <v>40</v>
      </c>
      <c r="G316" s="133">
        <v>1</v>
      </c>
      <c r="J316" s="67"/>
      <c r="K316" s="62"/>
      <c r="L316" s="62"/>
      <c r="M316" s="70"/>
      <c r="N316" s="70"/>
      <c r="O316" s="70"/>
      <c r="P316" s="70"/>
      <c r="Q316" s="65"/>
    </row>
    <row r="317" spans="1:17">
      <c r="A317" s="64" t="s">
        <v>447</v>
      </c>
      <c r="B317" s="76" t="s">
        <v>572</v>
      </c>
      <c r="C317" s="77" t="s">
        <v>143</v>
      </c>
      <c r="D317" s="76" t="s">
        <v>573</v>
      </c>
      <c r="E317" s="128">
        <v>3273824.7899999996</v>
      </c>
      <c r="F317" s="133">
        <v>47</v>
      </c>
      <c r="G317" s="133">
        <v>1</v>
      </c>
      <c r="J317" s="67"/>
      <c r="K317" s="62"/>
      <c r="L317" s="62"/>
      <c r="M317" s="70"/>
      <c r="N317" s="70"/>
      <c r="O317" s="70"/>
      <c r="P317" s="70"/>
      <c r="Q317" s="65"/>
    </row>
    <row r="318" spans="1:17">
      <c r="A318" s="64" t="s">
        <v>448</v>
      </c>
      <c r="B318" s="76" t="s">
        <v>572</v>
      </c>
      <c r="C318" s="77" t="s">
        <v>165</v>
      </c>
      <c r="D318" s="76" t="s">
        <v>571</v>
      </c>
      <c r="E318" s="128">
        <v>3453819.57</v>
      </c>
      <c r="F318" s="133">
        <v>81</v>
      </c>
      <c r="G318" s="133">
        <v>1</v>
      </c>
      <c r="J318" s="67"/>
      <c r="K318" s="62"/>
      <c r="L318" s="62"/>
      <c r="M318" s="70"/>
      <c r="N318" s="70"/>
      <c r="O318" s="70"/>
      <c r="P318" s="70"/>
      <c r="Q318" s="65"/>
    </row>
    <row r="319" spans="1:17">
      <c r="A319" s="64" t="s">
        <v>449</v>
      </c>
      <c r="B319" s="76" t="s">
        <v>572</v>
      </c>
      <c r="C319" s="77" t="s">
        <v>119</v>
      </c>
      <c r="D319" s="76" t="s">
        <v>573</v>
      </c>
      <c r="E319" s="128">
        <v>2835838.75</v>
      </c>
      <c r="F319" s="133">
        <v>40</v>
      </c>
      <c r="G319" s="133">
        <v>1</v>
      </c>
      <c r="J319" s="67"/>
      <c r="K319" s="62"/>
      <c r="L319" s="62"/>
      <c r="M319" s="70"/>
      <c r="N319" s="70"/>
      <c r="O319" s="70"/>
      <c r="P319" s="70"/>
      <c r="Q319" s="65"/>
    </row>
    <row r="320" spans="1:17">
      <c r="A320" s="64" t="s">
        <v>450</v>
      </c>
      <c r="B320" s="76" t="s">
        <v>572</v>
      </c>
      <c r="C320" s="77" t="s">
        <v>115</v>
      </c>
      <c r="D320" s="76" t="s">
        <v>573</v>
      </c>
      <c r="E320" s="128">
        <v>9023564.0899999999</v>
      </c>
      <c r="F320" s="133">
        <v>79</v>
      </c>
      <c r="G320" s="133">
        <v>1</v>
      </c>
      <c r="J320" s="67"/>
      <c r="K320" s="62"/>
      <c r="L320" s="62"/>
      <c r="M320" s="70"/>
      <c r="N320" s="70"/>
      <c r="O320" s="70"/>
      <c r="P320" s="70"/>
      <c r="Q320" s="65"/>
    </row>
    <row r="321" spans="1:17">
      <c r="A321" s="64" t="s">
        <v>451</v>
      </c>
      <c r="B321" s="76" t="s">
        <v>572</v>
      </c>
      <c r="C321" s="77" t="s">
        <v>39</v>
      </c>
      <c r="D321" s="76" t="s">
        <v>573</v>
      </c>
      <c r="E321" s="128">
        <v>1096611.43</v>
      </c>
      <c r="F321" s="133">
        <v>0</v>
      </c>
      <c r="G321" s="133">
        <v>1</v>
      </c>
      <c r="J321" s="67"/>
      <c r="K321" s="62"/>
      <c r="L321" s="62"/>
      <c r="M321" s="70"/>
      <c r="N321" s="70"/>
      <c r="O321" s="70"/>
      <c r="P321" s="70"/>
      <c r="Q321" s="65"/>
    </row>
    <row r="322" spans="1:17">
      <c r="A322" s="64" t="s">
        <v>575</v>
      </c>
      <c r="B322" s="76" t="s">
        <v>574</v>
      </c>
      <c r="C322" s="77" t="s">
        <v>34</v>
      </c>
      <c r="D322" s="76" t="s">
        <v>571</v>
      </c>
      <c r="E322" s="128">
        <v>1081220.5</v>
      </c>
      <c r="F322" s="133">
        <v>30</v>
      </c>
      <c r="G322" s="133">
        <v>1</v>
      </c>
      <c r="J322" s="67"/>
      <c r="K322" s="62"/>
      <c r="L322" s="62"/>
      <c r="M322" s="70"/>
      <c r="N322" s="70"/>
      <c r="O322" s="70"/>
      <c r="P322" s="70"/>
      <c r="Q322" s="65"/>
    </row>
    <row r="323" spans="1:17">
      <c r="A323" s="64" t="s">
        <v>452</v>
      </c>
      <c r="B323" s="76" t="s">
        <v>572</v>
      </c>
      <c r="C323" s="77" t="s">
        <v>165</v>
      </c>
      <c r="D323" s="76" t="s">
        <v>573</v>
      </c>
      <c r="E323" s="128">
        <v>1358251.72</v>
      </c>
      <c r="F323" s="133">
        <v>40</v>
      </c>
      <c r="G323" s="133">
        <v>1</v>
      </c>
      <c r="J323" s="67"/>
      <c r="K323" s="62"/>
      <c r="L323" s="62"/>
      <c r="M323" s="70"/>
      <c r="N323" s="70"/>
      <c r="O323" s="70"/>
      <c r="P323" s="70"/>
      <c r="Q323" s="65"/>
    </row>
    <row r="324" spans="1:17">
      <c r="A324" s="64" t="s">
        <v>453</v>
      </c>
      <c r="B324" s="76" t="s">
        <v>572</v>
      </c>
      <c r="C324" s="77" t="s">
        <v>174</v>
      </c>
      <c r="D324" s="76" t="s">
        <v>573</v>
      </c>
      <c r="E324" s="128">
        <v>3463608.63</v>
      </c>
      <c r="F324" s="133">
        <v>52</v>
      </c>
      <c r="G324" s="133">
        <v>1</v>
      </c>
      <c r="J324" s="67"/>
      <c r="K324" s="62"/>
      <c r="L324" s="62"/>
      <c r="M324" s="70"/>
      <c r="N324" s="70"/>
      <c r="O324" s="70"/>
      <c r="P324" s="70"/>
      <c r="Q324" s="65"/>
    </row>
    <row r="325" spans="1:17">
      <c r="A325" s="64" t="s">
        <v>454</v>
      </c>
      <c r="B325" s="76" t="s">
        <v>574</v>
      </c>
      <c r="C325" s="77" t="s">
        <v>178</v>
      </c>
      <c r="D325" s="76" t="s">
        <v>573</v>
      </c>
      <c r="E325" s="128">
        <v>1350086.71</v>
      </c>
      <c r="F325" s="133">
        <v>19</v>
      </c>
      <c r="G325" s="133">
        <v>1</v>
      </c>
      <c r="J325" s="67"/>
      <c r="K325" s="62"/>
      <c r="L325" s="62"/>
      <c r="M325" s="70"/>
      <c r="N325" s="70"/>
      <c r="O325" s="70"/>
      <c r="P325" s="70"/>
      <c r="Q325" s="65"/>
    </row>
    <row r="326" spans="1:17">
      <c r="A326" s="64" t="s">
        <v>455</v>
      </c>
      <c r="B326" s="76" t="s">
        <v>574</v>
      </c>
      <c r="C326" s="77" t="s">
        <v>148</v>
      </c>
      <c r="D326" s="76" t="s">
        <v>573</v>
      </c>
      <c r="E326" s="128">
        <v>2780703.24</v>
      </c>
      <c r="F326" s="133">
        <v>33</v>
      </c>
      <c r="G326" s="133">
        <v>1</v>
      </c>
      <c r="J326" s="67"/>
      <c r="K326" s="62"/>
      <c r="L326" s="62"/>
      <c r="M326" s="70"/>
      <c r="N326" s="70"/>
      <c r="O326" s="70"/>
      <c r="P326" s="70"/>
      <c r="Q326" s="65"/>
    </row>
    <row r="327" spans="1:17">
      <c r="A327" s="64" t="s">
        <v>456</v>
      </c>
      <c r="B327" s="76" t="s">
        <v>574</v>
      </c>
      <c r="C327" s="77" t="s">
        <v>147</v>
      </c>
      <c r="D327" s="76" t="s">
        <v>571</v>
      </c>
      <c r="E327" s="128">
        <v>2058543.0699999998</v>
      </c>
      <c r="F327" s="133">
        <v>33</v>
      </c>
      <c r="G327" s="133">
        <v>1</v>
      </c>
      <c r="J327" s="67"/>
      <c r="K327" s="62"/>
      <c r="L327" s="62"/>
      <c r="M327" s="70"/>
      <c r="N327" s="70"/>
      <c r="O327" s="70"/>
      <c r="P327" s="70"/>
      <c r="Q327" s="65"/>
    </row>
    <row r="328" spans="1:17">
      <c r="A328" s="64" t="s">
        <v>457</v>
      </c>
      <c r="B328" s="76" t="s">
        <v>574</v>
      </c>
      <c r="C328" s="77" t="s">
        <v>104</v>
      </c>
      <c r="D328" s="76" t="s">
        <v>573</v>
      </c>
      <c r="E328" s="128">
        <v>2935537.84</v>
      </c>
      <c r="F328" s="133">
        <v>54</v>
      </c>
      <c r="G328" s="133">
        <v>1</v>
      </c>
      <c r="J328" s="67"/>
      <c r="K328" s="62"/>
      <c r="L328" s="62"/>
      <c r="M328" s="70"/>
      <c r="N328" s="70"/>
      <c r="O328" s="70"/>
      <c r="P328" s="70"/>
      <c r="Q328" s="65"/>
    </row>
    <row r="329" spans="1:17">
      <c r="A329" s="64" t="s">
        <v>720</v>
      </c>
      <c r="B329" s="76" t="s">
        <v>572</v>
      </c>
      <c r="C329" s="77" t="s">
        <v>119</v>
      </c>
      <c r="D329" s="76" t="s">
        <v>571</v>
      </c>
      <c r="E329" s="128">
        <v>2962675.1900000004</v>
      </c>
      <c r="F329" s="133">
        <v>68</v>
      </c>
      <c r="G329" s="133">
        <v>1</v>
      </c>
      <c r="J329" s="67"/>
      <c r="K329" s="62"/>
      <c r="L329" s="62"/>
      <c r="M329" s="70"/>
      <c r="N329" s="70"/>
      <c r="O329" s="70"/>
      <c r="P329" s="70"/>
      <c r="Q329" s="65"/>
    </row>
    <row r="330" spans="1:17">
      <c r="A330" s="64" t="s">
        <v>458</v>
      </c>
      <c r="B330" s="76" t="s">
        <v>572</v>
      </c>
      <c r="C330" s="77" t="s">
        <v>132</v>
      </c>
      <c r="D330" s="76" t="s">
        <v>573</v>
      </c>
      <c r="E330" s="128">
        <v>1982642.2400000002</v>
      </c>
      <c r="F330" s="133">
        <v>39</v>
      </c>
      <c r="G330" s="133">
        <v>1</v>
      </c>
      <c r="J330" s="67"/>
      <c r="K330" s="62"/>
      <c r="L330" s="62"/>
      <c r="M330" s="70"/>
      <c r="N330" s="70"/>
      <c r="O330" s="70"/>
      <c r="P330" s="70"/>
      <c r="Q330" s="65"/>
    </row>
    <row r="331" spans="1:17">
      <c r="A331" s="64" t="s">
        <v>721</v>
      </c>
      <c r="B331" s="76" t="s">
        <v>572</v>
      </c>
      <c r="C331" s="77" t="s">
        <v>144</v>
      </c>
      <c r="D331" s="76" t="s">
        <v>571</v>
      </c>
      <c r="E331" s="128">
        <v>2806253.39</v>
      </c>
      <c r="F331" s="133">
        <v>70</v>
      </c>
      <c r="G331" s="133">
        <v>1</v>
      </c>
      <c r="J331" s="67"/>
      <c r="K331" s="62"/>
      <c r="L331" s="62"/>
      <c r="M331" s="70"/>
      <c r="N331" s="70"/>
      <c r="O331" s="70"/>
      <c r="P331" s="70"/>
      <c r="Q331" s="65"/>
    </row>
    <row r="332" spans="1:17">
      <c r="A332" s="64" t="s">
        <v>459</v>
      </c>
      <c r="B332" s="76" t="s">
        <v>574</v>
      </c>
      <c r="C332" s="77" t="s">
        <v>126</v>
      </c>
      <c r="D332" s="76" t="s">
        <v>573</v>
      </c>
      <c r="E332" s="128">
        <v>2663458.14</v>
      </c>
      <c r="F332" s="133">
        <v>35</v>
      </c>
      <c r="G332" s="133">
        <v>1</v>
      </c>
      <c r="J332" s="67"/>
      <c r="K332" s="62"/>
      <c r="L332" s="62"/>
      <c r="M332" s="70"/>
      <c r="N332" s="70"/>
      <c r="O332" s="70"/>
      <c r="P332" s="70"/>
      <c r="Q332" s="65"/>
    </row>
    <row r="333" spans="1:17">
      <c r="A333" s="64" t="s">
        <v>460</v>
      </c>
      <c r="B333" s="76" t="s">
        <v>572</v>
      </c>
      <c r="C333" s="77" t="s">
        <v>110</v>
      </c>
      <c r="D333" s="76" t="s">
        <v>573</v>
      </c>
      <c r="E333" s="128">
        <v>2971772.67</v>
      </c>
      <c r="F333" s="133">
        <v>42</v>
      </c>
      <c r="G333" s="133">
        <v>1</v>
      </c>
      <c r="J333" s="67"/>
      <c r="K333" s="62"/>
      <c r="L333" s="62"/>
      <c r="M333" s="70"/>
      <c r="N333" s="70"/>
      <c r="O333" s="70"/>
      <c r="P333" s="70"/>
      <c r="Q333" s="65"/>
    </row>
    <row r="334" spans="1:17">
      <c r="A334" s="64" t="s">
        <v>461</v>
      </c>
      <c r="B334" s="76" t="s">
        <v>572</v>
      </c>
      <c r="C334" s="77" t="s">
        <v>121</v>
      </c>
      <c r="D334" s="76" t="s">
        <v>573</v>
      </c>
      <c r="E334" s="128">
        <v>2901990.3</v>
      </c>
      <c r="F334" s="133">
        <v>40</v>
      </c>
      <c r="G334" s="133">
        <v>1</v>
      </c>
      <c r="J334" s="67"/>
      <c r="K334" s="62"/>
      <c r="L334" s="62"/>
      <c r="M334" s="70"/>
      <c r="N334" s="70"/>
      <c r="O334" s="70"/>
      <c r="P334" s="70"/>
      <c r="Q334" s="65"/>
    </row>
    <row r="335" spans="1:17">
      <c r="A335" s="64" t="s">
        <v>462</v>
      </c>
      <c r="B335" s="76" t="s">
        <v>574</v>
      </c>
      <c r="C335" s="77" t="s">
        <v>104</v>
      </c>
      <c r="D335" s="76" t="s">
        <v>573</v>
      </c>
      <c r="E335" s="128">
        <v>1109935.9700000002</v>
      </c>
      <c r="F335" s="133">
        <v>20</v>
      </c>
      <c r="G335" s="133">
        <v>1</v>
      </c>
      <c r="J335" s="67"/>
      <c r="K335" s="62"/>
      <c r="L335" s="62"/>
      <c r="M335" s="70"/>
      <c r="N335" s="70"/>
      <c r="O335" s="70"/>
      <c r="P335" s="70"/>
      <c r="Q335" s="65"/>
    </row>
    <row r="336" spans="1:17">
      <c r="A336" s="64" t="s">
        <v>463</v>
      </c>
      <c r="B336" s="76" t="s">
        <v>574</v>
      </c>
      <c r="C336" s="77" t="s">
        <v>168</v>
      </c>
      <c r="D336" s="76" t="s">
        <v>571</v>
      </c>
      <c r="E336" s="128">
        <v>2575774.4</v>
      </c>
      <c r="F336" s="133">
        <v>68</v>
      </c>
      <c r="G336" s="133">
        <v>1</v>
      </c>
      <c r="J336" s="67"/>
      <c r="K336" s="62"/>
      <c r="L336" s="62"/>
      <c r="M336" s="70"/>
      <c r="N336" s="70"/>
      <c r="O336" s="70"/>
      <c r="P336" s="70"/>
      <c r="Q336" s="65"/>
    </row>
    <row r="337" spans="1:17">
      <c r="A337" s="64" t="s">
        <v>584</v>
      </c>
      <c r="B337" s="76" t="s">
        <v>572</v>
      </c>
      <c r="C337" s="77" t="s">
        <v>119</v>
      </c>
      <c r="D337" s="76" t="s">
        <v>573</v>
      </c>
      <c r="E337" s="128">
        <v>3492566.8900000006</v>
      </c>
      <c r="F337" s="133">
        <v>44</v>
      </c>
      <c r="G337" s="133">
        <v>1</v>
      </c>
      <c r="J337" s="67"/>
      <c r="K337" s="62"/>
      <c r="L337" s="62"/>
      <c r="M337" s="70"/>
      <c r="N337" s="70"/>
      <c r="O337" s="70"/>
      <c r="P337" s="70"/>
      <c r="Q337" s="65"/>
    </row>
    <row r="338" spans="1:17">
      <c r="A338" s="64" t="s">
        <v>464</v>
      </c>
      <c r="B338" s="76" t="s">
        <v>572</v>
      </c>
      <c r="C338" s="77" t="s">
        <v>154</v>
      </c>
      <c r="D338" s="76" t="s">
        <v>571</v>
      </c>
      <c r="E338" s="128">
        <v>982073.04</v>
      </c>
      <c r="F338" s="133">
        <v>40</v>
      </c>
      <c r="G338" s="133">
        <v>1</v>
      </c>
      <c r="J338" s="67"/>
      <c r="K338" s="62"/>
      <c r="L338" s="62"/>
      <c r="M338" s="70"/>
      <c r="N338" s="70"/>
      <c r="O338" s="70"/>
      <c r="P338" s="70"/>
      <c r="Q338" s="65"/>
    </row>
    <row r="339" spans="1:17">
      <c r="A339" s="64" t="s">
        <v>465</v>
      </c>
      <c r="B339" s="76" t="s">
        <v>572</v>
      </c>
      <c r="C339" s="77" t="s">
        <v>154</v>
      </c>
      <c r="D339" s="76" t="s">
        <v>573</v>
      </c>
      <c r="E339" s="128">
        <v>8461041.3900000006</v>
      </c>
      <c r="F339" s="133">
        <v>70</v>
      </c>
      <c r="G339" s="133">
        <v>1</v>
      </c>
      <c r="J339" s="67"/>
      <c r="K339" s="62"/>
      <c r="L339" s="62"/>
      <c r="M339" s="70"/>
      <c r="N339" s="70"/>
      <c r="O339" s="70"/>
      <c r="P339" s="70"/>
      <c r="Q339" s="65"/>
    </row>
    <row r="340" spans="1:17">
      <c r="A340" s="64" t="s">
        <v>722</v>
      </c>
      <c r="B340" s="76" t="s">
        <v>572</v>
      </c>
      <c r="C340" s="77" t="s">
        <v>154</v>
      </c>
      <c r="D340" s="76" t="s">
        <v>571</v>
      </c>
      <c r="E340" s="128">
        <v>3760467.7199999997</v>
      </c>
      <c r="F340" s="133">
        <v>75</v>
      </c>
      <c r="G340" s="133">
        <v>1</v>
      </c>
      <c r="J340" s="67"/>
      <c r="K340" s="62"/>
      <c r="L340" s="62"/>
      <c r="M340" s="70"/>
      <c r="N340" s="70"/>
      <c r="O340" s="70"/>
      <c r="P340" s="70"/>
      <c r="Q340" s="65"/>
    </row>
    <row r="341" spans="1:17">
      <c r="A341" s="64" t="s">
        <v>466</v>
      </c>
      <c r="B341" s="76" t="s">
        <v>572</v>
      </c>
      <c r="C341" s="77" t="s">
        <v>123</v>
      </c>
      <c r="D341" s="76" t="s">
        <v>573</v>
      </c>
      <c r="E341" s="128">
        <v>12600778.889999999</v>
      </c>
      <c r="F341" s="133">
        <v>103</v>
      </c>
      <c r="G341" s="133">
        <v>1</v>
      </c>
      <c r="J341" s="67"/>
      <c r="K341" s="62"/>
      <c r="L341" s="62"/>
      <c r="M341" s="70"/>
      <c r="N341" s="70"/>
      <c r="O341" s="70"/>
      <c r="P341" s="70"/>
      <c r="Q341" s="65"/>
    </row>
    <row r="342" spans="1:17">
      <c r="A342" s="64" t="s">
        <v>467</v>
      </c>
      <c r="B342" s="76" t="s">
        <v>572</v>
      </c>
      <c r="C342" s="77" t="s">
        <v>134</v>
      </c>
      <c r="D342" s="76" t="s">
        <v>573</v>
      </c>
      <c r="E342" s="128">
        <v>12426787.48</v>
      </c>
      <c r="F342" s="133">
        <v>80</v>
      </c>
      <c r="G342" s="133">
        <v>1</v>
      </c>
      <c r="J342" s="67"/>
      <c r="K342" s="62"/>
      <c r="L342" s="62"/>
      <c r="M342" s="70"/>
      <c r="N342" s="70"/>
      <c r="O342" s="70"/>
      <c r="P342" s="70"/>
      <c r="Q342" s="65"/>
    </row>
    <row r="343" spans="1:17">
      <c r="A343" s="64" t="s">
        <v>468</v>
      </c>
      <c r="B343" s="76" t="s">
        <v>574</v>
      </c>
      <c r="C343" s="77" t="s">
        <v>138</v>
      </c>
      <c r="D343" s="76" t="s">
        <v>573</v>
      </c>
      <c r="E343" s="128">
        <v>2027269.0399999998</v>
      </c>
      <c r="F343" s="133">
        <v>20</v>
      </c>
      <c r="G343" s="133">
        <v>1</v>
      </c>
      <c r="J343" s="67"/>
      <c r="K343" s="62"/>
      <c r="L343" s="62"/>
      <c r="M343" s="70"/>
      <c r="N343" s="70"/>
      <c r="O343" s="70"/>
      <c r="P343" s="70"/>
      <c r="Q343" s="65"/>
    </row>
    <row r="344" spans="1:17">
      <c r="A344" s="64" t="s">
        <v>469</v>
      </c>
      <c r="B344" s="76" t="s">
        <v>574</v>
      </c>
      <c r="C344" s="77" t="s">
        <v>109</v>
      </c>
      <c r="D344" s="76" t="s">
        <v>573</v>
      </c>
      <c r="E344" s="128">
        <v>1762246.51</v>
      </c>
      <c r="F344" s="133">
        <v>30</v>
      </c>
      <c r="G344" s="133">
        <v>1</v>
      </c>
      <c r="J344" s="67"/>
      <c r="K344" s="62"/>
      <c r="L344" s="62"/>
      <c r="M344" s="70"/>
      <c r="N344" s="70"/>
      <c r="O344" s="70"/>
      <c r="P344" s="70"/>
      <c r="Q344" s="65"/>
    </row>
    <row r="345" spans="1:17">
      <c r="A345" s="64" t="s">
        <v>470</v>
      </c>
      <c r="B345" s="76" t="s">
        <v>574</v>
      </c>
      <c r="C345" s="77" t="s">
        <v>29</v>
      </c>
      <c r="D345" s="76" t="s">
        <v>573</v>
      </c>
      <c r="E345" s="128">
        <v>1197112.9200000002</v>
      </c>
      <c r="F345" s="133">
        <v>25</v>
      </c>
      <c r="G345" s="133">
        <v>1</v>
      </c>
      <c r="J345" s="67"/>
      <c r="K345" s="62"/>
      <c r="L345" s="62"/>
      <c r="M345" s="70"/>
      <c r="N345" s="70"/>
      <c r="O345" s="70"/>
      <c r="P345" s="70"/>
      <c r="Q345" s="65"/>
    </row>
    <row r="346" spans="1:17">
      <c r="A346" s="64" t="s">
        <v>471</v>
      </c>
      <c r="B346" s="76" t="s">
        <v>572</v>
      </c>
      <c r="C346" s="77" t="s">
        <v>151</v>
      </c>
      <c r="D346" s="76" t="s">
        <v>573</v>
      </c>
      <c r="E346" s="128">
        <v>5314551.17</v>
      </c>
      <c r="F346" s="133">
        <v>60</v>
      </c>
      <c r="G346" s="133">
        <v>1</v>
      </c>
      <c r="J346" s="67"/>
      <c r="K346" s="62"/>
      <c r="L346" s="62"/>
      <c r="M346" s="70"/>
      <c r="N346" s="70"/>
      <c r="O346" s="70"/>
      <c r="P346" s="70"/>
      <c r="Q346" s="65"/>
    </row>
    <row r="347" spans="1:17">
      <c r="A347" s="64" t="s">
        <v>472</v>
      </c>
      <c r="B347" s="76" t="s">
        <v>572</v>
      </c>
      <c r="C347" s="77" t="s">
        <v>134</v>
      </c>
      <c r="D347" s="76" t="s">
        <v>573</v>
      </c>
      <c r="E347" s="128">
        <v>4521295.87</v>
      </c>
      <c r="F347" s="133">
        <v>31</v>
      </c>
      <c r="G347" s="133">
        <v>1</v>
      </c>
      <c r="J347" s="67"/>
      <c r="K347" s="62"/>
      <c r="L347" s="62"/>
      <c r="M347" s="70"/>
      <c r="N347" s="70"/>
      <c r="O347" s="70"/>
      <c r="P347" s="70"/>
      <c r="Q347" s="65"/>
    </row>
    <row r="348" spans="1:17">
      <c r="A348" s="64" t="s">
        <v>473</v>
      </c>
      <c r="B348" s="76" t="s">
        <v>572</v>
      </c>
      <c r="C348" s="77" t="s">
        <v>136</v>
      </c>
      <c r="D348" s="76" t="s">
        <v>573</v>
      </c>
      <c r="E348" s="128">
        <v>6919020.1899999995</v>
      </c>
      <c r="F348" s="133">
        <v>80</v>
      </c>
      <c r="G348" s="133">
        <v>1</v>
      </c>
      <c r="J348" s="67"/>
      <c r="K348" s="62"/>
      <c r="L348" s="62"/>
      <c r="M348" s="70"/>
      <c r="N348" s="70"/>
      <c r="O348" s="70"/>
      <c r="P348" s="70"/>
      <c r="Q348" s="65"/>
    </row>
    <row r="349" spans="1:17">
      <c r="A349" s="64" t="s">
        <v>474</v>
      </c>
      <c r="B349" s="76" t="s">
        <v>572</v>
      </c>
      <c r="C349" s="77" t="s">
        <v>39</v>
      </c>
      <c r="D349" s="76" t="s">
        <v>571</v>
      </c>
      <c r="E349" s="128">
        <v>3291472.8000000003</v>
      </c>
      <c r="F349" s="133">
        <v>80</v>
      </c>
      <c r="G349" s="133">
        <v>1</v>
      </c>
      <c r="J349" s="67"/>
      <c r="K349" s="62"/>
      <c r="L349" s="62"/>
      <c r="M349" s="70"/>
      <c r="N349" s="70"/>
      <c r="O349" s="70"/>
      <c r="P349" s="70"/>
      <c r="Q349" s="65"/>
    </row>
    <row r="350" spans="1:17">
      <c r="A350" s="64" t="s">
        <v>475</v>
      </c>
      <c r="B350" s="76" t="s">
        <v>574</v>
      </c>
      <c r="C350" s="77" t="s">
        <v>33</v>
      </c>
      <c r="D350" s="76" t="s">
        <v>573</v>
      </c>
      <c r="E350" s="128">
        <v>1140440.93</v>
      </c>
      <c r="F350" s="133">
        <v>25</v>
      </c>
      <c r="G350" s="133">
        <v>1</v>
      </c>
      <c r="J350" s="67"/>
      <c r="K350" s="62"/>
      <c r="L350" s="62"/>
      <c r="M350" s="70"/>
      <c r="N350" s="70"/>
      <c r="O350" s="70"/>
      <c r="P350" s="70"/>
      <c r="Q350" s="65"/>
    </row>
    <row r="351" spans="1:17">
      <c r="A351" s="64" t="s">
        <v>476</v>
      </c>
      <c r="B351" s="76" t="s">
        <v>572</v>
      </c>
      <c r="C351" s="77" t="s">
        <v>154</v>
      </c>
      <c r="D351" s="76" t="s">
        <v>573</v>
      </c>
      <c r="E351" s="128">
        <v>2126808.7799999998</v>
      </c>
      <c r="F351" s="133">
        <v>30</v>
      </c>
      <c r="G351" s="133">
        <v>1</v>
      </c>
      <c r="J351" s="67"/>
      <c r="K351" s="62"/>
      <c r="L351" s="62"/>
      <c r="M351" s="70"/>
      <c r="N351" s="70"/>
      <c r="O351" s="70"/>
      <c r="P351" s="70"/>
      <c r="Q351" s="65"/>
    </row>
    <row r="352" spans="1:17">
      <c r="A352" s="64" t="s">
        <v>723</v>
      </c>
      <c r="B352" s="76" t="s">
        <v>572</v>
      </c>
      <c r="C352" s="77" t="s">
        <v>154</v>
      </c>
      <c r="D352" s="76" t="s">
        <v>571</v>
      </c>
      <c r="E352" s="128">
        <v>4230015.67</v>
      </c>
      <c r="F352" s="133">
        <v>70</v>
      </c>
      <c r="G352" s="133">
        <v>1</v>
      </c>
      <c r="J352" s="67"/>
      <c r="K352" s="62"/>
      <c r="L352" s="62"/>
      <c r="M352" s="70"/>
      <c r="N352" s="70"/>
      <c r="O352" s="70"/>
      <c r="P352" s="70"/>
      <c r="Q352" s="65"/>
    </row>
    <row r="353" spans="1:17">
      <c r="A353" s="64" t="s">
        <v>477</v>
      </c>
      <c r="B353" s="76" t="s">
        <v>574</v>
      </c>
      <c r="C353" s="77" t="s">
        <v>171</v>
      </c>
      <c r="D353" s="76" t="s">
        <v>571</v>
      </c>
      <c r="E353" s="128">
        <v>4651022.2300000004</v>
      </c>
      <c r="F353" s="133">
        <v>80</v>
      </c>
      <c r="G353" s="133">
        <v>1</v>
      </c>
      <c r="J353" s="67"/>
      <c r="K353" s="62"/>
      <c r="L353" s="62"/>
      <c r="M353" s="70"/>
      <c r="N353" s="70"/>
      <c r="O353" s="70"/>
      <c r="P353" s="70"/>
      <c r="Q353" s="65"/>
    </row>
    <row r="354" spans="1:17">
      <c r="A354" s="64" t="s">
        <v>478</v>
      </c>
      <c r="B354" s="76" t="s">
        <v>572</v>
      </c>
      <c r="C354" s="77" t="s">
        <v>174</v>
      </c>
      <c r="D354" s="76" t="s">
        <v>573</v>
      </c>
      <c r="E354" s="128">
        <v>7493954.8499999996</v>
      </c>
      <c r="F354" s="133">
        <v>70</v>
      </c>
      <c r="G354" s="133">
        <v>1</v>
      </c>
      <c r="J354" s="67"/>
      <c r="K354" s="62"/>
      <c r="L354" s="62"/>
      <c r="M354" s="70"/>
      <c r="N354" s="70"/>
      <c r="O354" s="70"/>
      <c r="P354" s="70"/>
      <c r="Q354" s="65"/>
    </row>
    <row r="355" spans="1:17">
      <c r="A355" s="64" t="s">
        <v>479</v>
      </c>
      <c r="B355" s="76" t="s">
        <v>572</v>
      </c>
      <c r="C355" s="77" t="s">
        <v>136</v>
      </c>
      <c r="D355" s="76" t="s">
        <v>573</v>
      </c>
      <c r="E355" s="128">
        <v>8269631.5700000003</v>
      </c>
      <c r="F355" s="133">
        <v>82</v>
      </c>
      <c r="G355" s="133">
        <v>1</v>
      </c>
      <c r="J355" s="67"/>
      <c r="K355" s="62"/>
      <c r="L355" s="62"/>
      <c r="M355" s="70"/>
      <c r="N355" s="70"/>
      <c r="O355" s="70"/>
      <c r="P355" s="70"/>
      <c r="Q355" s="65"/>
    </row>
    <row r="356" spans="1:17">
      <c r="A356" s="64" t="s">
        <v>480</v>
      </c>
      <c r="B356" s="76" t="s">
        <v>572</v>
      </c>
      <c r="C356" s="77" t="s">
        <v>127</v>
      </c>
      <c r="D356" s="76" t="s">
        <v>573</v>
      </c>
      <c r="E356" s="128">
        <v>7894242.2799999993</v>
      </c>
      <c r="F356" s="133">
        <v>75</v>
      </c>
      <c r="G356" s="133">
        <v>1</v>
      </c>
      <c r="J356" s="67"/>
      <c r="K356" s="62"/>
      <c r="L356" s="62"/>
      <c r="M356" s="70"/>
      <c r="N356" s="70"/>
      <c r="O356" s="70"/>
      <c r="P356" s="70"/>
      <c r="Q356" s="65"/>
    </row>
    <row r="357" spans="1:17">
      <c r="A357" s="64" t="s">
        <v>481</v>
      </c>
      <c r="B357" s="76" t="s">
        <v>572</v>
      </c>
      <c r="C357" s="77" t="s">
        <v>108</v>
      </c>
      <c r="D357" s="76" t="s">
        <v>573</v>
      </c>
      <c r="E357" s="128">
        <v>3573773.7100000004</v>
      </c>
      <c r="F357" s="133">
        <v>40</v>
      </c>
      <c r="G357" s="133">
        <v>1</v>
      </c>
      <c r="J357" s="67"/>
      <c r="K357" s="62"/>
      <c r="L357" s="62"/>
      <c r="M357" s="70"/>
      <c r="N357" s="70"/>
      <c r="O357" s="70"/>
      <c r="P357" s="70"/>
      <c r="Q357" s="65"/>
    </row>
    <row r="358" spans="1:17">
      <c r="A358" s="64" t="s">
        <v>482</v>
      </c>
      <c r="B358" s="76" t="s">
        <v>572</v>
      </c>
      <c r="C358" s="77" t="s">
        <v>121</v>
      </c>
      <c r="D358" s="76" t="s">
        <v>573</v>
      </c>
      <c r="E358" s="128">
        <v>7898379.8400000017</v>
      </c>
      <c r="F358" s="133">
        <v>65</v>
      </c>
      <c r="G358" s="133">
        <v>1</v>
      </c>
      <c r="J358" s="67"/>
      <c r="K358" s="62"/>
      <c r="L358" s="62"/>
      <c r="M358" s="70"/>
      <c r="N358" s="70"/>
      <c r="O358" s="70"/>
      <c r="P358" s="70"/>
      <c r="Q358" s="65"/>
    </row>
    <row r="359" spans="1:17">
      <c r="A359" s="64" t="s">
        <v>725</v>
      </c>
      <c r="B359" s="76" t="s">
        <v>572</v>
      </c>
      <c r="C359" s="77" t="s">
        <v>121</v>
      </c>
      <c r="D359" s="76" t="s">
        <v>571</v>
      </c>
      <c r="E359" s="128">
        <v>1334806.94</v>
      </c>
      <c r="F359" s="133">
        <v>25</v>
      </c>
      <c r="G359" s="133">
        <v>1</v>
      </c>
      <c r="J359" s="67"/>
      <c r="K359" s="62"/>
      <c r="L359" s="62"/>
      <c r="M359" s="70"/>
      <c r="N359" s="70"/>
      <c r="O359" s="70"/>
      <c r="P359" s="70"/>
      <c r="Q359" s="65"/>
    </row>
    <row r="360" spans="1:17">
      <c r="A360" s="64" t="s">
        <v>483</v>
      </c>
      <c r="B360" s="76" t="s">
        <v>572</v>
      </c>
      <c r="C360" s="77" t="s">
        <v>121</v>
      </c>
      <c r="D360" s="76" t="s">
        <v>573</v>
      </c>
      <c r="E360" s="128">
        <v>10445185.109999999</v>
      </c>
      <c r="F360" s="133">
        <v>94</v>
      </c>
      <c r="G360" s="133">
        <v>1</v>
      </c>
      <c r="J360" s="67"/>
      <c r="K360" s="62"/>
      <c r="L360" s="62"/>
      <c r="M360" s="70"/>
      <c r="N360" s="70"/>
      <c r="O360" s="70"/>
      <c r="P360" s="70"/>
      <c r="Q360" s="65"/>
    </row>
    <row r="361" spans="1:17">
      <c r="A361" s="64" t="s">
        <v>484</v>
      </c>
      <c r="B361" s="76" t="s">
        <v>572</v>
      </c>
      <c r="C361" s="77" t="s">
        <v>132</v>
      </c>
      <c r="D361" s="76" t="s">
        <v>571</v>
      </c>
      <c r="E361" s="128">
        <v>5405309.0199999996</v>
      </c>
      <c r="F361" s="133">
        <v>66</v>
      </c>
      <c r="G361" s="133">
        <v>1</v>
      </c>
      <c r="J361" s="67"/>
      <c r="K361" s="62"/>
      <c r="L361" s="62"/>
      <c r="M361" s="70"/>
      <c r="N361" s="70"/>
      <c r="O361" s="70"/>
      <c r="P361" s="70"/>
      <c r="Q361" s="65"/>
    </row>
    <row r="362" spans="1:17">
      <c r="A362" s="64" t="s">
        <v>485</v>
      </c>
      <c r="B362" s="76" t="s">
        <v>574</v>
      </c>
      <c r="C362" s="77" t="s">
        <v>104</v>
      </c>
      <c r="D362" s="76" t="s">
        <v>571</v>
      </c>
      <c r="E362" s="128">
        <v>3549680.8299999996</v>
      </c>
      <c r="F362" s="133">
        <v>50</v>
      </c>
      <c r="G362" s="133">
        <v>1</v>
      </c>
      <c r="J362" s="67"/>
      <c r="K362" s="62"/>
      <c r="L362" s="62"/>
      <c r="M362" s="70"/>
      <c r="N362" s="70"/>
      <c r="O362" s="70"/>
      <c r="P362" s="70"/>
      <c r="Q362" s="65"/>
    </row>
    <row r="363" spans="1:17">
      <c r="A363" s="64" t="s">
        <v>486</v>
      </c>
      <c r="B363" s="76" t="s">
        <v>574</v>
      </c>
      <c r="C363" s="77" t="s">
        <v>148</v>
      </c>
      <c r="D363" s="76" t="s">
        <v>571</v>
      </c>
      <c r="E363" s="128">
        <v>2600165.15</v>
      </c>
      <c r="F363" s="133">
        <v>50</v>
      </c>
      <c r="G363" s="133">
        <v>1</v>
      </c>
      <c r="J363" s="67"/>
      <c r="K363" s="62"/>
      <c r="L363" s="62"/>
      <c r="M363" s="70"/>
      <c r="N363" s="70"/>
      <c r="O363" s="70"/>
      <c r="P363" s="70"/>
      <c r="Q363" s="65"/>
    </row>
    <row r="364" spans="1:17">
      <c r="A364" s="64" t="s">
        <v>487</v>
      </c>
      <c r="B364" s="76" t="s">
        <v>574</v>
      </c>
      <c r="C364" s="77" t="s">
        <v>126</v>
      </c>
      <c r="D364" s="76" t="s">
        <v>573</v>
      </c>
      <c r="E364" s="128">
        <v>2694896.4299999997</v>
      </c>
      <c r="F364" s="133">
        <v>65</v>
      </c>
      <c r="G364" s="133">
        <v>1</v>
      </c>
      <c r="J364" s="67"/>
      <c r="K364" s="62"/>
      <c r="L364" s="62"/>
      <c r="M364" s="70"/>
      <c r="N364" s="70"/>
      <c r="O364" s="70"/>
      <c r="P364" s="70"/>
      <c r="Q364" s="65"/>
    </row>
    <row r="365" spans="1:17">
      <c r="A365" s="64" t="s">
        <v>488</v>
      </c>
      <c r="B365" s="76" t="s">
        <v>572</v>
      </c>
      <c r="C365" s="77" t="s">
        <v>145</v>
      </c>
      <c r="D365" s="76" t="s">
        <v>573</v>
      </c>
      <c r="E365" s="128">
        <v>2529324.35</v>
      </c>
      <c r="F365" s="133">
        <v>48</v>
      </c>
      <c r="G365" s="133">
        <v>1</v>
      </c>
      <c r="J365" s="67"/>
      <c r="K365" s="62"/>
      <c r="L365" s="62"/>
      <c r="M365" s="70"/>
      <c r="N365" s="70"/>
      <c r="O365" s="70"/>
      <c r="P365" s="70"/>
      <c r="Q365" s="65"/>
    </row>
    <row r="366" spans="1:17">
      <c r="A366" s="64" t="s">
        <v>489</v>
      </c>
      <c r="B366" s="76" t="s">
        <v>574</v>
      </c>
      <c r="C366" s="77" t="s">
        <v>128</v>
      </c>
      <c r="D366" s="76" t="s">
        <v>571</v>
      </c>
      <c r="E366" s="128">
        <v>4586022.54</v>
      </c>
      <c r="F366" s="133">
        <v>77</v>
      </c>
      <c r="G366" s="133">
        <v>1</v>
      </c>
      <c r="J366" s="67"/>
      <c r="K366" s="62"/>
      <c r="L366" s="62"/>
      <c r="M366" s="70"/>
      <c r="N366" s="70"/>
      <c r="O366" s="70"/>
      <c r="P366" s="70"/>
      <c r="Q366" s="65"/>
    </row>
    <row r="367" spans="1:17">
      <c r="A367" s="64" t="s">
        <v>490</v>
      </c>
      <c r="B367" s="76" t="s">
        <v>574</v>
      </c>
      <c r="C367" s="77" t="s">
        <v>129</v>
      </c>
      <c r="D367" s="76" t="s">
        <v>571</v>
      </c>
      <c r="E367" s="128">
        <v>3404393.7199999997</v>
      </c>
      <c r="F367" s="133">
        <v>56</v>
      </c>
      <c r="G367" s="133">
        <v>1</v>
      </c>
      <c r="J367" s="67"/>
      <c r="K367" s="62"/>
      <c r="L367" s="62"/>
      <c r="M367" s="70"/>
      <c r="N367" s="70"/>
      <c r="O367" s="70"/>
      <c r="P367" s="70"/>
      <c r="Q367" s="65"/>
    </row>
    <row r="368" spans="1:17">
      <c r="A368" s="64" t="s">
        <v>726</v>
      </c>
      <c r="B368" s="76" t="s">
        <v>574</v>
      </c>
      <c r="C368" s="77" t="s">
        <v>129</v>
      </c>
      <c r="D368" s="76" t="s">
        <v>571</v>
      </c>
      <c r="E368" s="128">
        <v>5031451.92</v>
      </c>
      <c r="F368" s="133">
        <v>80</v>
      </c>
      <c r="G368" s="133">
        <v>1</v>
      </c>
      <c r="J368" s="67"/>
      <c r="K368" s="62"/>
      <c r="L368" s="62"/>
      <c r="M368" s="70"/>
      <c r="N368" s="70"/>
      <c r="O368" s="70"/>
      <c r="P368" s="70"/>
      <c r="Q368" s="65"/>
    </row>
    <row r="369" spans="1:17">
      <c r="A369" s="64" t="s">
        <v>491</v>
      </c>
      <c r="B369" s="76" t="s">
        <v>574</v>
      </c>
      <c r="C369" s="77" t="s">
        <v>129</v>
      </c>
      <c r="D369" s="76" t="s">
        <v>573</v>
      </c>
      <c r="E369" s="128">
        <v>3292398.74</v>
      </c>
      <c r="F369" s="133">
        <v>43</v>
      </c>
      <c r="G369" s="133">
        <v>1</v>
      </c>
      <c r="J369" s="67"/>
      <c r="K369" s="62"/>
      <c r="L369" s="62"/>
      <c r="M369" s="70"/>
      <c r="N369" s="70"/>
      <c r="O369" s="70"/>
      <c r="P369" s="70"/>
      <c r="Q369" s="65"/>
    </row>
    <row r="370" spans="1:17">
      <c r="A370" s="64" t="s">
        <v>492</v>
      </c>
      <c r="B370" s="76" t="s">
        <v>572</v>
      </c>
      <c r="C370" s="77" t="s">
        <v>141</v>
      </c>
      <c r="D370" s="76" t="s">
        <v>573</v>
      </c>
      <c r="E370" s="128">
        <v>10791763.789999999</v>
      </c>
      <c r="F370" s="133">
        <v>87</v>
      </c>
      <c r="G370" s="133">
        <v>1</v>
      </c>
      <c r="J370" s="67"/>
      <c r="K370" s="62"/>
      <c r="L370" s="62"/>
      <c r="M370" s="70"/>
      <c r="N370" s="70"/>
      <c r="O370" s="70"/>
      <c r="P370" s="70"/>
      <c r="Q370" s="65"/>
    </row>
    <row r="371" spans="1:17">
      <c r="A371" s="64" t="s">
        <v>493</v>
      </c>
      <c r="B371" s="76" t="s">
        <v>572</v>
      </c>
      <c r="C371" s="77" t="s">
        <v>105</v>
      </c>
      <c r="D371" s="76" t="s">
        <v>573</v>
      </c>
      <c r="E371" s="128">
        <v>4971157.95</v>
      </c>
      <c r="F371" s="133">
        <v>65</v>
      </c>
      <c r="G371" s="133">
        <v>1</v>
      </c>
      <c r="J371" s="67"/>
      <c r="K371" s="62"/>
      <c r="L371" s="62"/>
      <c r="M371" s="70"/>
      <c r="N371" s="70"/>
      <c r="O371" s="70"/>
      <c r="P371" s="70"/>
      <c r="Q371" s="65"/>
    </row>
    <row r="372" spans="1:17">
      <c r="A372" s="64" t="s">
        <v>494</v>
      </c>
      <c r="B372" s="76" t="s">
        <v>572</v>
      </c>
      <c r="C372" s="77" t="s">
        <v>151</v>
      </c>
      <c r="D372" s="76" t="s">
        <v>573</v>
      </c>
      <c r="E372" s="128">
        <v>13921181.41</v>
      </c>
      <c r="F372" s="133">
        <v>96</v>
      </c>
      <c r="G372" s="133">
        <v>1</v>
      </c>
      <c r="J372" s="67"/>
      <c r="K372" s="62"/>
      <c r="L372" s="62"/>
      <c r="M372" s="70"/>
      <c r="N372" s="70"/>
      <c r="O372" s="70"/>
      <c r="P372" s="70"/>
      <c r="Q372" s="65"/>
    </row>
    <row r="373" spans="1:17">
      <c r="A373" s="64" t="s">
        <v>495</v>
      </c>
      <c r="B373" s="76" t="s">
        <v>572</v>
      </c>
      <c r="C373" s="77" t="s">
        <v>154</v>
      </c>
      <c r="D373" s="76" t="s">
        <v>573</v>
      </c>
      <c r="E373" s="128">
        <v>4152440.36</v>
      </c>
      <c r="F373" s="133">
        <v>39</v>
      </c>
      <c r="G373" s="133">
        <v>1</v>
      </c>
      <c r="J373" s="67"/>
      <c r="K373" s="62"/>
      <c r="L373" s="62"/>
      <c r="M373" s="70"/>
      <c r="N373" s="70"/>
      <c r="O373" s="70"/>
      <c r="P373" s="70"/>
      <c r="Q373" s="65"/>
    </row>
    <row r="374" spans="1:17">
      <c r="A374" s="64" t="s">
        <v>496</v>
      </c>
      <c r="B374" s="76" t="s">
        <v>572</v>
      </c>
      <c r="C374" s="77" t="s">
        <v>123</v>
      </c>
      <c r="D374" s="76" t="s">
        <v>571</v>
      </c>
      <c r="E374" s="128">
        <v>657750.75</v>
      </c>
      <c r="F374" s="133">
        <v>40</v>
      </c>
      <c r="G374" s="133">
        <v>1</v>
      </c>
      <c r="J374" s="67"/>
      <c r="K374" s="62"/>
      <c r="L374" s="62"/>
      <c r="M374" s="70"/>
      <c r="N374" s="70"/>
      <c r="O374" s="70"/>
      <c r="P374" s="70"/>
      <c r="Q374" s="65"/>
    </row>
    <row r="375" spans="1:17">
      <c r="A375" s="64" t="s">
        <v>497</v>
      </c>
      <c r="B375" s="76" t="s">
        <v>574</v>
      </c>
      <c r="C375" s="77" t="s">
        <v>128</v>
      </c>
      <c r="D375" s="76" t="s">
        <v>573</v>
      </c>
      <c r="E375" s="128">
        <v>7378570.3300000001</v>
      </c>
      <c r="F375" s="133">
        <v>67</v>
      </c>
      <c r="G375" s="133">
        <v>1</v>
      </c>
      <c r="J375" s="67"/>
      <c r="K375" s="62"/>
      <c r="L375" s="62"/>
      <c r="M375" s="70"/>
      <c r="N375" s="70"/>
      <c r="O375" s="70"/>
      <c r="P375" s="70"/>
      <c r="Q375" s="65"/>
    </row>
    <row r="376" spans="1:17">
      <c r="A376" s="64" t="s">
        <v>498</v>
      </c>
      <c r="B376" s="76" t="s">
        <v>574</v>
      </c>
      <c r="C376" s="77" t="s">
        <v>171</v>
      </c>
      <c r="D376" s="76" t="s">
        <v>571</v>
      </c>
      <c r="E376" s="128">
        <v>4569434.1099999994</v>
      </c>
      <c r="F376" s="133">
        <v>74</v>
      </c>
      <c r="G376" s="133">
        <v>1</v>
      </c>
      <c r="J376" s="67"/>
      <c r="K376" s="62"/>
      <c r="L376" s="62"/>
      <c r="M376" s="70"/>
      <c r="N376" s="70"/>
      <c r="O376" s="70"/>
      <c r="P376" s="70"/>
      <c r="Q376" s="65"/>
    </row>
    <row r="377" spans="1:17">
      <c r="A377" s="64" t="s">
        <v>576</v>
      </c>
      <c r="B377" s="76" t="s">
        <v>574</v>
      </c>
      <c r="C377" s="77" t="s">
        <v>104</v>
      </c>
      <c r="D377" s="76" t="s">
        <v>571</v>
      </c>
      <c r="E377" s="128">
        <v>2072676.47</v>
      </c>
      <c r="F377" s="133">
        <v>35</v>
      </c>
      <c r="G377" s="133">
        <v>1</v>
      </c>
      <c r="J377" s="67"/>
      <c r="K377" s="62"/>
      <c r="L377" s="62"/>
      <c r="M377" s="70"/>
      <c r="N377" s="70"/>
      <c r="O377" s="70"/>
      <c r="P377" s="70"/>
      <c r="Q377" s="65"/>
    </row>
    <row r="378" spans="1:17">
      <c r="A378" s="64" t="s">
        <v>727</v>
      </c>
      <c r="B378" s="76" t="s">
        <v>572</v>
      </c>
      <c r="C378" s="77" t="s">
        <v>127</v>
      </c>
      <c r="D378" s="76" t="s">
        <v>571</v>
      </c>
      <c r="E378" s="128">
        <v>4680221.4499999993</v>
      </c>
      <c r="F378" s="133">
        <v>55</v>
      </c>
      <c r="G378" s="133">
        <v>1</v>
      </c>
      <c r="J378" s="67"/>
      <c r="K378" s="62"/>
      <c r="L378" s="62"/>
      <c r="M378" s="70"/>
      <c r="N378" s="70"/>
      <c r="O378" s="70"/>
      <c r="P378" s="70"/>
      <c r="Q378" s="65"/>
    </row>
    <row r="379" spans="1:17">
      <c r="A379" s="64" t="s">
        <v>499</v>
      </c>
      <c r="B379" s="76" t="s">
        <v>572</v>
      </c>
      <c r="C379" s="77" t="s">
        <v>111</v>
      </c>
      <c r="D379" s="76" t="s">
        <v>573</v>
      </c>
      <c r="E379" s="128">
        <v>6846816.5099999998</v>
      </c>
      <c r="F379" s="133">
        <v>50</v>
      </c>
      <c r="G379" s="133">
        <v>1</v>
      </c>
      <c r="J379" s="67"/>
      <c r="K379" s="62"/>
      <c r="L379" s="62"/>
      <c r="M379" s="70"/>
      <c r="N379" s="70"/>
      <c r="O379" s="70"/>
      <c r="P379" s="70"/>
      <c r="Q379" s="65"/>
    </row>
    <row r="380" spans="1:17">
      <c r="A380" s="64" t="s">
        <v>500</v>
      </c>
      <c r="B380" s="76" t="s">
        <v>572</v>
      </c>
      <c r="C380" s="77" t="s">
        <v>111</v>
      </c>
      <c r="D380" s="76" t="s">
        <v>571</v>
      </c>
      <c r="E380" s="128">
        <v>3589913.21</v>
      </c>
      <c r="F380" s="133">
        <v>35</v>
      </c>
      <c r="G380" s="133">
        <v>1</v>
      </c>
      <c r="J380" s="67"/>
      <c r="K380" s="62"/>
      <c r="L380" s="62"/>
      <c r="M380" s="70"/>
      <c r="N380" s="70"/>
      <c r="O380" s="70"/>
      <c r="P380" s="70"/>
      <c r="Q380" s="65"/>
    </row>
    <row r="381" spans="1:17">
      <c r="A381" s="64" t="s">
        <v>501</v>
      </c>
      <c r="B381" s="76" t="s">
        <v>574</v>
      </c>
      <c r="C381" s="77" t="s">
        <v>159</v>
      </c>
      <c r="D381" s="76" t="s">
        <v>571</v>
      </c>
      <c r="E381" s="128">
        <v>1027208.2899999999</v>
      </c>
      <c r="F381" s="133">
        <v>35</v>
      </c>
      <c r="G381" s="133">
        <v>1</v>
      </c>
      <c r="J381" s="67"/>
      <c r="K381" s="62"/>
      <c r="L381" s="62"/>
      <c r="M381" s="70"/>
      <c r="N381" s="70"/>
      <c r="O381" s="70"/>
      <c r="P381" s="70"/>
      <c r="Q381" s="65"/>
    </row>
    <row r="382" spans="1:17">
      <c r="A382" s="64" t="s">
        <v>502</v>
      </c>
      <c r="B382" s="76" t="s">
        <v>574</v>
      </c>
      <c r="C382" s="77" t="s">
        <v>128</v>
      </c>
      <c r="D382" s="76" t="s">
        <v>571</v>
      </c>
      <c r="E382" s="128">
        <v>2440792.02</v>
      </c>
      <c r="F382" s="133">
        <v>35</v>
      </c>
      <c r="G382" s="133">
        <v>1</v>
      </c>
      <c r="J382" s="67"/>
      <c r="K382" s="62"/>
      <c r="L382" s="62"/>
      <c r="M382" s="70"/>
      <c r="N382" s="70"/>
      <c r="O382" s="70"/>
      <c r="P382" s="70"/>
      <c r="Q382" s="65"/>
    </row>
    <row r="383" spans="1:17">
      <c r="A383" s="64" t="s">
        <v>503</v>
      </c>
      <c r="B383" s="76" t="s">
        <v>572</v>
      </c>
      <c r="C383" s="77" t="s">
        <v>160</v>
      </c>
      <c r="D383" s="76" t="s">
        <v>571</v>
      </c>
      <c r="E383" s="128">
        <v>1791485.7300000002</v>
      </c>
      <c r="F383" s="133">
        <v>53</v>
      </c>
      <c r="G383" s="133">
        <v>1</v>
      </c>
      <c r="J383" s="67"/>
      <c r="K383" s="62"/>
      <c r="L383" s="62"/>
      <c r="M383" s="70"/>
      <c r="N383" s="70"/>
      <c r="O383" s="70"/>
      <c r="P383" s="70"/>
      <c r="Q383" s="65"/>
    </row>
    <row r="384" spans="1:17">
      <c r="A384" s="64" t="s">
        <v>504</v>
      </c>
      <c r="B384" s="76" t="s">
        <v>572</v>
      </c>
      <c r="C384" s="77" t="s">
        <v>136</v>
      </c>
      <c r="D384" s="76" t="s">
        <v>571</v>
      </c>
      <c r="E384" s="128">
        <v>1741130.43</v>
      </c>
      <c r="F384" s="133">
        <v>83</v>
      </c>
      <c r="G384" s="133">
        <v>1</v>
      </c>
      <c r="J384" s="67"/>
      <c r="K384" s="62"/>
      <c r="L384" s="62"/>
      <c r="M384" s="70"/>
      <c r="N384" s="70"/>
      <c r="O384" s="70"/>
      <c r="P384" s="70"/>
      <c r="Q384" s="65"/>
    </row>
    <row r="385" spans="1:17">
      <c r="A385" s="64" t="s">
        <v>505</v>
      </c>
      <c r="B385" s="76" t="s">
        <v>572</v>
      </c>
      <c r="C385" s="77" t="s">
        <v>137</v>
      </c>
      <c r="D385" s="76" t="s">
        <v>573</v>
      </c>
      <c r="E385" s="128">
        <v>8659860.7199999988</v>
      </c>
      <c r="F385" s="133">
        <v>85</v>
      </c>
      <c r="G385" s="133">
        <v>1</v>
      </c>
      <c r="J385" s="67"/>
      <c r="K385" s="62"/>
      <c r="L385" s="62"/>
      <c r="M385" s="70"/>
      <c r="N385" s="70"/>
      <c r="O385" s="70"/>
      <c r="P385" s="70"/>
      <c r="Q385" s="65"/>
    </row>
    <row r="386" spans="1:17">
      <c r="A386" s="64" t="s">
        <v>506</v>
      </c>
      <c r="B386" s="76" t="s">
        <v>574</v>
      </c>
      <c r="C386" s="77" t="s">
        <v>171</v>
      </c>
      <c r="D386" s="76" t="s">
        <v>573</v>
      </c>
      <c r="E386" s="128">
        <v>1774780.9899999998</v>
      </c>
      <c r="F386" s="133">
        <v>23</v>
      </c>
      <c r="G386" s="133">
        <v>1</v>
      </c>
      <c r="J386" s="67"/>
      <c r="K386" s="62"/>
      <c r="L386" s="62"/>
      <c r="M386" s="70"/>
      <c r="N386" s="70"/>
      <c r="O386" s="70"/>
      <c r="P386" s="70"/>
      <c r="Q386" s="65"/>
    </row>
    <row r="387" spans="1:17">
      <c r="A387" s="64" t="s">
        <v>585</v>
      </c>
      <c r="B387" s="76" t="s">
        <v>574</v>
      </c>
      <c r="C387" s="77" t="s">
        <v>102</v>
      </c>
      <c r="D387" s="76" t="s">
        <v>573</v>
      </c>
      <c r="E387" s="128">
        <v>862771.84000000008</v>
      </c>
      <c r="F387" s="133">
        <v>17</v>
      </c>
      <c r="G387" s="133">
        <v>1</v>
      </c>
      <c r="J387" s="67"/>
      <c r="K387" s="62"/>
      <c r="L387" s="62"/>
      <c r="M387" s="70"/>
      <c r="N387" s="70"/>
      <c r="O387" s="70"/>
      <c r="P387" s="70"/>
      <c r="Q387" s="65"/>
    </row>
    <row r="388" spans="1:17">
      <c r="A388" s="64" t="s">
        <v>507</v>
      </c>
      <c r="B388" s="76" t="s">
        <v>574</v>
      </c>
      <c r="C388" s="77" t="s">
        <v>159</v>
      </c>
      <c r="D388" s="76" t="s">
        <v>571</v>
      </c>
      <c r="E388" s="128">
        <v>1998739.7</v>
      </c>
      <c r="F388" s="133">
        <v>45</v>
      </c>
      <c r="G388" s="133">
        <v>1</v>
      </c>
      <c r="J388" s="67"/>
      <c r="K388" s="62"/>
      <c r="L388" s="62"/>
      <c r="M388" s="70"/>
      <c r="N388" s="70"/>
      <c r="O388" s="70"/>
      <c r="P388" s="70"/>
      <c r="Q388" s="65"/>
    </row>
    <row r="389" spans="1:17">
      <c r="A389" s="64" t="s">
        <v>508</v>
      </c>
      <c r="B389" s="76" t="s">
        <v>572</v>
      </c>
      <c r="C389" s="77" t="s">
        <v>154</v>
      </c>
      <c r="D389" s="76" t="s">
        <v>571</v>
      </c>
      <c r="E389" s="128">
        <v>7380218.1899999995</v>
      </c>
      <c r="F389" s="133">
        <v>85</v>
      </c>
      <c r="G389" s="133">
        <v>1</v>
      </c>
      <c r="J389" s="67"/>
      <c r="K389" s="62"/>
      <c r="L389" s="62"/>
      <c r="M389" s="70"/>
      <c r="N389" s="70"/>
      <c r="O389" s="70"/>
      <c r="P389" s="70"/>
      <c r="Q389" s="65"/>
    </row>
    <row r="390" spans="1:17">
      <c r="A390" s="64" t="s">
        <v>509</v>
      </c>
      <c r="B390" s="76" t="s">
        <v>574</v>
      </c>
      <c r="C390" s="77" t="s">
        <v>152</v>
      </c>
      <c r="D390" s="76" t="s">
        <v>571</v>
      </c>
      <c r="E390" s="128">
        <v>2474214.8200000003</v>
      </c>
      <c r="F390" s="133">
        <v>40</v>
      </c>
      <c r="G390" s="133">
        <v>1</v>
      </c>
      <c r="J390" s="67"/>
      <c r="K390" s="62"/>
      <c r="L390" s="62"/>
      <c r="M390" s="70"/>
      <c r="N390" s="70"/>
      <c r="O390" s="70"/>
      <c r="P390" s="70"/>
      <c r="Q390" s="65"/>
    </row>
    <row r="391" spans="1:17">
      <c r="A391" s="64" t="s">
        <v>510</v>
      </c>
      <c r="B391" s="76" t="s">
        <v>572</v>
      </c>
      <c r="C391" s="77" t="s">
        <v>146</v>
      </c>
      <c r="D391" s="76" t="s">
        <v>573</v>
      </c>
      <c r="E391" s="128">
        <v>7055945</v>
      </c>
      <c r="F391" s="133">
        <v>70</v>
      </c>
      <c r="G391" s="133">
        <v>1</v>
      </c>
      <c r="J391" s="67"/>
      <c r="K391" s="62"/>
      <c r="L391" s="62"/>
      <c r="M391" s="70"/>
      <c r="N391" s="70"/>
      <c r="O391" s="70"/>
      <c r="P391" s="70"/>
      <c r="Q391" s="65"/>
    </row>
    <row r="392" spans="1:17">
      <c r="A392" s="64" t="s">
        <v>511</v>
      </c>
      <c r="B392" s="76" t="s">
        <v>572</v>
      </c>
      <c r="C392" s="77" t="s">
        <v>119</v>
      </c>
      <c r="D392" s="76" t="s">
        <v>573</v>
      </c>
      <c r="E392" s="128">
        <v>7996689.2200000007</v>
      </c>
      <c r="F392" s="133">
        <v>88</v>
      </c>
      <c r="G392" s="133">
        <v>1</v>
      </c>
      <c r="J392" s="67"/>
      <c r="K392" s="62"/>
      <c r="L392" s="62"/>
      <c r="M392" s="70"/>
      <c r="N392" s="70"/>
      <c r="O392" s="70"/>
      <c r="P392" s="70"/>
      <c r="Q392" s="65"/>
    </row>
    <row r="393" spans="1:17">
      <c r="A393" s="64" t="s">
        <v>512</v>
      </c>
      <c r="B393" s="76" t="s">
        <v>572</v>
      </c>
      <c r="C393" s="77" t="s">
        <v>134</v>
      </c>
      <c r="D393" s="76" t="s">
        <v>571</v>
      </c>
      <c r="E393" s="128">
        <v>2829699.4</v>
      </c>
      <c r="F393" s="133">
        <v>78</v>
      </c>
      <c r="G393" s="133">
        <v>1</v>
      </c>
      <c r="J393" s="67"/>
      <c r="K393" s="62"/>
      <c r="L393" s="62"/>
      <c r="M393" s="70"/>
      <c r="N393" s="70"/>
      <c r="O393" s="70"/>
      <c r="P393" s="70"/>
      <c r="Q393" s="65"/>
    </row>
    <row r="394" spans="1:17">
      <c r="A394" s="64" t="s">
        <v>513</v>
      </c>
      <c r="B394" s="76" t="s">
        <v>572</v>
      </c>
      <c r="C394" s="77" t="s">
        <v>134</v>
      </c>
      <c r="D394" s="76" t="s">
        <v>571</v>
      </c>
      <c r="E394" s="128">
        <v>1102665.3599999999</v>
      </c>
      <c r="F394" s="133">
        <v>38</v>
      </c>
      <c r="G394" s="133">
        <v>1</v>
      </c>
      <c r="J394" s="67"/>
      <c r="K394" s="62"/>
      <c r="L394" s="62"/>
      <c r="M394" s="70"/>
      <c r="N394" s="70"/>
      <c r="O394" s="70"/>
      <c r="P394" s="70"/>
      <c r="Q394" s="65"/>
    </row>
    <row r="395" spans="1:17">
      <c r="A395" s="64" t="s">
        <v>514</v>
      </c>
      <c r="B395" s="76" t="s">
        <v>572</v>
      </c>
      <c r="C395" s="77" t="s">
        <v>134</v>
      </c>
      <c r="D395" s="76" t="s">
        <v>571</v>
      </c>
      <c r="E395" s="128">
        <v>1746587.0099999998</v>
      </c>
      <c r="F395" s="133">
        <v>40</v>
      </c>
      <c r="G395" s="133">
        <v>1</v>
      </c>
      <c r="J395" s="67"/>
      <c r="K395" s="62"/>
      <c r="L395" s="62"/>
      <c r="M395" s="70"/>
      <c r="N395" s="70"/>
      <c r="O395" s="70"/>
      <c r="P395" s="70"/>
      <c r="Q395" s="65"/>
    </row>
    <row r="396" spans="1:17">
      <c r="A396" s="64" t="s">
        <v>515</v>
      </c>
      <c r="B396" s="76" t="s">
        <v>572</v>
      </c>
      <c r="C396" s="77" t="s">
        <v>111</v>
      </c>
      <c r="D396" s="76" t="s">
        <v>571</v>
      </c>
      <c r="E396" s="128">
        <v>447922.60000000003</v>
      </c>
      <c r="F396" s="133">
        <v>18</v>
      </c>
      <c r="G396" s="133">
        <v>1</v>
      </c>
      <c r="J396" s="67"/>
      <c r="K396" s="62"/>
      <c r="L396" s="62"/>
      <c r="M396" s="70"/>
      <c r="N396" s="70"/>
      <c r="O396" s="70"/>
      <c r="P396" s="70"/>
      <c r="Q396" s="65"/>
    </row>
    <row r="397" spans="1:17">
      <c r="A397" s="64" t="s">
        <v>728</v>
      </c>
      <c r="B397" s="76" t="s">
        <v>572</v>
      </c>
      <c r="C397" s="77" t="s">
        <v>111</v>
      </c>
      <c r="D397" s="76" t="s">
        <v>571</v>
      </c>
      <c r="E397" s="128">
        <v>2654201.19</v>
      </c>
      <c r="F397" s="133">
        <v>60</v>
      </c>
      <c r="G397" s="133">
        <v>1</v>
      </c>
      <c r="J397" s="67"/>
      <c r="K397" s="62"/>
      <c r="L397" s="62"/>
      <c r="M397" s="70"/>
      <c r="N397" s="70"/>
      <c r="O397" s="70"/>
      <c r="P397" s="70"/>
      <c r="Q397" s="65"/>
    </row>
    <row r="398" spans="1:17">
      <c r="A398" s="64" t="s">
        <v>516</v>
      </c>
      <c r="B398" s="76" t="s">
        <v>574</v>
      </c>
      <c r="C398" s="77" t="s">
        <v>168</v>
      </c>
      <c r="D398" s="76" t="s">
        <v>571</v>
      </c>
      <c r="E398" s="128">
        <v>1463798.5</v>
      </c>
      <c r="F398" s="133">
        <v>42</v>
      </c>
      <c r="G398" s="133">
        <v>1</v>
      </c>
      <c r="J398" s="67"/>
      <c r="K398" s="62"/>
      <c r="L398" s="62"/>
      <c r="M398" s="70"/>
      <c r="N398" s="70"/>
      <c r="O398" s="70"/>
      <c r="P398" s="70"/>
      <c r="Q398" s="65"/>
    </row>
    <row r="399" spans="1:17">
      <c r="A399" s="64" t="s">
        <v>729</v>
      </c>
      <c r="B399" s="76" t="s">
        <v>574</v>
      </c>
      <c r="C399" s="77" t="s">
        <v>168</v>
      </c>
      <c r="D399" s="76" t="s">
        <v>571</v>
      </c>
      <c r="E399" s="128">
        <v>1062853.67</v>
      </c>
      <c r="F399" s="133">
        <v>35</v>
      </c>
      <c r="G399" s="133">
        <v>1</v>
      </c>
      <c r="J399" s="67"/>
      <c r="K399" s="62"/>
      <c r="L399" s="62"/>
      <c r="M399" s="70"/>
      <c r="N399" s="70"/>
      <c r="O399" s="70"/>
      <c r="P399" s="70"/>
      <c r="Q399" s="65"/>
    </row>
    <row r="400" spans="1:17">
      <c r="A400" s="64" t="s">
        <v>517</v>
      </c>
      <c r="B400" s="76" t="s">
        <v>572</v>
      </c>
      <c r="C400" s="77" t="s">
        <v>134</v>
      </c>
      <c r="D400" s="76" t="s">
        <v>573</v>
      </c>
      <c r="E400" s="128">
        <v>8395232.0899999999</v>
      </c>
      <c r="F400" s="133">
        <v>75</v>
      </c>
      <c r="G400" s="133">
        <v>1</v>
      </c>
      <c r="J400" s="67"/>
      <c r="K400" s="62"/>
      <c r="L400" s="62"/>
      <c r="M400" s="70"/>
      <c r="N400" s="70"/>
      <c r="O400" s="70"/>
      <c r="P400" s="70"/>
      <c r="Q400" s="65"/>
    </row>
    <row r="401" spans="1:17">
      <c r="A401" s="64" t="s">
        <v>518</v>
      </c>
      <c r="B401" s="76" t="s">
        <v>572</v>
      </c>
      <c r="C401" s="77" t="s">
        <v>146</v>
      </c>
      <c r="D401" s="76" t="s">
        <v>571</v>
      </c>
      <c r="E401" s="128">
        <v>6522726.3300000001</v>
      </c>
      <c r="F401" s="133">
        <v>80</v>
      </c>
      <c r="G401" s="133">
        <v>1</v>
      </c>
      <c r="J401" s="67"/>
      <c r="K401" s="62"/>
      <c r="L401" s="62"/>
      <c r="M401" s="70"/>
      <c r="N401" s="70"/>
      <c r="O401" s="70"/>
      <c r="P401" s="70"/>
      <c r="Q401" s="65"/>
    </row>
    <row r="402" spans="1:17">
      <c r="A402" s="64" t="s">
        <v>519</v>
      </c>
      <c r="B402" s="76" t="s">
        <v>572</v>
      </c>
      <c r="C402" s="77" t="s">
        <v>39</v>
      </c>
      <c r="D402" s="76" t="s">
        <v>573</v>
      </c>
      <c r="E402" s="128">
        <v>4159867.04</v>
      </c>
      <c r="F402" s="133">
        <v>49</v>
      </c>
      <c r="G402" s="133">
        <v>1</v>
      </c>
      <c r="J402" s="67"/>
      <c r="K402" s="62"/>
      <c r="L402" s="62"/>
      <c r="M402" s="70"/>
      <c r="N402" s="70"/>
      <c r="O402" s="70"/>
      <c r="P402" s="70"/>
      <c r="Q402" s="65"/>
    </row>
    <row r="403" spans="1:17">
      <c r="A403" s="64" t="s">
        <v>520</v>
      </c>
      <c r="B403" s="76" t="s">
        <v>572</v>
      </c>
      <c r="C403" s="77" t="s">
        <v>111</v>
      </c>
      <c r="D403" s="76" t="s">
        <v>573</v>
      </c>
      <c r="E403" s="128">
        <v>11380721.02</v>
      </c>
      <c r="F403" s="133">
        <v>105</v>
      </c>
      <c r="G403" s="133">
        <v>1</v>
      </c>
      <c r="J403" s="67"/>
      <c r="K403" s="62"/>
      <c r="L403" s="62"/>
      <c r="M403" s="70"/>
      <c r="N403" s="70"/>
      <c r="O403" s="70"/>
      <c r="P403" s="70"/>
      <c r="Q403" s="65"/>
    </row>
    <row r="404" spans="1:17">
      <c r="A404" s="64" t="s">
        <v>521</v>
      </c>
      <c r="B404" s="76" t="s">
        <v>572</v>
      </c>
      <c r="C404" s="77" t="s">
        <v>141</v>
      </c>
      <c r="D404" s="76" t="s">
        <v>573</v>
      </c>
      <c r="E404" s="128">
        <v>4744199.0600000005</v>
      </c>
      <c r="F404" s="133">
        <v>50</v>
      </c>
      <c r="G404" s="133">
        <v>1</v>
      </c>
      <c r="J404" s="67"/>
      <c r="K404" s="62"/>
      <c r="L404" s="62"/>
      <c r="M404" s="70"/>
      <c r="N404" s="70"/>
      <c r="O404" s="70"/>
      <c r="P404" s="70"/>
      <c r="Q404" s="65"/>
    </row>
    <row r="405" spans="1:17">
      <c r="A405" s="64" t="s">
        <v>586</v>
      </c>
      <c r="B405" s="76" t="s">
        <v>572</v>
      </c>
      <c r="C405" s="77" t="s">
        <v>176</v>
      </c>
      <c r="D405" s="76" t="s">
        <v>573</v>
      </c>
      <c r="E405" s="128">
        <v>566830.05999999994</v>
      </c>
      <c r="F405" s="133">
        <v>30</v>
      </c>
      <c r="G405" s="133">
        <v>1</v>
      </c>
      <c r="J405" s="67"/>
      <c r="K405" s="62"/>
      <c r="L405" s="62"/>
      <c r="M405" s="70"/>
      <c r="N405" s="70"/>
      <c r="O405" s="70"/>
      <c r="P405" s="70"/>
      <c r="Q405" s="65"/>
    </row>
    <row r="406" spans="1:17">
      <c r="A406" s="64" t="s">
        <v>656</v>
      </c>
      <c r="B406" s="76" t="s">
        <v>572</v>
      </c>
      <c r="C406" s="77" t="s">
        <v>160</v>
      </c>
      <c r="D406" s="76" t="s">
        <v>573</v>
      </c>
      <c r="E406" s="128">
        <v>1796473.6800000002</v>
      </c>
      <c r="F406" s="133">
        <v>29</v>
      </c>
      <c r="G406" s="133">
        <v>1</v>
      </c>
      <c r="J406" s="67"/>
      <c r="K406" s="62"/>
      <c r="L406" s="62"/>
      <c r="M406" s="70"/>
      <c r="N406" s="70"/>
      <c r="O406" s="70"/>
      <c r="P406" s="70"/>
      <c r="Q406" s="65"/>
    </row>
    <row r="407" spans="1:17">
      <c r="A407" s="64" t="s">
        <v>522</v>
      </c>
      <c r="B407" s="76" t="s">
        <v>572</v>
      </c>
      <c r="C407" s="77" t="s">
        <v>160</v>
      </c>
      <c r="D407" s="76" t="s">
        <v>573</v>
      </c>
      <c r="E407" s="128">
        <v>1895664.9600000002</v>
      </c>
      <c r="F407" s="133">
        <v>32</v>
      </c>
      <c r="G407" s="133">
        <v>1</v>
      </c>
      <c r="J407" s="67"/>
      <c r="K407" s="62"/>
      <c r="L407" s="62"/>
      <c r="M407" s="70"/>
      <c r="N407" s="70"/>
      <c r="O407" s="70"/>
      <c r="P407" s="70"/>
      <c r="Q407" s="65"/>
    </row>
    <row r="408" spans="1:17">
      <c r="A408" s="64" t="s">
        <v>657</v>
      </c>
      <c r="B408" s="76" t="s">
        <v>574</v>
      </c>
      <c r="C408" s="77" t="s">
        <v>126</v>
      </c>
      <c r="D408" s="76" t="s">
        <v>571</v>
      </c>
      <c r="E408" s="128">
        <v>2045312.8</v>
      </c>
      <c r="F408" s="133">
        <v>60</v>
      </c>
      <c r="G408" s="133">
        <v>1</v>
      </c>
      <c r="J408" s="67"/>
      <c r="K408" s="62"/>
      <c r="L408" s="62"/>
      <c r="M408" s="70"/>
      <c r="N408" s="70"/>
      <c r="O408" s="70"/>
      <c r="P408" s="70"/>
      <c r="Q408" s="65"/>
    </row>
    <row r="409" spans="1:17">
      <c r="A409" s="64" t="s">
        <v>658</v>
      </c>
      <c r="B409" s="76" t="s">
        <v>574</v>
      </c>
      <c r="C409" s="77" t="s">
        <v>126</v>
      </c>
      <c r="D409" s="76" t="s">
        <v>571</v>
      </c>
      <c r="E409" s="128">
        <v>2061915.09</v>
      </c>
      <c r="F409" s="133">
        <v>40</v>
      </c>
      <c r="G409" s="133">
        <v>1</v>
      </c>
      <c r="J409" s="67"/>
      <c r="K409" s="62"/>
      <c r="L409" s="62"/>
      <c r="M409" s="70"/>
      <c r="N409" s="70"/>
      <c r="O409" s="70"/>
      <c r="P409" s="70"/>
      <c r="Q409" s="65"/>
    </row>
    <row r="410" spans="1:17">
      <c r="A410" s="64" t="s">
        <v>659</v>
      </c>
      <c r="B410" s="76" t="s">
        <v>572</v>
      </c>
      <c r="C410" s="77" t="s">
        <v>136</v>
      </c>
      <c r="D410" s="76" t="s">
        <v>573</v>
      </c>
      <c r="E410" s="128">
        <v>2286639.0299999998</v>
      </c>
      <c r="F410" s="133">
        <v>50</v>
      </c>
      <c r="G410" s="133">
        <v>1</v>
      </c>
      <c r="J410" s="67"/>
      <c r="K410" s="62"/>
      <c r="L410" s="62"/>
      <c r="M410" s="70"/>
      <c r="N410" s="70"/>
      <c r="O410" s="70"/>
      <c r="P410" s="70"/>
      <c r="Q410" s="65"/>
    </row>
    <row r="411" spans="1:17">
      <c r="A411" s="64" t="s">
        <v>660</v>
      </c>
      <c r="B411" s="76" t="s">
        <v>572</v>
      </c>
      <c r="C411" s="77" t="s">
        <v>174</v>
      </c>
      <c r="D411" s="76" t="s">
        <v>571</v>
      </c>
      <c r="E411" s="128">
        <v>5499867.1200000001</v>
      </c>
      <c r="F411" s="133">
        <v>80</v>
      </c>
      <c r="G411" s="133">
        <v>1</v>
      </c>
      <c r="J411" s="67"/>
      <c r="K411" s="62"/>
      <c r="L411" s="62"/>
      <c r="M411" s="70"/>
      <c r="N411" s="70"/>
      <c r="O411" s="70"/>
      <c r="P411" s="70"/>
      <c r="Q411" s="65"/>
    </row>
    <row r="412" spans="1:17">
      <c r="A412" s="64" t="s">
        <v>661</v>
      </c>
      <c r="B412" s="76" t="s">
        <v>572</v>
      </c>
      <c r="C412" s="77" t="s">
        <v>153</v>
      </c>
      <c r="D412" s="76" t="s">
        <v>571</v>
      </c>
      <c r="E412" s="128">
        <v>1250208.1299999999</v>
      </c>
      <c r="F412" s="133">
        <v>43</v>
      </c>
      <c r="G412" s="133">
        <v>1</v>
      </c>
      <c r="J412" s="67"/>
      <c r="K412" s="62"/>
      <c r="L412" s="62"/>
      <c r="M412" s="70"/>
      <c r="N412" s="70"/>
      <c r="O412" s="70"/>
      <c r="P412" s="70"/>
      <c r="Q412" s="65"/>
    </row>
    <row r="413" spans="1:17">
      <c r="A413" s="64" t="s">
        <v>662</v>
      </c>
      <c r="B413" s="76" t="s">
        <v>572</v>
      </c>
      <c r="C413" s="77" t="s">
        <v>123</v>
      </c>
      <c r="D413" s="76" t="s">
        <v>573</v>
      </c>
      <c r="E413" s="128">
        <v>4185179.6799999997</v>
      </c>
      <c r="F413" s="133">
        <v>50</v>
      </c>
      <c r="G413" s="133">
        <v>1</v>
      </c>
      <c r="J413" s="67"/>
      <c r="K413" s="62"/>
      <c r="L413" s="62"/>
      <c r="M413" s="70"/>
      <c r="N413" s="70"/>
      <c r="O413" s="70"/>
      <c r="P413" s="70"/>
      <c r="Q413" s="65"/>
    </row>
    <row r="414" spans="1:17">
      <c r="A414" s="64" t="s">
        <v>663</v>
      </c>
      <c r="B414" s="76" t="s">
        <v>572</v>
      </c>
      <c r="C414" s="77" t="s">
        <v>38</v>
      </c>
      <c r="D414" s="76" t="s">
        <v>573</v>
      </c>
      <c r="E414" s="128">
        <v>11280258.65</v>
      </c>
      <c r="F414" s="133">
        <v>90</v>
      </c>
      <c r="G414" s="133">
        <v>1</v>
      </c>
      <c r="J414" s="67"/>
      <c r="K414" s="62"/>
      <c r="L414" s="62"/>
      <c r="M414" s="70"/>
      <c r="N414" s="70"/>
      <c r="O414" s="70"/>
      <c r="P414" s="70"/>
      <c r="Q414" s="65"/>
    </row>
    <row r="415" spans="1:17">
      <c r="A415" s="64" t="s">
        <v>664</v>
      </c>
      <c r="B415" s="76" t="s">
        <v>572</v>
      </c>
      <c r="C415" s="77" t="s">
        <v>150</v>
      </c>
      <c r="D415" s="76" t="s">
        <v>573</v>
      </c>
      <c r="E415" s="128">
        <v>4386950.72</v>
      </c>
      <c r="F415" s="133">
        <v>35</v>
      </c>
      <c r="G415" s="133">
        <v>1</v>
      </c>
      <c r="J415" s="67"/>
      <c r="K415" s="62"/>
      <c r="L415" s="62"/>
      <c r="M415" s="70"/>
      <c r="N415" s="70"/>
      <c r="O415" s="70"/>
      <c r="P415" s="70"/>
      <c r="Q415" s="65"/>
    </row>
    <row r="416" spans="1:17">
      <c r="A416" s="64" t="s">
        <v>523</v>
      </c>
      <c r="B416" s="76" t="s">
        <v>572</v>
      </c>
      <c r="C416" s="77" t="s">
        <v>146</v>
      </c>
      <c r="D416" s="76" t="s">
        <v>571</v>
      </c>
      <c r="E416" s="128">
        <v>6505062.8599999994</v>
      </c>
      <c r="F416" s="133">
        <v>66</v>
      </c>
      <c r="G416" s="133">
        <v>1</v>
      </c>
      <c r="J416" s="67"/>
      <c r="K416" s="62"/>
      <c r="L416" s="62"/>
      <c r="M416" s="70"/>
      <c r="N416" s="70"/>
      <c r="O416" s="70"/>
      <c r="P416" s="70"/>
      <c r="Q416" s="65"/>
    </row>
    <row r="417" spans="1:17">
      <c r="A417" s="64" t="s">
        <v>743</v>
      </c>
      <c r="B417" s="76" t="s">
        <v>572</v>
      </c>
      <c r="C417" s="77" t="s">
        <v>144</v>
      </c>
      <c r="D417" s="76" t="s">
        <v>571</v>
      </c>
      <c r="E417" s="128">
        <v>3143819.8200000003</v>
      </c>
      <c r="F417" s="133">
        <v>90</v>
      </c>
      <c r="G417" s="133">
        <v>1</v>
      </c>
      <c r="J417" s="67"/>
      <c r="K417" s="62"/>
      <c r="L417" s="62"/>
      <c r="M417" s="70"/>
      <c r="N417" s="70"/>
      <c r="O417" s="70"/>
      <c r="P417" s="70"/>
      <c r="Q417" s="65"/>
    </row>
    <row r="418" spans="1:17">
      <c r="A418" s="64" t="s">
        <v>665</v>
      </c>
      <c r="B418" s="76" t="s">
        <v>572</v>
      </c>
      <c r="C418" s="77" t="s">
        <v>136</v>
      </c>
      <c r="D418" s="76" t="s">
        <v>573</v>
      </c>
      <c r="E418" s="128">
        <v>5883268.25</v>
      </c>
      <c r="F418" s="133">
        <v>53</v>
      </c>
      <c r="G418" s="133">
        <v>1</v>
      </c>
      <c r="J418" s="67"/>
      <c r="K418" s="62"/>
      <c r="L418" s="62"/>
      <c r="M418" s="70"/>
      <c r="N418" s="70"/>
      <c r="O418" s="70"/>
      <c r="P418" s="70"/>
      <c r="Q418" s="65"/>
    </row>
    <row r="419" spans="1:17">
      <c r="A419" s="64" t="s">
        <v>666</v>
      </c>
      <c r="B419" s="76" t="s">
        <v>572</v>
      </c>
      <c r="C419" s="77" t="s">
        <v>123</v>
      </c>
      <c r="D419" s="76" t="s">
        <v>571</v>
      </c>
      <c r="E419" s="128">
        <v>1196403.9500000002</v>
      </c>
      <c r="F419" s="133">
        <v>32</v>
      </c>
      <c r="G419" s="133">
        <v>1</v>
      </c>
      <c r="J419" s="67"/>
      <c r="K419" s="62"/>
      <c r="L419" s="62"/>
      <c r="M419" s="70"/>
      <c r="N419" s="70"/>
      <c r="O419" s="70"/>
      <c r="P419" s="70"/>
      <c r="Q419" s="65"/>
    </row>
    <row r="420" spans="1:17">
      <c r="A420" s="64" t="s">
        <v>667</v>
      </c>
      <c r="B420" s="76" t="s">
        <v>574</v>
      </c>
      <c r="C420" s="77" t="s">
        <v>126</v>
      </c>
      <c r="D420" s="76" t="s">
        <v>573</v>
      </c>
      <c r="E420" s="128">
        <v>1429062.1500000001</v>
      </c>
      <c r="F420" s="133">
        <v>25</v>
      </c>
      <c r="G420" s="133">
        <v>1</v>
      </c>
      <c r="J420" s="67"/>
      <c r="K420" s="62"/>
      <c r="L420" s="62"/>
      <c r="M420" s="70"/>
      <c r="N420" s="70"/>
      <c r="O420" s="70"/>
      <c r="P420" s="70"/>
      <c r="Q420" s="65"/>
    </row>
    <row r="421" spans="1:17">
      <c r="A421" s="64" t="s">
        <v>668</v>
      </c>
      <c r="B421" s="76" t="s">
        <v>572</v>
      </c>
      <c r="C421" s="77" t="s">
        <v>176</v>
      </c>
      <c r="D421" s="76" t="s">
        <v>571</v>
      </c>
      <c r="E421" s="128">
        <v>4006520.5999999996</v>
      </c>
      <c r="F421" s="133">
        <v>80</v>
      </c>
      <c r="G421" s="133">
        <v>1</v>
      </c>
      <c r="J421" s="67"/>
      <c r="K421" s="62"/>
      <c r="L421" s="62"/>
      <c r="M421" s="70"/>
      <c r="N421" s="70"/>
      <c r="O421" s="70"/>
      <c r="P421" s="70"/>
      <c r="Q421" s="65"/>
    </row>
    <row r="422" spans="1:17">
      <c r="A422" s="64" t="s">
        <v>669</v>
      </c>
      <c r="B422" s="76" t="s">
        <v>572</v>
      </c>
      <c r="C422" s="77" t="s">
        <v>127</v>
      </c>
      <c r="D422" s="76" t="s">
        <v>573</v>
      </c>
      <c r="E422" s="128">
        <v>1349593.6300000001</v>
      </c>
      <c r="F422" s="133">
        <v>0</v>
      </c>
      <c r="G422" s="133">
        <v>1</v>
      </c>
      <c r="J422" s="67"/>
      <c r="K422" s="62"/>
      <c r="L422" s="62"/>
      <c r="M422" s="70"/>
      <c r="N422" s="70"/>
      <c r="O422" s="70"/>
      <c r="P422" s="70"/>
      <c r="Q422" s="65"/>
    </row>
    <row r="423" spans="1:17">
      <c r="A423" s="64" t="s">
        <v>670</v>
      </c>
      <c r="B423" s="76" t="s">
        <v>574</v>
      </c>
      <c r="C423" s="77" t="s">
        <v>120</v>
      </c>
      <c r="D423" s="76" t="s">
        <v>571</v>
      </c>
      <c r="E423" s="128">
        <v>2418039</v>
      </c>
      <c r="F423" s="133">
        <v>41</v>
      </c>
      <c r="G423" s="133">
        <v>1</v>
      </c>
      <c r="J423" s="67"/>
      <c r="K423" s="62"/>
      <c r="L423" s="62"/>
      <c r="M423" s="70"/>
      <c r="N423" s="70"/>
      <c r="O423" s="70"/>
      <c r="P423" s="70"/>
      <c r="Q423" s="65"/>
    </row>
    <row r="424" spans="1:17">
      <c r="A424" s="64" t="s">
        <v>671</v>
      </c>
      <c r="B424" s="76" t="s">
        <v>572</v>
      </c>
      <c r="C424" s="77" t="s">
        <v>145</v>
      </c>
      <c r="D424" s="76" t="s">
        <v>571</v>
      </c>
      <c r="E424" s="128">
        <v>5811045.3900000006</v>
      </c>
      <c r="F424" s="133">
        <v>56</v>
      </c>
      <c r="G424" s="133">
        <v>1</v>
      </c>
      <c r="J424" s="67"/>
      <c r="K424" s="62"/>
      <c r="L424" s="62"/>
      <c r="M424" s="70"/>
      <c r="N424" s="70"/>
      <c r="O424" s="70"/>
      <c r="P424" s="70"/>
      <c r="Q424" s="65"/>
    </row>
    <row r="425" spans="1:17">
      <c r="A425" s="64" t="s">
        <v>672</v>
      </c>
      <c r="B425" s="76" t="s">
        <v>572</v>
      </c>
      <c r="C425" s="77" t="s">
        <v>151</v>
      </c>
      <c r="D425" s="76" t="s">
        <v>571</v>
      </c>
      <c r="E425" s="128">
        <v>1991066.22</v>
      </c>
      <c r="F425" s="133">
        <v>50</v>
      </c>
      <c r="G425" s="133">
        <v>1</v>
      </c>
      <c r="J425" s="67"/>
      <c r="K425" s="62"/>
      <c r="L425" s="62"/>
      <c r="M425" s="70"/>
      <c r="N425" s="70"/>
      <c r="O425" s="70"/>
      <c r="P425" s="70"/>
      <c r="Q425" s="65"/>
    </row>
    <row r="426" spans="1:17">
      <c r="A426" s="64" t="s">
        <v>673</v>
      </c>
      <c r="B426" s="76" t="s">
        <v>574</v>
      </c>
      <c r="C426" s="77" t="s">
        <v>170</v>
      </c>
      <c r="D426" s="76" t="s">
        <v>573</v>
      </c>
      <c r="E426" s="128">
        <v>1525805.1300000001</v>
      </c>
      <c r="F426" s="133">
        <v>35</v>
      </c>
      <c r="G426" s="133">
        <v>1</v>
      </c>
      <c r="J426" s="67"/>
      <c r="K426" s="62"/>
      <c r="L426" s="62"/>
      <c r="M426" s="70"/>
      <c r="N426" s="70"/>
      <c r="O426" s="70"/>
      <c r="P426" s="70"/>
      <c r="Q426" s="65"/>
    </row>
    <row r="427" spans="1:17">
      <c r="A427" s="64" t="s">
        <v>674</v>
      </c>
      <c r="B427" s="76" t="s">
        <v>574</v>
      </c>
      <c r="C427" s="77" t="s">
        <v>120</v>
      </c>
      <c r="D427" s="76" t="s">
        <v>571</v>
      </c>
      <c r="E427" s="128">
        <v>672364.96</v>
      </c>
      <c r="F427" s="133">
        <v>24</v>
      </c>
      <c r="G427" s="133">
        <v>1</v>
      </c>
      <c r="J427" s="67"/>
      <c r="K427" s="62"/>
      <c r="L427" s="62"/>
      <c r="M427" s="70"/>
      <c r="N427" s="70"/>
      <c r="O427" s="70"/>
      <c r="P427" s="70"/>
      <c r="Q427" s="65"/>
    </row>
    <row r="428" spans="1:17">
      <c r="A428" s="64" t="s">
        <v>438</v>
      </c>
      <c r="B428" s="76" t="s">
        <v>572</v>
      </c>
      <c r="C428" s="77" t="s">
        <v>174</v>
      </c>
      <c r="D428" s="76" t="s">
        <v>573</v>
      </c>
      <c r="E428" s="128">
        <v>3767254.16</v>
      </c>
      <c r="F428" s="133">
        <v>50</v>
      </c>
      <c r="G428" s="133">
        <v>1</v>
      </c>
      <c r="J428" s="67"/>
      <c r="K428" s="62"/>
      <c r="L428" s="62"/>
      <c r="M428" s="70"/>
      <c r="N428" s="70"/>
      <c r="O428" s="70"/>
      <c r="P428" s="70"/>
      <c r="Q428" s="65"/>
    </row>
    <row r="429" spans="1:17">
      <c r="A429" s="64" t="s">
        <v>675</v>
      </c>
      <c r="B429" s="76" t="s">
        <v>572</v>
      </c>
      <c r="C429" s="77" t="s">
        <v>39</v>
      </c>
      <c r="D429" s="76" t="s">
        <v>573</v>
      </c>
      <c r="E429" s="128">
        <v>2904659.08</v>
      </c>
      <c r="F429" s="133">
        <v>40</v>
      </c>
      <c r="G429" s="133">
        <v>1</v>
      </c>
      <c r="J429" s="67"/>
      <c r="K429" s="62"/>
      <c r="L429" s="62"/>
      <c r="M429" s="70"/>
      <c r="N429" s="70"/>
      <c r="O429" s="70"/>
      <c r="P429" s="70"/>
      <c r="Q429" s="65"/>
    </row>
    <row r="430" spans="1:17">
      <c r="A430" s="64" t="s">
        <v>676</v>
      </c>
      <c r="B430" s="76" t="s">
        <v>572</v>
      </c>
      <c r="C430" s="77" t="s">
        <v>160</v>
      </c>
      <c r="D430" s="76" t="s">
        <v>571</v>
      </c>
      <c r="E430" s="128">
        <v>3798016.7699999996</v>
      </c>
      <c r="F430" s="133">
        <v>57</v>
      </c>
      <c r="G430" s="133">
        <v>1</v>
      </c>
      <c r="J430" s="67"/>
      <c r="K430" s="62"/>
      <c r="L430" s="62"/>
      <c r="M430" s="70"/>
      <c r="N430" s="70"/>
      <c r="O430" s="70"/>
      <c r="P430" s="70"/>
      <c r="Q430" s="65"/>
    </row>
    <row r="431" spans="1:17">
      <c r="A431" s="64" t="s">
        <v>677</v>
      </c>
      <c r="B431" s="76" t="s">
        <v>574</v>
      </c>
      <c r="C431" s="77" t="s">
        <v>124</v>
      </c>
      <c r="D431" s="76" t="s">
        <v>573</v>
      </c>
      <c r="E431" s="128">
        <v>1973712.71</v>
      </c>
      <c r="F431" s="133">
        <v>32</v>
      </c>
      <c r="G431" s="133">
        <v>1</v>
      </c>
      <c r="J431" s="67"/>
      <c r="K431" s="62"/>
      <c r="L431" s="62"/>
      <c r="M431" s="70"/>
      <c r="N431" s="70"/>
      <c r="O431" s="70"/>
      <c r="P431" s="70"/>
      <c r="Q431" s="65"/>
    </row>
    <row r="432" spans="1:17">
      <c r="A432" s="64" t="s">
        <v>678</v>
      </c>
      <c r="B432" s="76" t="s">
        <v>572</v>
      </c>
      <c r="C432" s="77" t="s">
        <v>39</v>
      </c>
      <c r="D432" s="76" t="s">
        <v>573</v>
      </c>
      <c r="E432" s="128">
        <v>2444274.34</v>
      </c>
      <c r="F432" s="133">
        <v>31</v>
      </c>
      <c r="G432" s="133">
        <v>1</v>
      </c>
      <c r="J432" s="67"/>
      <c r="K432" s="62"/>
      <c r="L432" s="62"/>
      <c r="M432" s="70"/>
      <c r="N432" s="70"/>
      <c r="O432" s="70"/>
      <c r="P432" s="70"/>
      <c r="Q432" s="65"/>
    </row>
    <row r="433" spans="1:17">
      <c r="A433" s="64" t="s">
        <v>679</v>
      </c>
      <c r="B433" s="76" t="s">
        <v>572</v>
      </c>
      <c r="C433" s="77" t="s">
        <v>137</v>
      </c>
      <c r="D433" s="76" t="s">
        <v>573</v>
      </c>
      <c r="E433" s="128">
        <v>4914927.5199999996</v>
      </c>
      <c r="F433" s="133">
        <v>69</v>
      </c>
      <c r="G433" s="133">
        <v>1</v>
      </c>
      <c r="J433" s="67"/>
      <c r="K433" s="62"/>
      <c r="L433" s="62"/>
      <c r="M433" s="70"/>
      <c r="N433" s="70"/>
      <c r="O433" s="70"/>
      <c r="P433" s="70"/>
      <c r="Q433" s="65"/>
    </row>
    <row r="434" spans="1:17">
      <c r="A434" s="64" t="s">
        <v>724</v>
      </c>
      <c r="B434" s="76" t="s">
        <v>574</v>
      </c>
      <c r="C434" s="77" t="s">
        <v>171</v>
      </c>
      <c r="D434" s="76" t="s">
        <v>571</v>
      </c>
      <c r="E434" s="128">
        <v>1110118.5699999998</v>
      </c>
      <c r="F434" s="133">
        <v>36</v>
      </c>
      <c r="G434" s="133">
        <v>1</v>
      </c>
      <c r="J434" s="67"/>
      <c r="K434" s="62"/>
      <c r="L434" s="62"/>
      <c r="M434" s="70"/>
      <c r="N434" s="70"/>
      <c r="O434" s="70"/>
      <c r="P434" s="70"/>
      <c r="Q434" s="65"/>
    </row>
    <row r="435" spans="1:17">
      <c r="A435" s="64" t="s">
        <v>680</v>
      </c>
      <c r="B435" s="76" t="s">
        <v>572</v>
      </c>
      <c r="C435" s="77" t="s">
        <v>115</v>
      </c>
      <c r="D435" s="76" t="s">
        <v>573</v>
      </c>
      <c r="E435" s="128">
        <v>7975105.2999999998</v>
      </c>
      <c r="F435" s="133">
        <v>52</v>
      </c>
      <c r="G435" s="133">
        <v>1</v>
      </c>
      <c r="J435" s="67"/>
      <c r="K435" s="62"/>
      <c r="L435" s="62"/>
      <c r="M435" s="70"/>
      <c r="N435" s="70"/>
      <c r="O435" s="70"/>
      <c r="P435" s="70"/>
      <c r="Q435" s="65"/>
    </row>
    <row r="436" spans="1:17">
      <c r="A436" s="64" t="s">
        <v>681</v>
      </c>
      <c r="B436" s="76" t="s">
        <v>572</v>
      </c>
      <c r="C436" s="77" t="s">
        <v>174</v>
      </c>
      <c r="D436" s="76" t="s">
        <v>571</v>
      </c>
      <c r="E436" s="128">
        <v>7996094.7100000009</v>
      </c>
      <c r="F436" s="133">
        <v>85</v>
      </c>
      <c r="G436" s="133">
        <v>1</v>
      </c>
      <c r="J436" s="67"/>
      <c r="K436" s="62"/>
      <c r="L436" s="62"/>
      <c r="M436" s="70"/>
      <c r="N436" s="70"/>
      <c r="O436" s="70"/>
      <c r="P436" s="70"/>
      <c r="Q436" s="65"/>
    </row>
    <row r="437" spans="1:17">
      <c r="A437" s="64" t="s">
        <v>682</v>
      </c>
      <c r="B437" s="76" t="s">
        <v>572</v>
      </c>
      <c r="C437" s="77" t="s">
        <v>150</v>
      </c>
      <c r="D437" s="76" t="s">
        <v>573</v>
      </c>
      <c r="E437" s="128">
        <v>5882242.6299999999</v>
      </c>
      <c r="F437" s="133">
        <v>55</v>
      </c>
      <c r="G437" s="133">
        <v>1</v>
      </c>
      <c r="J437" s="67"/>
      <c r="K437" s="62"/>
      <c r="L437" s="62"/>
      <c r="M437" s="70"/>
      <c r="N437" s="70"/>
      <c r="O437" s="70"/>
      <c r="P437" s="70"/>
      <c r="Q437" s="65"/>
    </row>
    <row r="438" spans="1:17">
      <c r="A438" s="64" t="s">
        <v>683</v>
      </c>
      <c r="B438" s="76" t="s">
        <v>572</v>
      </c>
      <c r="C438" s="77" t="s">
        <v>132</v>
      </c>
      <c r="D438" s="76" t="s">
        <v>571</v>
      </c>
      <c r="E438" s="128">
        <v>2380469.59</v>
      </c>
      <c r="F438" s="133">
        <v>60</v>
      </c>
      <c r="G438" s="133">
        <v>1</v>
      </c>
      <c r="J438" s="67"/>
      <c r="K438" s="62"/>
      <c r="L438" s="62"/>
      <c r="M438" s="70"/>
      <c r="N438" s="70"/>
      <c r="O438" s="70"/>
      <c r="P438" s="70"/>
      <c r="Q438" s="65"/>
    </row>
    <row r="439" spans="1:17">
      <c r="A439" s="64" t="s">
        <v>684</v>
      </c>
      <c r="B439" s="76" t="s">
        <v>574</v>
      </c>
      <c r="C439" s="77" t="s">
        <v>171</v>
      </c>
      <c r="D439" s="76" t="s">
        <v>571</v>
      </c>
      <c r="E439" s="128">
        <v>1938911.4400000002</v>
      </c>
      <c r="F439" s="133">
        <v>37</v>
      </c>
      <c r="G439" s="133">
        <v>1</v>
      </c>
      <c r="J439" s="67"/>
      <c r="K439" s="62"/>
      <c r="L439" s="62"/>
      <c r="M439" s="70"/>
      <c r="N439" s="70"/>
      <c r="O439" s="70"/>
      <c r="P439" s="70"/>
      <c r="Q439" s="65"/>
    </row>
    <row r="440" spans="1:17">
      <c r="A440" s="64" t="s">
        <v>524</v>
      </c>
      <c r="B440" s="76" t="s">
        <v>572</v>
      </c>
      <c r="C440" s="77" t="s">
        <v>115</v>
      </c>
      <c r="D440" s="76" t="s">
        <v>571</v>
      </c>
      <c r="E440" s="128">
        <v>1665565.75</v>
      </c>
      <c r="F440" s="133">
        <v>46</v>
      </c>
      <c r="G440" s="133">
        <v>1</v>
      </c>
      <c r="J440" s="67"/>
      <c r="K440" s="62"/>
      <c r="L440" s="62"/>
      <c r="M440" s="70"/>
      <c r="N440" s="70"/>
      <c r="O440" s="70"/>
      <c r="P440" s="70"/>
      <c r="Q440" s="65"/>
    </row>
    <row r="441" spans="1:17">
      <c r="A441" s="64" t="s">
        <v>525</v>
      </c>
      <c r="B441" s="76" t="s">
        <v>574</v>
      </c>
      <c r="C441" s="77" t="s">
        <v>167</v>
      </c>
      <c r="D441" s="76" t="s">
        <v>573</v>
      </c>
      <c r="E441" s="128">
        <v>2036448.52</v>
      </c>
      <c r="F441" s="133">
        <v>45</v>
      </c>
      <c r="G441" s="133">
        <v>1</v>
      </c>
      <c r="J441" s="67"/>
      <c r="K441" s="62"/>
      <c r="L441" s="62"/>
      <c r="M441" s="70"/>
      <c r="N441" s="70"/>
      <c r="O441" s="70"/>
      <c r="P441" s="70"/>
      <c r="Q441" s="65"/>
    </row>
    <row r="442" spans="1:17">
      <c r="A442" s="64" t="s">
        <v>526</v>
      </c>
      <c r="B442" s="76" t="s">
        <v>572</v>
      </c>
      <c r="C442" s="77" t="s">
        <v>110</v>
      </c>
      <c r="D442" s="76" t="s">
        <v>573</v>
      </c>
      <c r="E442" s="128">
        <v>1600434.0500000003</v>
      </c>
      <c r="F442" s="133">
        <v>33</v>
      </c>
      <c r="G442" s="133">
        <v>1</v>
      </c>
      <c r="J442" s="67"/>
      <c r="K442" s="62"/>
      <c r="L442" s="62"/>
      <c r="M442" s="70"/>
      <c r="N442" s="70"/>
      <c r="O442" s="70"/>
      <c r="P442" s="70"/>
      <c r="Q442" s="65"/>
    </row>
    <row r="443" spans="1:17">
      <c r="A443" s="64" t="s">
        <v>527</v>
      </c>
      <c r="B443" s="76" t="s">
        <v>574</v>
      </c>
      <c r="C443" s="77" t="s">
        <v>138</v>
      </c>
      <c r="D443" s="76" t="s">
        <v>571</v>
      </c>
      <c r="E443" s="128">
        <v>4588772.46</v>
      </c>
      <c r="F443" s="133">
        <v>59</v>
      </c>
      <c r="G443" s="133">
        <v>1</v>
      </c>
      <c r="J443" s="67"/>
      <c r="K443" s="62"/>
      <c r="L443" s="62"/>
      <c r="M443" s="70"/>
      <c r="N443" s="70"/>
      <c r="O443" s="70"/>
      <c r="P443" s="70"/>
      <c r="Q443" s="65"/>
    </row>
    <row r="444" spans="1:17">
      <c r="A444" s="64" t="s">
        <v>730</v>
      </c>
      <c r="B444" s="76" t="s">
        <v>574</v>
      </c>
      <c r="C444" s="77" t="s">
        <v>138</v>
      </c>
      <c r="D444" s="76" t="s">
        <v>571</v>
      </c>
      <c r="E444" s="128">
        <v>2008292.3800000001</v>
      </c>
      <c r="F444" s="133">
        <v>37</v>
      </c>
      <c r="G444" s="133">
        <v>1</v>
      </c>
      <c r="J444" s="67"/>
      <c r="K444" s="62"/>
      <c r="L444" s="62"/>
      <c r="M444" s="70"/>
      <c r="N444" s="70"/>
      <c r="O444" s="70"/>
      <c r="P444" s="70"/>
      <c r="Q444" s="65"/>
    </row>
    <row r="445" spans="1:17">
      <c r="A445" s="64" t="s">
        <v>528</v>
      </c>
      <c r="B445" s="76" t="s">
        <v>572</v>
      </c>
      <c r="C445" s="77" t="s">
        <v>115</v>
      </c>
      <c r="D445" s="76" t="s">
        <v>571</v>
      </c>
      <c r="E445" s="128">
        <v>6432031.0999999996</v>
      </c>
      <c r="F445" s="133">
        <v>75</v>
      </c>
      <c r="G445" s="133">
        <v>1</v>
      </c>
      <c r="J445" s="67"/>
      <c r="K445" s="62"/>
      <c r="L445" s="62"/>
      <c r="M445" s="70"/>
      <c r="N445" s="70"/>
      <c r="O445" s="70"/>
      <c r="P445" s="70"/>
      <c r="Q445" s="65"/>
    </row>
    <row r="446" spans="1:17">
      <c r="A446" s="64" t="s">
        <v>529</v>
      </c>
      <c r="B446" s="76" t="s">
        <v>572</v>
      </c>
      <c r="C446" s="77" t="s">
        <v>136</v>
      </c>
      <c r="D446" s="76" t="s">
        <v>573</v>
      </c>
      <c r="E446" s="128">
        <v>4121761.74</v>
      </c>
      <c r="F446" s="133">
        <v>47</v>
      </c>
      <c r="G446" s="133">
        <v>1</v>
      </c>
      <c r="J446" s="67"/>
      <c r="K446" s="62"/>
      <c r="L446" s="62"/>
      <c r="M446" s="70"/>
      <c r="N446" s="70"/>
      <c r="O446" s="70"/>
      <c r="P446" s="70"/>
      <c r="Q446" s="65"/>
    </row>
    <row r="447" spans="1:17">
      <c r="A447" s="64" t="s">
        <v>530</v>
      </c>
      <c r="B447" s="76" t="s">
        <v>574</v>
      </c>
      <c r="C447" s="77" t="s">
        <v>117</v>
      </c>
      <c r="D447" s="76" t="s">
        <v>573</v>
      </c>
      <c r="E447" s="128">
        <v>2053807.14</v>
      </c>
      <c r="F447" s="133">
        <v>22</v>
      </c>
      <c r="G447" s="133">
        <v>1</v>
      </c>
      <c r="J447" s="67"/>
      <c r="K447" s="62"/>
      <c r="L447" s="62"/>
      <c r="M447" s="70"/>
      <c r="N447" s="70"/>
      <c r="O447" s="70"/>
      <c r="P447" s="70"/>
      <c r="Q447" s="65"/>
    </row>
    <row r="448" spans="1:17">
      <c r="A448" s="64" t="s">
        <v>731</v>
      </c>
      <c r="B448" s="76" t="s">
        <v>572</v>
      </c>
      <c r="C448" s="77" t="s">
        <v>176</v>
      </c>
      <c r="D448" s="76" t="s">
        <v>571</v>
      </c>
      <c r="E448" s="128">
        <v>1084926.26</v>
      </c>
      <c r="F448" s="133">
        <v>30</v>
      </c>
      <c r="G448" s="133">
        <v>1</v>
      </c>
      <c r="J448" s="67"/>
      <c r="K448" s="62"/>
      <c r="L448" s="62"/>
      <c r="M448" s="70"/>
      <c r="N448" s="70"/>
      <c r="O448" s="70"/>
      <c r="P448" s="70"/>
      <c r="Q448" s="65"/>
    </row>
    <row r="449" spans="1:17">
      <c r="A449" s="64" t="s">
        <v>605</v>
      </c>
      <c r="B449" s="76" t="s">
        <v>574</v>
      </c>
      <c r="C449" s="77" t="s">
        <v>128</v>
      </c>
      <c r="D449" s="76" t="s">
        <v>573</v>
      </c>
      <c r="E449" s="128">
        <v>1502818.3</v>
      </c>
      <c r="F449" s="133">
        <v>29</v>
      </c>
      <c r="G449" s="133">
        <v>1</v>
      </c>
      <c r="J449" s="67"/>
      <c r="K449" s="62"/>
      <c r="L449" s="62"/>
      <c r="M449" s="70"/>
      <c r="N449" s="70"/>
      <c r="O449" s="70"/>
      <c r="P449" s="70"/>
      <c r="Q449" s="65"/>
    </row>
    <row r="450" spans="1:17">
      <c r="A450" s="64" t="s">
        <v>531</v>
      </c>
      <c r="B450" s="76" t="s">
        <v>572</v>
      </c>
      <c r="C450" s="77" t="s">
        <v>150</v>
      </c>
      <c r="D450" s="76" t="s">
        <v>571</v>
      </c>
      <c r="E450" s="128">
        <v>7268383.7999999998</v>
      </c>
      <c r="F450" s="133">
        <v>75</v>
      </c>
      <c r="G450" s="133">
        <v>1</v>
      </c>
      <c r="J450" s="67"/>
      <c r="K450" s="62"/>
      <c r="L450" s="62"/>
      <c r="M450" s="70"/>
      <c r="N450" s="70"/>
      <c r="O450" s="70"/>
      <c r="P450" s="70"/>
      <c r="Q450" s="65"/>
    </row>
    <row r="451" spans="1:17">
      <c r="A451" s="64" t="s">
        <v>532</v>
      </c>
      <c r="B451" s="76" t="s">
        <v>572</v>
      </c>
      <c r="C451" s="77" t="s">
        <v>141</v>
      </c>
      <c r="D451" s="76" t="s">
        <v>571</v>
      </c>
      <c r="E451" s="128">
        <v>4735971.6000000006</v>
      </c>
      <c r="F451" s="133">
        <v>90</v>
      </c>
      <c r="G451" s="133">
        <v>1</v>
      </c>
      <c r="J451" s="67"/>
      <c r="K451" s="62"/>
      <c r="L451" s="62"/>
      <c r="M451" s="70"/>
      <c r="N451" s="70"/>
      <c r="O451" s="70"/>
      <c r="P451" s="70"/>
      <c r="Q451" s="65"/>
    </row>
    <row r="452" spans="1:17">
      <c r="A452" s="64" t="s">
        <v>533</v>
      </c>
      <c r="B452" s="76" t="s">
        <v>574</v>
      </c>
      <c r="C452" s="77" t="s">
        <v>129</v>
      </c>
      <c r="D452" s="76" t="s">
        <v>573</v>
      </c>
      <c r="E452" s="128">
        <v>4653683.3000000007</v>
      </c>
      <c r="F452" s="133">
        <v>40</v>
      </c>
      <c r="G452" s="133">
        <v>1</v>
      </c>
      <c r="J452" s="67"/>
      <c r="K452" s="62"/>
      <c r="L452" s="62"/>
      <c r="M452" s="70"/>
      <c r="N452" s="70"/>
      <c r="O452" s="70"/>
      <c r="P452" s="70"/>
      <c r="Q452" s="65"/>
    </row>
    <row r="453" spans="1:17">
      <c r="A453" s="64" t="s">
        <v>534</v>
      </c>
      <c r="B453" s="76" t="s">
        <v>574</v>
      </c>
      <c r="C453" s="77" t="s">
        <v>140</v>
      </c>
      <c r="D453" s="76" t="s">
        <v>573</v>
      </c>
      <c r="E453" s="128">
        <v>3974254.25</v>
      </c>
      <c r="F453" s="133">
        <v>50</v>
      </c>
      <c r="G453" s="133">
        <v>1</v>
      </c>
      <c r="J453" s="67"/>
      <c r="K453" s="62"/>
      <c r="L453" s="62"/>
      <c r="M453" s="70"/>
      <c r="N453" s="70"/>
      <c r="O453" s="70"/>
      <c r="P453" s="70"/>
      <c r="Q453" s="65"/>
    </row>
    <row r="454" spans="1:17">
      <c r="A454" s="64" t="s">
        <v>535</v>
      </c>
      <c r="B454" s="76" t="s">
        <v>572</v>
      </c>
      <c r="C454" s="77" t="s">
        <v>160</v>
      </c>
      <c r="D454" s="76" t="s">
        <v>573</v>
      </c>
      <c r="E454" s="128">
        <v>2059069.26</v>
      </c>
      <c r="F454" s="133">
        <v>31</v>
      </c>
      <c r="G454" s="133">
        <v>1</v>
      </c>
      <c r="J454" s="67"/>
      <c r="K454" s="62"/>
      <c r="L454" s="62"/>
      <c r="M454" s="70"/>
      <c r="N454" s="70"/>
      <c r="O454" s="70"/>
      <c r="P454" s="70"/>
      <c r="Q454" s="65"/>
    </row>
    <row r="455" spans="1:17">
      <c r="A455" s="64" t="s">
        <v>536</v>
      </c>
      <c r="B455" s="76" t="s">
        <v>572</v>
      </c>
      <c r="C455" s="77" t="s">
        <v>150</v>
      </c>
      <c r="D455" s="76" t="s">
        <v>573</v>
      </c>
      <c r="E455" s="128">
        <v>7673160.7399999993</v>
      </c>
      <c r="F455" s="133">
        <v>78</v>
      </c>
      <c r="G455" s="133">
        <v>1</v>
      </c>
      <c r="J455" s="67"/>
      <c r="K455" s="62"/>
      <c r="L455" s="62"/>
      <c r="M455" s="70"/>
      <c r="N455" s="70"/>
      <c r="O455" s="70"/>
      <c r="P455" s="70"/>
      <c r="Q455" s="65"/>
    </row>
    <row r="456" spans="1:17">
      <c r="A456" s="64" t="s">
        <v>537</v>
      </c>
      <c r="B456" s="76" t="s">
        <v>572</v>
      </c>
      <c r="C456" s="77" t="s">
        <v>39</v>
      </c>
      <c r="D456" s="76" t="s">
        <v>573</v>
      </c>
      <c r="E456" s="128">
        <v>2683617.7800000003</v>
      </c>
      <c r="F456" s="133">
        <v>26</v>
      </c>
      <c r="G456" s="133">
        <v>1</v>
      </c>
      <c r="J456" s="67"/>
      <c r="K456" s="62"/>
      <c r="L456" s="62"/>
      <c r="M456" s="70"/>
      <c r="N456" s="70"/>
      <c r="O456" s="70"/>
      <c r="P456" s="70"/>
      <c r="Q456" s="65"/>
    </row>
    <row r="457" spans="1:17">
      <c r="A457" s="64" t="s">
        <v>538</v>
      </c>
      <c r="B457" s="76" t="s">
        <v>572</v>
      </c>
      <c r="C457" s="77" t="s">
        <v>127</v>
      </c>
      <c r="D457" s="76" t="s">
        <v>573</v>
      </c>
      <c r="E457" s="128">
        <v>8871176.9199999999</v>
      </c>
      <c r="F457" s="133">
        <v>71</v>
      </c>
      <c r="G457" s="133">
        <v>1</v>
      </c>
      <c r="J457" s="67"/>
      <c r="K457" s="62"/>
      <c r="L457" s="62"/>
      <c r="M457" s="70"/>
      <c r="N457" s="70"/>
      <c r="O457" s="70"/>
      <c r="P457" s="70"/>
      <c r="Q457" s="65"/>
    </row>
    <row r="458" spans="1:17">
      <c r="A458" s="64" t="s">
        <v>539</v>
      </c>
      <c r="B458" s="76" t="s">
        <v>574</v>
      </c>
      <c r="C458" s="77" t="s">
        <v>170</v>
      </c>
      <c r="D458" s="76" t="s">
        <v>571</v>
      </c>
      <c r="E458" s="128">
        <v>1024501.45</v>
      </c>
      <c r="F458" s="133">
        <v>25</v>
      </c>
      <c r="G458" s="133">
        <v>1</v>
      </c>
      <c r="J458" s="67"/>
      <c r="K458" s="62"/>
      <c r="L458" s="62"/>
      <c r="M458" s="70"/>
      <c r="N458" s="70"/>
      <c r="O458" s="70"/>
      <c r="P458" s="70"/>
      <c r="Q458" s="65"/>
    </row>
    <row r="459" spans="1:17">
      <c r="A459" s="64" t="s">
        <v>732</v>
      </c>
      <c r="B459" s="76" t="s">
        <v>574</v>
      </c>
      <c r="C459" s="77" t="s">
        <v>170</v>
      </c>
      <c r="D459" s="76" t="s">
        <v>571</v>
      </c>
      <c r="E459" s="128">
        <v>1677217.8099999998</v>
      </c>
      <c r="F459" s="133">
        <v>50</v>
      </c>
      <c r="G459" s="133">
        <v>1</v>
      </c>
      <c r="J459" s="67"/>
      <c r="K459" s="62"/>
      <c r="L459" s="62"/>
      <c r="M459" s="70"/>
      <c r="N459" s="70"/>
      <c r="O459" s="70"/>
      <c r="P459" s="70"/>
      <c r="Q459" s="65"/>
    </row>
    <row r="460" spans="1:17">
      <c r="A460" s="64" t="s">
        <v>540</v>
      </c>
      <c r="B460" s="76" t="s">
        <v>572</v>
      </c>
      <c r="C460" s="77" t="s">
        <v>137</v>
      </c>
      <c r="D460" s="76" t="s">
        <v>571</v>
      </c>
      <c r="E460" s="128">
        <v>3541751.8</v>
      </c>
      <c r="F460" s="133">
        <v>97</v>
      </c>
      <c r="G460" s="133">
        <v>1</v>
      </c>
      <c r="J460" s="67"/>
      <c r="K460" s="62"/>
      <c r="L460" s="62"/>
      <c r="M460" s="70"/>
      <c r="N460" s="70"/>
      <c r="O460" s="70"/>
      <c r="P460" s="70"/>
      <c r="Q460" s="65"/>
    </row>
    <row r="461" spans="1:17">
      <c r="A461" s="64" t="s">
        <v>541</v>
      </c>
      <c r="B461" s="76" t="s">
        <v>572</v>
      </c>
      <c r="C461" s="77" t="s">
        <v>137</v>
      </c>
      <c r="D461" s="76" t="s">
        <v>571</v>
      </c>
      <c r="E461" s="128">
        <v>2683135.9300000002</v>
      </c>
      <c r="F461" s="133">
        <v>60</v>
      </c>
      <c r="G461" s="133">
        <v>1</v>
      </c>
      <c r="J461" s="67"/>
      <c r="K461" s="62"/>
      <c r="L461" s="62"/>
      <c r="M461" s="70"/>
      <c r="N461" s="70"/>
      <c r="O461" s="70"/>
      <c r="P461" s="70"/>
      <c r="Q461" s="65"/>
    </row>
    <row r="462" spans="1:17">
      <c r="A462" s="64" t="s">
        <v>542</v>
      </c>
      <c r="B462" s="76" t="s">
        <v>574</v>
      </c>
      <c r="C462" s="77" t="s">
        <v>107</v>
      </c>
      <c r="D462" s="76" t="s">
        <v>571</v>
      </c>
      <c r="E462" s="128">
        <v>3663830.59</v>
      </c>
      <c r="F462" s="133">
        <v>100</v>
      </c>
      <c r="G462" s="133">
        <v>1</v>
      </c>
      <c r="J462" s="67"/>
      <c r="K462" s="62"/>
      <c r="L462" s="62"/>
      <c r="M462" s="70"/>
      <c r="N462" s="70"/>
      <c r="O462" s="70"/>
      <c r="P462" s="70"/>
      <c r="Q462" s="65"/>
    </row>
    <row r="463" spans="1:17">
      <c r="A463" s="64" t="s">
        <v>543</v>
      </c>
      <c r="B463" s="76" t="s">
        <v>574</v>
      </c>
      <c r="C463" s="77" t="s">
        <v>107</v>
      </c>
      <c r="D463" s="76" t="s">
        <v>571</v>
      </c>
      <c r="E463" s="128">
        <v>4834720.5199999996</v>
      </c>
      <c r="F463" s="133">
        <v>80</v>
      </c>
      <c r="G463" s="133">
        <v>1</v>
      </c>
      <c r="J463" s="67"/>
      <c r="K463" s="62"/>
      <c r="L463" s="62"/>
      <c r="M463" s="70"/>
      <c r="N463" s="70"/>
      <c r="O463" s="70"/>
      <c r="P463" s="70"/>
      <c r="Q463" s="65"/>
    </row>
    <row r="464" spans="1:17">
      <c r="A464" s="64" t="s">
        <v>544</v>
      </c>
      <c r="B464" s="76" t="s">
        <v>574</v>
      </c>
      <c r="C464" s="77" t="s">
        <v>178</v>
      </c>
      <c r="D464" s="76" t="s">
        <v>571</v>
      </c>
      <c r="E464" s="128">
        <v>2444683.79</v>
      </c>
      <c r="F464" s="133">
        <v>40</v>
      </c>
      <c r="G464" s="133">
        <v>1</v>
      </c>
      <c r="J464" s="67"/>
      <c r="K464" s="62"/>
      <c r="L464" s="62"/>
      <c r="M464" s="70"/>
      <c r="N464" s="70"/>
      <c r="O464" s="70"/>
      <c r="P464" s="70"/>
      <c r="Q464" s="65"/>
    </row>
    <row r="465" spans="1:17">
      <c r="A465" s="64" t="s">
        <v>545</v>
      </c>
      <c r="B465" s="76" t="s">
        <v>574</v>
      </c>
      <c r="C465" s="77" t="s">
        <v>178</v>
      </c>
      <c r="D465" s="76" t="s">
        <v>571</v>
      </c>
      <c r="E465" s="128">
        <v>1940388.7</v>
      </c>
      <c r="F465" s="133">
        <v>40</v>
      </c>
      <c r="G465" s="133">
        <v>1</v>
      </c>
      <c r="J465" s="67"/>
      <c r="K465" s="62"/>
      <c r="L465" s="62"/>
      <c r="M465" s="70"/>
      <c r="N465" s="70"/>
      <c r="O465" s="70"/>
      <c r="P465" s="70"/>
      <c r="Q465" s="65"/>
    </row>
    <row r="466" spans="1:17">
      <c r="A466" s="64" t="s">
        <v>733</v>
      </c>
      <c r="B466" s="76" t="s">
        <v>574</v>
      </c>
      <c r="C466" s="64" t="s">
        <v>178</v>
      </c>
      <c r="D466" s="76" t="s">
        <v>571</v>
      </c>
      <c r="E466" s="128">
        <v>1003050.3099999998</v>
      </c>
      <c r="F466" s="133">
        <v>24</v>
      </c>
      <c r="G466" s="133">
        <v>1</v>
      </c>
      <c r="J466" s="67"/>
      <c r="K466" s="62"/>
      <c r="L466" s="62"/>
      <c r="M466" s="70"/>
      <c r="N466" s="70"/>
      <c r="O466" s="70"/>
      <c r="P466" s="70"/>
      <c r="Q466" s="65"/>
    </row>
    <row r="467" spans="1:17">
      <c r="A467" s="64" t="s">
        <v>546</v>
      </c>
      <c r="B467" s="76" t="s">
        <v>572</v>
      </c>
      <c r="C467" s="77" t="s">
        <v>111</v>
      </c>
      <c r="D467" s="76" t="s">
        <v>573</v>
      </c>
      <c r="E467" s="128">
        <v>9730154.3599999994</v>
      </c>
      <c r="F467" s="133">
        <v>76</v>
      </c>
      <c r="G467" s="133">
        <v>1</v>
      </c>
      <c r="J467" s="67"/>
      <c r="K467" s="62"/>
      <c r="L467" s="62"/>
      <c r="M467" s="70"/>
      <c r="N467" s="70"/>
      <c r="O467" s="70"/>
      <c r="P467" s="70"/>
      <c r="Q467" s="65"/>
    </row>
    <row r="468" spans="1:17">
      <c r="A468" s="64" t="s">
        <v>547</v>
      </c>
      <c r="B468" s="76" t="s">
        <v>572</v>
      </c>
      <c r="C468" s="77" t="s">
        <v>151</v>
      </c>
      <c r="D468" s="76" t="s">
        <v>573</v>
      </c>
      <c r="E468" s="128">
        <v>7700178.4000000013</v>
      </c>
      <c r="F468" s="133">
        <v>70</v>
      </c>
      <c r="G468" s="133">
        <v>1</v>
      </c>
      <c r="J468" s="67"/>
      <c r="K468" s="62"/>
      <c r="L468" s="62"/>
      <c r="M468" s="70"/>
      <c r="N468" s="70"/>
      <c r="O468" s="70"/>
      <c r="P468" s="70"/>
      <c r="Q468" s="65"/>
    </row>
    <row r="469" spans="1:17">
      <c r="A469" s="64" t="s">
        <v>734</v>
      </c>
      <c r="B469" s="76" t="s">
        <v>572</v>
      </c>
      <c r="C469" s="77" t="s">
        <v>105</v>
      </c>
      <c r="D469" s="76" t="s">
        <v>571</v>
      </c>
      <c r="E469" s="128">
        <v>5775635.620000001</v>
      </c>
      <c r="F469" s="133">
        <v>103</v>
      </c>
      <c r="G469" s="133">
        <v>1</v>
      </c>
      <c r="J469" s="67"/>
      <c r="K469" s="62"/>
      <c r="L469" s="62"/>
      <c r="M469" s="70"/>
      <c r="N469" s="70"/>
      <c r="O469" s="70"/>
      <c r="P469" s="70"/>
      <c r="Q469" s="65"/>
    </row>
    <row r="470" spans="1:17">
      <c r="A470" s="64" t="s">
        <v>548</v>
      </c>
      <c r="B470" s="76" t="s">
        <v>574</v>
      </c>
      <c r="C470" s="77" t="s">
        <v>128</v>
      </c>
      <c r="D470" s="76" t="s">
        <v>573</v>
      </c>
      <c r="E470" s="128">
        <v>5022997.3499999996</v>
      </c>
      <c r="F470" s="133">
        <v>70</v>
      </c>
      <c r="G470" s="133">
        <v>1</v>
      </c>
      <c r="J470" s="67"/>
      <c r="K470" s="62"/>
      <c r="L470" s="62"/>
      <c r="M470" s="70"/>
      <c r="N470" s="70"/>
      <c r="O470" s="70"/>
      <c r="P470" s="70"/>
      <c r="Q470" s="65"/>
    </row>
    <row r="471" spans="1:17">
      <c r="A471" s="64" t="s">
        <v>735</v>
      </c>
      <c r="B471" s="76" t="s">
        <v>572</v>
      </c>
      <c r="C471" s="77" t="s">
        <v>150</v>
      </c>
      <c r="D471" s="76" t="s">
        <v>571</v>
      </c>
      <c r="E471" s="128">
        <v>3657286.21</v>
      </c>
      <c r="F471" s="133">
        <v>67</v>
      </c>
      <c r="G471" s="133">
        <v>1</v>
      </c>
      <c r="J471" s="67"/>
      <c r="K471" s="62"/>
      <c r="L471" s="62"/>
      <c r="M471" s="70"/>
      <c r="N471" s="70"/>
      <c r="O471" s="70"/>
      <c r="P471" s="70"/>
      <c r="Q471" s="65"/>
    </row>
    <row r="472" spans="1:17">
      <c r="A472" s="64" t="s">
        <v>549</v>
      </c>
      <c r="B472" s="76" t="s">
        <v>572</v>
      </c>
      <c r="C472" s="77" t="s">
        <v>174</v>
      </c>
      <c r="D472" s="76" t="s">
        <v>573</v>
      </c>
      <c r="E472" s="128">
        <v>10254126.51</v>
      </c>
      <c r="F472" s="133">
        <v>80</v>
      </c>
      <c r="G472" s="133">
        <v>1</v>
      </c>
      <c r="J472" s="67"/>
      <c r="K472" s="62"/>
      <c r="L472" s="62"/>
      <c r="M472" s="70"/>
      <c r="N472" s="70"/>
      <c r="O472" s="70"/>
      <c r="P472" s="70"/>
      <c r="Q472" s="65"/>
    </row>
    <row r="473" spans="1:17">
      <c r="A473" s="64" t="s">
        <v>736</v>
      </c>
      <c r="B473" s="76" t="s">
        <v>572</v>
      </c>
      <c r="C473" s="77" t="s">
        <v>174</v>
      </c>
      <c r="D473" s="76" t="s">
        <v>571</v>
      </c>
      <c r="E473" s="128">
        <v>2086998.1</v>
      </c>
      <c r="F473" s="133">
        <v>60</v>
      </c>
      <c r="G473" s="133">
        <v>1</v>
      </c>
      <c r="J473" s="67"/>
      <c r="K473" s="62"/>
      <c r="L473" s="62"/>
      <c r="M473" s="70"/>
      <c r="N473" s="70"/>
      <c r="O473" s="70"/>
      <c r="P473" s="70"/>
      <c r="Q473" s="65"/>
    </row>
    <row r="474" spans="1:17">
      <c r="A474" s="64" t="s">
        <v>737</v>
      </c>
      <c r="B474" s="76" t="s">
        <v>572</v>
      </c>
      <c r="C474" s="77" t="s">
        <v>105</v>
      </c>
      <c r="D474" s="76" t="s">
        <v>571</v>
      </c>
      <c r="E474" s="128">
        <v>1129775.8400000001</v>
      </c>
      <c r="F474" s="133">
        <v>31</v>
      </c>
      <c r="G474" s="133">
        <v>1</v>
      </c>
      <c r="J474" s="67"/>
      <c r="K474" s="62"/>
      <c r="L474" s="62"/>
      <c r="M474" s="70"/>
      <c r="N474" s="70"/>
      <c r="O474" s="70"/>
      <c r="P474" s="70"/>
      <c r="Q474" s="65"/>
    </row>
    <row r="475" spans="1:17">
      <c r="A475" s="64" t="s">
        <v>550</v>
      </c>
      <c r="B475" s="76" t="s">
        <v>574</v>
      </c>
      <c r="C475" s="77" t="s">
        <v>133</v>
      </c>
      <c r="D475" s="76" t="s">
        <v>571</v>
      </c>
      <c r="E475" s="128">
        <v>1243485.02</v>
      </c>
      <c r="F475" s="133">
        <v>34</v>
      </c>
      <c r="G475" s="133">
        <v>1</v>
      </c>
      <c r="J475" s="67"/>
      <c r="K475" s="62"/>
      <c r="L475" s="62"/>
      <c r="M475" s="70"/>
      <c r="N475" s="70"/>
      <c r="O475" s="70"/>
      <c r="P475" s="70"/>
      <c r="Q475" s="65"/>
    </row>
    <row r="476" spans="1:17">
      <c r="A476" s="64" t="s">
        <v>551</v>
      </c>
      <c r="B476" s="76" t="s">
        <v>572</v>
      </c>
      <c r="C476" s="77" t="s">
        <v>146</v>
      </c>
      <c r="D476" s="76" t="s">
        <v>573</v>
      </c>
      <c r="E476" s="128">
        <v>10962852.08</v>
      </c>
      <c r="F476" s="133">
        <v>90</v>
      </c>
      <c r="G476" s="133">
        <v>1</v>
      </c>
      <c r="J476" s="67"/>
      <c r="K476" s="62"/>
      <c r="L476" s="62"/>
      <c r="M476" s="70"/>
      <c r="N476" s="70"/>
      <c r="O476" s="70"/>
      <c r="P476" s="70"/>
      <c r="Q476" s="65"/>
    </row>
    <row r="477" spans="1:17">
      <c r="A477" s="64" t="s">
        <v>552</v>
      </c>
      <c r="B477" s="76" t="s">
        <v>572</v>
      </c>
      <c r="C477" s="77" t="s">
        <v>111</v>
      </c>
      <c r="D477" s="76" t="s">
        <v>573</v>
      </c>
      <c r="E477" s="128">
        <v>8449797.0300000012</v>
      </c>
      <c r="F477" s="133">
        <v>78</v>
      </c>
      <c r="G477" s="133">
        <v>1</v>
      </c>
      <c r="J477" s="67"/>
      <c r="K477" s="62"/>
      <c r="L477" s="62"/>
      <c r="M477" s="70"/>
      <c r="N477" s="70"/>
      <c r="O477" s="70"/>
      <c r="P477" s="70"/>
      <c r="Q477" s="65"/>
    </row>
    <row r="478" spans="1:17">
      <c r="A478" s="64" t="s">
        <v>553</v>
      </c>
      <c r="B478" s="76" t="s">
        <v>572</v>
      </c>
      <c r="C478" s="77" t="s">
        <v>154</v>
      </c>
      <c r="D478" s="76" t="s">
        <v>573</v>
      </c>
      <c r="E478" s="128">
        <v>3251367.24</v>
      </c>
      <c r="F478" s="133">
        <v>40</v>
      </c>
      <c r="G478" s="133">
        <v>1</v>
      </c>
      <c r="J478" s="67"/>
      <c r="K478" s="62"/>
      <c r="L478" s="62"/>
      <c r="M478" s="70"/>
      <c r="N478" s="70"/>
      <c r="O478" s="70"/>
      <c r="P478" s="70"/>
      <c r="Q478" s="65"/>
    </row>
    <row r="479" spans="1:17">
      <c r="A479" s="64" t="s">
        <v>554</v>
      </c>
      <c r="B479" s="76" t="s">
        <v>572</v>
      </c>
      <c r="C479" s="77" t="s">
        <v>134</v>
      </c>
      <c r="D479" s="76" t="s">
        <v>573</v>
      </c>
      <c r="E479" s="128">
        <v>4243972.1500000004</v>
      </c>
      <c r="F479" s="133">
        <v>40</v>
      </c>
      <c r="G479" s="133">
        <v>1</v>
      </c>
      <c r="J479" s="67"/>
      <c r="K479" s="62"/>
      <c r="L479" s="62"/>
      <c r="M479" s="70"/>
      <c r="N479" s="70"/>
      <c r="O479" s="70"/>
      <c r="P479" s="70"/>
      <c r="Q479" s="65"/>
    </row>
    <row r="480" spans="1:17">
      <c r="A480" s="64" t="s">
        <v>555</v>
      </c>
      <c r="B480" s="76" t="s">
        <v>572</v>
      </c>
      <c r="C480" s="77" t="s">
        <v>174</v>
      </c>
      <c r="D480" s="76" t="s">
        <v>573</v>
      </c>
      <c r="E480" s="128">
        <v>6565969.7300000004</v>
      </c>
      <c r="F480" s="133">
        <v>70</v>
      </c>
      <c r="G480" s="133">
        <v>1</v>
      </c>
      <c r="J480" s="67"/>
      <c r="K480" s="62"/>
      <c r="L480" s="62"/>
      <c r="M480" s="70"/>
      <c r="N480" s="70"/>
      <c r="O480" s="70"/>
      <c r="P480" s="70"/>
      <c r="Q480" s="65"/>
    </row>
    <row r="481" spans="1:17">
      <c r="A481" s="64" t="s">
        <v>556</v>
      </c>
      <c r="B481" s="76" t="s">
        <v>574</v>
      </c>
      <c r="C481" s="77" t="s">
        <v>178</v>
      </c>
      <c r="D481" s="76" t="s">
        <v>573</v>
      </c>
      <c r="E481" s="128">
        <v>2446806.7400000002</v>
      </c>
      <c r="F481" s="133">
        <v>34</v>
      </c>
      <c r="G481" s="133">
        <v>1</v>
      </c>
      <c r="J481" s="67"/>
      <c r="K481" s="62"/>
      <c r="L481" s="62"/>
      <c r="M481" s="70"/>
      <c r="N481" s="70"/>
      <c r="O481" s="70"/>
      <c r="P481" s="70"/>
      <c r="Q481" s="65"/>
    </row>
    <row r="482" spans="1:17">
      <c r="A482" s="64" t="s">
        <v>557</v>
      </c>
      <c r="B482" s="76" t="s">
        <v>572</v>
      </c>
      <c r="C482" s="77" t="s">
        <v>150</v>
      </c>
      <c r="D482" s="76" t="s">
        <v>573</v>
      </c>
      <c r="E482" s="128">
        <v>3512410.63</v>
      </c>
      <c r="F482" s="133">
        <v>40</v>
      </c>
      <c r="G482" s="133">
        <v>1</v>
      </c>
      <c r="J482" s="67"/>
      <c r="K482" s="62"/>
      <c r="L482" s="62"/>
      <c r="M482" s="70"/>
      <c r="N482" s="70"/>
      <c r="O482" s="70"/>
      <c r="P482" s="70"/>
      <c r="Q482" s="65"/>
    </row>
    <row r="483" spans="1:17">
      <c r="A483" s="64" t="s">
        <v>558</v>
      </c>
      <c r="B483" s="76" t="s">
        <v>572</v>
      </c>
      <c r="C483" s="77" t="s">
        <v>173</v>
      </c>
      <c r="D483" s="76" t="s">
        <v>571</v>
      </c>
      <c r="E483" s="128">
        <v>3031888.91</v>
      </c>
      <c r="F483" s="133">
        <v>50</v>
      </c>
      <c r="G483" s="133">
        <v>1</v>
      </c>
      <c r="J483" s="67"/>
      <c r="K483" s="62"/>
      <c r="L483" s="62"/>
      <c r="M483" s="70"/>
      <c r="N483" s="70"/>
      <c r="O483" s="70"/>
      <c r="P483" s="70"/>
      <c r="Q483" s="65"/>
    </row>
    <row r="484" spans="1:17">
      <c r="A484" s="64" t="s">
        <v>559</v>
      </c>
      <c r="B484" s="76" t="s">
        <v>574</v>
      </c>
      <c r="C484" s="77" t="s">
        <v>126</v>
      </c>
      <c r="D484" s="76" t="s">
        <v>573</v>
      </c>
      <c r="E484" s="128">
        <v>4788440.3999999994</v>
      </c>
      <c r="F484" s="133">
        <v>40</v>
      </c>
      <c r="G484" s="133">
        <v>1</v>
      </c>
      <c r="J484" s="67"/>
      <c r="K484" s="62"/>
      <c r="L484" s="62"/>
      <c r="M484" s="70"/>
      <c r="N484" s="70"/>
      <c r="O484" s="70"/>
      <c r="P484" s="70"/>
      <c r="Q484" s="65"/>
    </row>
    <row r="485" spans="1:17">
      <c r="A485" s="64" t="s">
        <v>560</v>
      </c>
      <c r="B485" s="76" t="s">
        <v>574</v>
      </c>
      <c r="C485" s="77" t="s">
        <v>106</v>
      </c>
      <c r="D485" s="76" t="s">
        <v>571</v>
      </c>
      <c r="E485" s="128">
        <v>4277875.18</v>
      </c>
      <c r="F485" s="133">
        <v>68</v>
      </c>
      <c r="G485" s="133">
        <v>1</v>
      </c>
      <c r="J485" s="67"/>
      <c r="K485" s="62"/>
      <c r="L485" s="62"/>
      <c r="M485" s="70"/>
      <c r="N485" s="70"/>
      <c r="O485" s="70"/>
      <c r="P485" s="70"/>
      <c r="Q485" s="65"/>
    </row>
    <row r="486" spans="1:17">
      <c r="A486" s="64" t="s">
        <v>561</v>
      </c>
      <c r="B486" s="76" t="s">
        <v>574</v>
      </c>
      <c r="C486" s="77" t="s">
        <v>106</v>
      </c>
      <c r="D486" s="76" t="s">
        <v>571</v>
      </c>
      <c r="E486" s="128">
        <v>313122.36</v>
      </c>
      <c r="F486" s="133">
        <v>15</v>
      </c>
      <c r="G486" s="133">
        <v>1</v>
      </c>
      <c r="J486" s="67"/>
      <c r="K486" s="62"/>
      <c r="L486" s="62"/>
      <c r="M486" s="70"/>
      <c r="N486" s="70"/>
      <c r="O486" s="70"/>
      <c r="P486" s="70"/>
      <c r="Q486" s="65"/>
    </row>
    <row r="487" spans="1:17">
      <c r="A487" s="64" t="s">
        <v>562</v>
      </c>
      <c r="B487" s="76" t="s">
        <v>574</v>
      </c>
      <c r="C487" s="77" t="s">
        <v>106</v>
      </c>
      <c r="D487" s="76" t="s">
        <v>571</v>
      </c>
      <c r="E487" s="128">
        <v>2869117.92</v>
      </c>
      <c r="F487" s="133">
        <v>55</v>
      </c>
      <c r="G487" s="133">
        <v>1</v>
      </c>
      <c r="J487" s="67"/>
      <c r="K487" s="62"/>
      <c r="L487" s="62"/>
      <c r="M487" s="70"/>
      <c r="N487" s="70"/>
      <c r="O487" s="70"/>
      <c r="P487" s="70"/>
      <c r="Q487" s="65"/>
    </row>
    <row r="488" spans="1:17">
      <c r="A488" s="64" t="s">
        <v>563</v>
      </c>
      <c r="B488" s="76" t="s">
        <v>572</v>
      </c>
      <c r="C488" s="77" t="s">
        <v>141</v>
      </c>
      <c r="D488" s="76" t="s">
        <v>571</v>
      </c>
      <c r="E488" s="128">
        <v>2608952.62</v>
      </c>
      <c r="F488" s="133">
        <v>70</v>
      </c>
      <c r="G488" s="133">
        <v>1</v>
      </c>
      <c r="J488" s="67"/>
      <c r="K488" s="62"/>
      <c r="L488" s="62"/>
      <c r="M488" s="70"/>
      <c r="N488" s="70"/>
      <c r="O488" s="70"/>
      <c r="P488" s="70"/>
      <c r="Q488" s="65"/>
    </row>
    <row r="489" spans="1:17">
      <c r="A489" s="64" t="s">
        <v>565</v>
      </c>
      <c r="B489" s="76" t="s">
        <v>572</v>
      </c>
      <c r="C489" s="77" t="s">
        <v>143</v>
      </c>
      <c r="D489" s="76" t="s">
        <v>571</v>
      </c>
      <c r="E489" s="128">
        <v>4577760.8599999994</v>
      </c>
      <c r="F489" s="133">
        <v>103</v>
      </c>
      <c r="G489" s="133">
        <v>1</v>
      </c>
      <c r="J489" s="67"/>
      <c r="K489" s="62"/>
      <c r="L489" s="62"/>
      <c r="M489" s="70"/>
      <c r="N489" s="70"/>
      <c r="O489" s="70"/>
      <c r="P489" s="70"/>
      <c r="Q489" s="65"/>
    </row>
    <row r="490" spans="1:17">
      <c r="A490" s="64" t="s">
        <v>566</v>
      </c>
      <c r="B490" s="76" t="s">
        <v>572</v>
      </c>
      <c r="C490" s="77" t="s">
        <v>143</v>
      </c>
      <c r="D490" s="76" t="s">
        <v>571</v>
      </c>
      <c r="E490" s="128">
        <v>10018521.729999999</v>
      </c>
      <c r="F490" s="133">
        <v>76</v>
      </c>
      <c r="G490" s="133">
        <v>1</v>
      </c>
      <c r="J490" s="67"/>
      <c r="K490" s="62"/>
      <c r="L490" s="62"/>
      <c r="M490" s="70"/>
      <c r="N490" s="70"/>
      <c r="O490" s="70"/>
      <c r="P490" s="70"/>
      <c r="Q490" s="65"/>
    </row>
    <row r="491" spans="1:17">
      <c r="A491" s="64" t="s">
        <v>564</v>
      </c>
      <c r="B491" s="76" t="s">
        <v>572</v>
      </c>
      <c r="C491" s="77" t="s">
        <v>143</v>
      </c>
      <c r="D491" s="76" t="s">
        <v>571</v>
      </c>
      <c r="E491" s="128">
        <v>1565193.97</v>
      </c>
      <c r="F491" s="133">
        <v>29</v>
      </c>
      <c r="G491" s="133">
        <v>1</v>
      </c>
      <c r="J491" s="67"/>
      <c r="K491" s="62"/>
      <c r="L491" s="62"/>
      <c r="M491" s="70"/>
      <c r="N491" s="70"/>
      <c r="O491" s="70"/>
      <c r="P491" s="70"/>
      <c r="Q491" s="65"/>
    </row>
    <row r="492" spans="1:17">
      <c r="A492" s="64" t="s">
        <v>567</v>
      </c>
      <c r="B492" s="76" t="s">
        <v>572</v>
      </c>
      <c r="C492" s="77" t="s">
        <v>176</v>
      </c>
      <c r="D492" s="76" t="s">
        <v>573</v>
      </c>
      <c r="E492" s="128">
        <v>4148653.7600000007</v>
      </c>
      <c r="F492" s="133">
        <v>70</v>
      </c>
      <c r="G492" s="133">
        <v>1</v>
      </c>
      <c r="J492" s="67"/>
      <c r="K492" s="62"/>
      <c r="L492" s="62"/>
      <c r="M492" s="70"/>
      <c r="N492" s="70"/>
      <c r="O492" s="70"/>
      <c r="P492" s="70"/>
      <c r="Q492" s="65"/>
    </row>
    <row r="493" spans="1:17">
      <c r="A493" s="64" t="s">
        <v>570</v>
      </c>
      <c r="B493" s="76" t="s">
        <v>572</v>
      </c>
      <c r="C493" s="77" t="s">
        <v>137</v>
      </c>
      <c r="D493" s="76" t="s">
        <v>573</v>
      </c>
      <c r="E493" s="128">
        <v>8363502.9100000001</v>
      </c>
      <c r="F493" s="133">
        <v>80</v>
      </c>
      <c r="G493" s="133">
        <v>1</v>
      </c>
      <c r="J493" s="67"/>
      <c r="K493" s="62"/>
      <c r="L493" s="62"/>
      <c r="M493" s="70"/>
      <c r="N493" s="70"/>
      <c r="O493" s="70"/>
      <c r="P493" s="70"/>
      <c r="Q493" s="65"/>
    </row>
    <row r="494" spans="1:17">
      <c r="A494" s="64" t="s">
        <v>568</v>
      </c>
      <c r="B494" s="76" t="s">
        <v>574</v>
      </c>
      <c r="C494" s="77" t="s">
        <v>104</v>
      </c>
      <c r="D494" s="76" t="s">
        <v>573</v>
      </c>
      <c r="E494" s="128">
        <v>9738018.6500000004</v>
      </c>
      <c r="F494" s="133">
        <v>104</v>
      </c>
      <c r="G494" s="133">
        <v>1</v>
      </c>
      <c r="J494" s="67"/>
      <c r="K494" s="62"/>
      <c r="L494" s="62"/>
      <c r="M494" s="70"/>
      <c r="N494" s="70"/>
      <c r="O494" s="70"/>
      <c r="P494" s="70"/>
      <c r="Q494" s="65"/>
    </row>
    <row r="495" spans="1:17">
      <c r="A495" s="64" t="s">
        <v>569</v>
      </c>
      <c r="B495" s="76" t="s">
        <v>572</v>
      </c>
      <c r="C495" s="77" t="s">
        <v>123</v>
      </c>
      <c r="D495" s="76" t="s">
        <v>573</v>
      </c>
      <c r="E495" s="128">
        <v>8601008.1600000001</v>
      </c>
      <c r="F495" s="133">
        <v>100</v>
      </c>
      <c r="G495" s="133">
        <v>1</v>
      </c>
      <c r="J495" s="67"/>
      <c r="K495" s="62"/>
      <c r="L495" s="62"/>
      <c r="M495" s="70"/>
      <c r="N495" s="70"/>
      <c r="O495" s="70"/>
      <c r="P495" s="70"/>
      <c r="Q495" s="65"/>
    </row>
    <row r="496" spans="1:17">
      <c r="E496"/>
      <c r="F496"/>
      <c r="G496"/>
      <c r="J496" s="67"/>
      <c r="K496" s="62"/>
      <c r="L496" s="62"/>
      <c r="M496" s="70"/>
      <c r="N496" s="70"/>
      <c r="O496" s="70"/>
      <c r="P496" s="70"/>
      <c r="Q496" s="65"/>
    </row>
    <row r="497" spans="5:17">
      <c r="E497"/>
      <c r="F497"/>
      <c r="G497"/>
      <c r="J497" s="67"/>
      <c r="K497" s="62"/>
      <c r="L497" s="62"/>
      <c r="M497" s="70"/>
      <c r="N497" s="70"/>
      <c r="O497" s="70"/>
      <c r="P497" s="70"/>
      <c r="Q497" s="65"/>
    </row>
    <row r="498" spans="5:17">
      <c r="E498"/>
      <c r="F498"/>
      <c r="G498"/>
      <c r="J498" s="67"/>
      <c r="K498" s="62"/>
      <c r="L498" s="62"/>
      <c r="M498" s="70"/>
      <c r="N498" s="70"/>
      <c r="O498" s="70"/>
      <c r="P498" s="70"/>
      <c r="Q498" s="65"/>
    </row>
    <row r="499" spans="5:17">
      <c r="E499"/>
      <c r="F499"/>
      <c r="G499"/>
      <c r="J499" s="67"/>
      <c r="K499" s="62"/>
      <c r="L499" s="62"/>
      <c r="M499" s="70"/>
      <c r="N499" s="70"/>
      <c r="O499" s="70"/>
      <c r="P499" s="70"/>
      <c r="Q499" s="65"/>
    </row>
    <row r="500" spans="5:17">
      <c r="E500"/>
      <c r="F500"/>
      <c r="G500"/>
      <c r="J500" s="67"/>
      <c r="K500" s="62"/>
      <c r="L500" s="62"/>
      <c r="M500" s="70"/>
      <c r="N500" s="70"/>
      <c r="O500" s="70"/>
      <c r="P500" s="70"/>
      <c r="Q500" s="65"/>
    </row>
    <row r="501" spans="5:17">
      <c r="E501"/>
      <c r="F501"/>
      <c r="G501"/>
      <c r="J501" s="67"/>
      <c r="K501" s="62"/>
      <c r="L501" s="62"/>
      <c r="M501" s="70"/>
      <c r="N501" s="70"/>
      <c r="O501" s="70"/>
      <c r="P501" s="70"/>
      <c r="Q501" s="65"/>
    </row>
    <row r="502" spans="5:17">
      <c r="E502"/>
      <c r="F502"/>
      <c r="G502"/>
      <c r="J502" s="67"/>
      <c r="K502" s="62"/>
      <c r="L502" s="62"/>
      <c r="M502" s="70"/>
      <c r="N502" s="70"/>
      <c r="O502" s="70"/>
      <c r="P502" s="70"/>
      <c r="Q502" s="65"/>
    </row>
    <row r="503" spans="5:17">
      <c r="E503"/>
      <c r="F503"/>
      <c r="G503"/>
      <c r="J503" s="67"/>
      <c r="K503" s="62"/>
      <c r="L503" s="62"/>
      <c r="M503" s="70"/>
      <c r="N503" s="70"/>
      <c r="O503" s="70"/>
      <c r="P503" s="70"/>
      <c r="Q503" s="65"/>
    </row>
    <row r="504" spans="5:17">
      <c r="E504"/>
      <c r="F504"/>
      <c r="G504"/>
      <c r="J504" s="67"/>
      <c r="K504" s="62"/>
      <c r="L504" s="62"/>
      <c r="M504" s="70"/>
      <c r="N504" s="70"/>
      <c r="O504" s="70"/>
      <c r="P504" s="70"/>
      <c r="Q504" s="65"/>
    </row>
    <row r="505" spans="5:17">
      <c r="E505"/>
      <c r="F505"/>
      <c r="G505"/>
      <c r="J505" s="67"/>
      <c r="K505" s="62"/>
      <c r="L505" s="62"/>
      <c r="M505" s="70"/>
      <c r="N505" s="70"/>
      <c r="O505" s="70"/>
      <c r="P505" s="70"/>
      <c r="Q505" s="65"/>
    </row>
    <row r="506" spans="5:17">
      <c r="E506"/>
      <c r="F506"/>
      <c r="G506"/>
      <c r="J506" s="67"/>
      <c r="K506" s="62"/>
      <c r="L506" s="62"/>
      <c r="M506" s="70"/>
      <c r="N506" s="70"/>
      <c r="O506" s="70"/>
      <c r="P506" s="70"/>
      <c r="Q506" s="65"/>
    </row>
    <row r="507" spans="5:17">
      <c r="E507"/>
      <c r="F507"/>
      <c r="G507"/>
      <c r="J507" s="67"/>
      <c r="K507" s="62"/>
      <c r="L507" s="62"/>
      <c r="M507" s="70"/>
      <c r="N507" s="70"/>
      <c r="O507" s="70"/>
      <c r="P507" s="70"/>
      <c r="Q507" s="65"/>
    </row>
    <row r="508" spans="5:17">
      <c r="E508"/>
      <c r="F508"/>
      <c r="G508"/>
      <c r="J508" s="67"/>
      <c r="K508" s="62"/>
      <c r="L508" s="62"/>
      <c r="M508" s="70"/>
      <c r="N508" s="70"/>
      <c r="O508" s="70"/>
      <c r="P508" s="70"/>
      <c r="Q508" s="65"/>
    </row>
    <row r="509" spans="5:17">
      <c r="E509"/>
      <c r="F509"/>
      <c r="G509"/>
      <c r="J509" s="67"/>
      <c r="K509" s="62"/>
      <c r="L509" s="62"/>
      <c r="M509" s="70"/>
      <c r="N509" s="70"/>
      <c r="O509" s="70"/>
      <c r="P509" s="70"/>
      <c r="Q509" s="65"/>
    </row>
    <row r="510" spans="5:17">
      <c r="E510"/>
      <c r="F510"/>
      <c r="G510"/>
      <c r="J510" s="67"/>
      <c r="K510" s="62"/>
      <c r="L510" s="62"/>
      <c r="M510" s="70"/>
      <c r="N510" s="70"/>
      <c r="O510" s="70"/>
      <c r="P510" s="70"/>
      <c r="Q510" s="65"/>
    </row>
    <row r="511" spans="5:17">
      <c r="E511"/>
      <c r="F511"/>
      <c r="G511"/>
      <c r="J511" s="67"/>
      <c r="K511" s="62"/>
      <c r="L511" s="62"/>
      <c r="M511" s="70"/>
      <c r="N511" s="70"/>
      <c r="O511" s="70"/>
      <c r="P511" s="70"/>
      <c r="Q511" s="65"/>
    </row>
    <row r="512" spans="5:17">
      <c r="E512"/>
      <c r="F512"/>
      <c r="G512"/>
      <c r="J512" s="67"/>
      <c r="K512" s="62"/>
      <c r="L512" s="62"/>
      <c r="M512" s="70"/>
      <c r="N512" s="70"/>
      <c r="O512" s="70"/>
      <c r="P512" s="70"/>
      <c r="Q512" s="65"/>
    </row>
    <row r="513" spans="1:17">
      <c r="E513"/>
      <c r="F513"/>
      <c r="G513"/>
      <c r="J513" s="67"/>
      <c r="K513" s="70"/>
      <c r="L513" s="70"/>
      <c r="M513" s="70"/>
      <c r="N513" s="70"/>
      <c r="O513" s="70"/>
      <c r="P513" s="70"/>
      <c r="Q513" s="65"/>
    </row>
    <row r="514" spans="1:17">
      <c r="A514" s="78"/>
      <c r="B514" s="79"/>
      <c r="C514" s="78"/>
      <c r="D514" s="79"/>
      <c r="E514" s="125"/>
      <c r="H514" s="67"/>
      <c r="I514" s="67"/>
      <c r="J514" s="67"/>
      <c r="K514" s="70"/>
      <c r="L514" s="70"/>
      <c r="M514" s="70"/>
      <c r="N514" s="70"/>
      <c r="O514" s="70"/>
      <c r="P514" s="70"/>
      <c r="Q514" s="65"/>
    </row>
  </sheetData>
  <sheetProtection password="CF21" sheet="1" objects="1" scenarios="1"/>
  <mergeCells count="1">
    <mergeCell ref="J1:Q1"/>
  </mergeCells>
  <pageMargins left="0.7" right="0.7" top="0.75" bottom="0.75" header="0.3" footer="0.3"/>
  <pageSetup paperSize="9" orientation="portrait" verticalDpi="0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A6819645</value>
    </field>
    <field name="Objective-Title">
      <value order="0">ZZZO Gambling venues machines and losses</value>
    </field>
    <field name="Objective-Description">
      <value order="0"/>
    </field>
    <field name="Objective-CreationStamp">
      <value order="0">2020-08-30T21:53:02Z</value>
    </field>
    <field name="Objective-IsApproved">
      <value order="0">false</value>
    </field>
    <field name="Objective-IsPublished">
      <value order="0">true</value>
    </field>
    <field name="Objective-DatePublished">
      <value order="0">2020-11-24T07:15:50Z</value>
    </field>
    <field name="Objective-ModificationStamp">
      <value order="0">2021-04-21T23:55:34Z</value>
    </field>
    <field name="Objective-Owner">
      <value order="0">Fran McKechnie</value>
    </field>
    <field name="Objective-Path">
      <value order="0">Classified Object:Classified Object:Classified Object:Classified Object:Webpage Stats B Statistical data for Victorian municipalities</value>
    </field>
    <field name="Objective-Parent">
      <value order="0">Webpage Stats B Statistical data for Victorian municipalities</value>
    </field>
    <field name="Objective-State">
      <value order="0">Published</value>
    </field>
    <field name="Objective-VersionId">
      <value order="0">vA8897347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qA1096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Indicators</vt:lpstr>
      <vt:lpstr>Converter to Grouped Localities</vt:lpstr>
      <vt:lpstr>Comparison</vt:lpstr>
      <vt:lpstr>Data</vt:lpstr>
      <vt:lpstr>Venue Data</vt:lpstr>
      <vt:lpstr>Summing by LGA from Venue Data</vt:lpstr>
      <vt:lpstr>Comparison!Print_Area</vt:lpstr>
      <vt:lpstr>Data!Print_Area</vt:lpstr>
      <vt:lpstr>Indicators!Print_Area</vt:lpstr>
      <vt:lpstr>'Venue Data'!Print_Area</vt:lpstr>
      <vt:lpstr>'Venue Data'!Print_Titles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2020-07-24T03:40:37Z</cp:lastPrinted>
  <dcterms:created xsi:type="dcterms:W3CDTF">2008-07-29T05:19:45Z</dcterms:created>
  <dcterms:modified xsi:type="dcterms:W3CDTF">2020-08-19T04:13:50Z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A6819645</vt:lpwstr>
  </property>
  <property fmtid="{D5CDD505-2E9C-101B-9397-08002B2CF9AE}" pid="4" name="Objective-Title">
    <vt:lpwstr>ZZZO Gambling venues machines and losses</vt:lpwstr>
  </property>
  <property fmtid="{D5CDD505-2E9C-101B-9397-08002B2CF9AE}" pid="5" name="Objective-Description">
    <vt:lpwstr/>
  </property>
  <property fmtid="{D5CDD505-2E9C-101B-9397-08002B2CF9AE}" pid="6" name="Objective-CreationStamp">
    <vt:filetime>2020-08-30T21:53:02Z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2020-11-24T07:15:50Z</vt:filetime>
  </property>
  <property fmtid="{D5CDD505-2E9C-101B-9397-08002B2CF9AE}" pid="10" name="Objective-ModificationStamp">
    <vt:filetime>2021-04-21T23:55:34Z</vt:filetime>
  </property>
  <property fmtid="{D5CDD505-2E9C-101B-9397-08002B2CF9AE}" pid="11" name="Objective-Owner">
    <vt:lpwstr>Fran McKechnie</vt:lpwstr>
  </property>
  <property fmtid="{D5CDD505-2E9C-101B-9397-08002B2CF9AE}" pid="12" name="Objective-Path">
    <vt:lpwstr>Classified Object:Classified Object:Classified Object:Classified Object:Webpage Stats B Statistical data for Victorian municipalities</vt:lpwstr>
  </property>
  <property fmtid="{D5CDD505-2E9C-101B-9397-08002B2CF9AE}" pid="13" name="Objective-Parent">
    <vt:lpwstr>Webpage Stats B Statistical data for Victorian municipalities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vA8897347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qA1096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