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1588ff042cd47e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A0130E24-080D-4921-82D7-C397B61E941C}" xr6:coauthVersionLast="45" xr6:coauthVersionMax="45" xr10:uidLastSave="{00000000-0000-0000-0000-000000000000}"/>
  <bookViews>
    <workbookView xWindow="-98" yWindow="-98" windowWidth="20715" windowHeight="13276" firstSheet="1" activeTab="3" xr2:uid="{00000000-000D-0000-FFFF-FFFF00000000}"/>
  </bookViews>
  <sheets>
    <sheet name="2004 to 2014" sheetId="1" state="hidden" r:id="rId1"/>
    <sheet name="1989 to 2017" sheetId="2" r:id="rId2"/>
    <sheet name="EGM and other G Losses" sheetId="3" r:id="rId3"/>
    <sheet name="Govt Revenue" sheetId="7" r:id="rId4"/>
  </sheets>
  <definedNames>
    <definedName name="_xlnm.Print_Area" localSheetId="1">'1989 to 2017'!$B$1:$W$69</definedName>
    <definedName name="_xlnm.Print_Area" localSheetId="0">'2004 to 2014'!$B$1:$H$13</definedName>
    <definedName name="_xlnm.Print_Area" localSheetId="2">'EGM and other G Losses'!$B$1:$G$85</definedName>
    <definedName name="_xlnm.Print_Area" localSheetId="3">'Govt Revenue'!$B$1:$T$54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2" i="7" l="1"/>
  <c r="I32" i="7"/>
  <c r="H32" i="7"/>
  <c r="G32" i="7"/>
  <c r="F32" i="7"/>
  <c r="E32" i="7"/>
  <c r="D32" i="7"/>
  <c r="C32" i="7"/>
  <c r="D31" i="7"/>
  <c r="C31" i="7"/>
  <c r="K30" i="7"/>
  <c r="J31" i="7" s="1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E31" i="7" l="1"/>
  <c r="G31" i="7"/>
  <c r="H31" i="7"/>
  <c r="I31" i="7"/>
  <c r="K31" i="7"/>
  <c r="K32" i="7"/>
  <c r="F31" i="7"/>
  <c r="T6" i="2"/>
  <c r="Q6" i="2"/>
  <c r="R6" i="2" s="1"/>
  <c r="V6" i="2" s="1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T7" i="2"/>
  <c r="Q7" i="2"/>
  <c r="G5" i="3" l="1"/>
  <c r="C85" i="3"/>
  <c r="E85" i="3" s="1"/>
  <c r="C84" i="3"/>
  <c r="E84" i="3" s="1"/>
  <c r="D5" i="3" l="1"/>
  <c r="Q10" i="2"/>
  <c r="R10" i="2"/>
  <c r="T15" i="2"/>
  <c r="T14" i="2"/>
  <c r="T13" i="2"/>
  <c r="T12" i="2"/>
  <c r="T11" i="2"/>
  <c r="T10" i="2"/>
  <c r="W10" i="2" s="1"/>
  <c r="Y6" i="2" s="1"/>
  <c r="T9" i="2"/>
  <c r="N34" i="2"/>
  <c r="K7" i="2"/>
  <c r="N7" i="2" s="1"/>
  <c r="K8" i="2"/>
  <c r="N8" i="2" s="1"/>
  <c r="K9" i="2"/>
  <c r="N9" i="2" s="1"/>
  <c r="K10" i="2"/>
  <c r="N10" i="2" s="1"/>
  <c r="K11" i="2"/>
  <c r="N11" i="2" s="1"/>
  <c r="K12" i="2"/>
  <c r="N12" i="2" s="1"/>
  <c r="K13" i="2"/>
  <c r="N13" i="2" s="1"/>
  <c r="K14" i="2"/>
  <c r="N14" i="2" s="1"/>
  <c r="K15" i="2"/>
  <c r="N15" i="2" s="1"/>
  <c r="K16" i="2"/>
  <c r="N16" i="2" s="1"/>
  <c r="K17" i="2"/>
  <c r="N17" i="2" s="1"/>
  <c r="Q18" i="2" s="1"/>
  <c r="R18" i="2" s="1"/>
  <c r="K18" i="2"/>
  <c r="N18" i="2" s="1"/>
  <c r="K19" i="2"/>
  <c r="N19" i="2" s="1"/>
  <c r="K20" i="2"/>
  <c r="N20" i="2" s="1"/>
  <c r="K21" i="2"/>
  <c r="N21" i="2" s="1"/>
  <c r="K22" i="2"/>
  <c r="N22" i="2" s="1"/>
  <c r="K23" i="2"/>
  <c r="N23" i="2" s="1"/>
  <c r="K24" i="2"/>
  <c r="N24" i="2" s="1"/>
  <c r="K25" i="2"/>
  <c r="N25" i="2" s="1"/>
  <c r="K26" i="2"/>
  <c r="N26" i="2" s="1"/>
  <c r="K27" i="2"/>
  <c r="N27" i="2" s="1"/>
  <c r="K28" i="2"/>
  <c r="N28" i="2" s="1"/>
  <c r="K29" i="2"/>
  <c r="N29" i="2" s="1"/>
  <c r="K30" i="2"/>
  <c r="N30" i="2" s="1"/>
  <c r="K31" i="2"/>
  <c r="N31" i="2" s="1"/>
  <c r="K32" i="2"/>
  <c r="N32" i="2" s="1"/>
  <c r="K33" i="2"/>
  <c r="T16" i="2" s="1"/>
  <c r="K34" i="2"/>
  <c r="K35" i="2"/>
  <c r="N35" i="2" s="1"/>
  <c r="K6" i="2"/>
  <c r="N6" i="2" s="1"/>
  <c r="Q16" i="2"/>
  <c r="R16" i="2" s="1"/>
  <c r="Q14" i="2"/>
  <c r="R14" i="2" s="1"/>
  <c r="Q9" i="2"/>
  <c r="R9" i="2" s="1"/>
  <c r="Q11" i="2"/>
  <c r="R11" i="2" s="1"/>
  <c r="R7" i="2"/>
  <c r="N44" i="2"/>
  <c r="N46" i="2"/>
  <c r="N51" i="2"/>
  <c r="N62" i="2"/>
  <c r="N67" i="2"/>
  <c r="M44" i="2"/>
  <c r="M47" i="2"/>
  <c r="M63" i="2"/>
  <c r="J47" i="2"/>
  <c r="J55" i="2"/>
  <c r="J56" i="2"/>
  <c r="J63" i="2"/>
  <c r="J43" i="2"/>
  <c r="I43" i="2"/>
  <c r="E44" i="2"/>
  <c r="K44" i="2" s="1"/>
  <c r="E45" i="2"/>
  <c r="K45" i="2" s="1"/>
  <c r="E46" i="2"/>
  <c r="K46" i="2" s="1"/>
  <c r="E47" i="2"/>
  <c r="K47" i="2" s="1"/>
  <c r="E48" i="2"/>
  <c r="K48" i="2" s="1"/>
  <c r="E49" i="2"/>
  <c r="K49" i="2" s="1"/>
  <c r="E50" i="2"/>
  <c r="K50" i="2" s="1"/>
  <c r="E51" i="2"/>
  <c r="K51" i="2" s="1"/>
  <c r="E52" i="2"/>
  <c r="K52" i="2" s="1"/>
  <c r="E53" i="2"/>
  <c r="K53" i="2" s="1"/>
  <c r="E54" i="2"/>
  <c r="K54" i="2" s="1"/>
  <c r="E55" i="2"/>
  <c r="K55" i="2" s="1"/>
  <c r="E56" i="2"/>
  <c r="K56" i="2" s="1"/>
  <c r="E57" i="2"/>
  <c r="K57" i="2" s="1"/>
  <c r="E58" i="2"/>
  <c r="K58" i="2" s="1"/>
  <c r="E59" i="2"/>
  <c r="K59" i="2" s="1"/>
  <c r="E60" i="2"/>
  <c r="K60" i="2" s="1"/>
  <c r="E61" i="2"/>
  <c r="K61" i="2" s="1"/>
  <c r="E62" i="2"/>
  <c r="K62" i="2" s="1"/>
  <c r="E63" i="2"/>
  <c r="K63" i="2" s="1"/>
  <c r="E64" i="2"/>
  <c r="K64" i="2" s="1"/>
  <c r="E65" i="2"/>
  <c r="K65" i="2" s="1"/>
  <c r="E66" i="2"/>
  <c r="K66" i="2" s="1"/>
  <c r="E67" i="2"/>
  <c r="K67" i="2" s="1"/>
  <c r="E68" i="2"/>
  <c r="K68" i="2" s="1"/>
  <c r="E69" i="2"/>
  <c r="K69" i="2" s="1"/>
  <c r="E70" i="2"/>
  <c r="K70" i="2" s="1"/>
  <c r="E43" i="2"/>
  <c r="K43" i="2" s="1"/>
  <c r="D44" i="2"/>
  <c r="J44" i="2" s="1"/>
  <c r="D45" i="2"/>
  <c r="J45" i="2" s="1"/>
  <c r="D46" i="2"/>
  <c r="J46" i="2" s="1"/>
  <c r="D47" i="2"/>
  <c r="D48" i="2"/>
  <c r="J48" i="2" s="1"/>
  <c r="D49" i="2"/>
  <c r="J49" i="2" s="1"/>
  <c r="D50" i="2"/>
  <c r="J50" i="2" s="1"/>
  <c r="D51" i="2"/>
  <c r="J51" i="2" s="1"/>
  <c r="D52" i="2"/>
  <c r="J52" i="2" s="1"/>
  <c r="D53" i="2"/>
  <c r="J53" i="2" s="1"/>
  <c r="D54" i="2"/>
  <c r="J54" i="2" s="1"/>
  <c r="D55" i="2"/>
  <c r="D56" i="2"/>
  <c r="D57" i="2"/>
  <c r="J57" i="2" s="1"/>
  <c r="D58" i="2"/>
  <c r="J58" i="2" s="1"/>
  <c r="D59" i="2"/>
  <c r="J59" i="2" s="1"/>
  <c r="D60" i="2"/>
  <c r="J60" i="2" s="1"/>
  <c r="D61" i="2"/>
  <c r="J61" i="2" s="1"/>
  <c r="D62" i="2"/>
  <c r="J62" i="2" s="1"/>
  <c r="D63" i="2"/>
  <c r="D64" i="2"/>
  <c r="J64" i="2" s="1"/>
  <c r="D65" i="2"/>
  <c r="J65" i="2" s="1"/>
  <c r="D66" i="2"/>
  <c r="J66" i="2" s="1"/>
  <c r="D67" i="2"/>
  <c r="J67" i="2" s="1"/>
  <c r="D68" i="2"/>
  <c r="J68" i="2" s="1"/>
  <c r="D69" i="2"/>
  <c r="J69" i="2" s="1"/>
  <c r="D70" i="2"/>
  <c r="J70" i="2" s="1"/>
  <c r="D43" i="2"/>
  <c r="C44" i="2"/>
  <c r="C45" i="2"/>
  <c r="I45" i="2" s="1"/>
  <c r="C46" i="2"/>
  <c r="I46" i="2" s="1"/>
  <c r="C47" i="2"/>
  <c r="C48" i="2"/>
  <c r="I48" i="2" s="1"/>
  <c r="C49" i="2"/>
  <c r="I49" i="2" s="1"/>
  <c r="C50" i="2"/>
  <c r="I50" i="2" s="1"/>
  <c r="C51" i="2"/>
  <c r="C52" i="2"/>
  <c r="C53" i="2"/>
  <c r="I53" i="2" s="1"/>
  <c r="C54" i="2"/>
  <c r="I54" i="2" s="1"/>
  <c r="C55" i="2"/>
  <c r="I55" i="2" s="1"/>
  <c r="C56" i="2"/>
  <c r="I56" i="2" s="1"/>
  <c r="C57" i="2"/>
  <c r="I57" i="2" s="1"/>
  <c r="C58" i="2"/>
  <c r="I58" i="2" s="1"/>
  <c r="C59" i="2"/>
  <c r="C60" i="2"/>
  <c r="C61" i="2"/>
  <c r="I61" i="2" s="1"/>
  <c r="C62" i="2"/>
  <c r="I62" i="2" s="1"/>
  <c r="C63" i="2"/>
  <c r="I63" i="2" s="1"/>
  <c r="C64" i="2"/>
  <c r="I64" i="2" s="1"/>
  <c r="C65" i="2"/>
  <c r="I65" i="2" s="1"/>
  <c r="C66" i="2"/>
  <c r="I66" i="2" s="1"/>
  <c r="C67" i="2"/>
  <c r="C68" i="2"/>
  <c r="C69" i="2"/>
  <c r="I69" i="2" s="1"/>
  <c r="C70" i="2"/>
  <c r="I70" i="2" s="1"/>
  <c r="C43" i="2"/>
  <c r="I44" i="2"/>
  <c r="I47" i="2"/>
  <c r="I51" i="2"/>
  <c r="I52" i="2"/>
  <c r="I59" i="2"/>
  <c r="I60" i="2"/>
  <c r="I67" i="2"/>
  <c r="I68" i="2"/>
  <c r="F44" i="2"/>
  <c r="L44" i="2" s="1"/>
  <c r="F45" i="2"/>
  <c r="L45" i="2" s="1"/>
  <c r="F46" i="2"/>
  <c r="L46" i="2" s="1"/>
  <c r="F47" i="2"/>
  <c r="L47" i="2" s="1"/>
  <c r="F48" i="2"/>
  <c r="L48" i="2" s="1"/>
  <c r="F49" i="2"/>
  <c r="L49" i="2" s="1"/>
  <c r="F50" i="2"/>
  <c r="L50" i="2" s="1"/>
  <c r="F51" i="2"/>
  <c r="L51" i="2" s="1"/>
  <c r="F52" i="2"/>
  <c r="L52" i="2" s="1"/>
  <c r="F53" i="2"/>
  <c r="L53" i="2" s="1"/>
  <c r="F54" i="2"/>
  <c r="L54" i="2" s="1"/>
  <c r="F55" i="2"/>
  <c r="L55" i="2" s="1"/>
  <c r="F56" i="2"/>
  <c r="L56" i="2" s="1"/>
  <c r="F57" i="2"/>
  <c r="L57" i="2" s="1"/>
  <c r="F58" i="2"/>
  <c r="L58" i="2" s="1"/>
  <c r="F59" i="2"/>
  <c r="L59" i="2" s="1"/>
  <c r="F60" i="2"/>
  <c r="L60" i="2" s="1"/>
  <c r="F61" i="2"/>
  <c r="L61" i="2" s="1"/>
  <c r="F62" i="2"/>
  <c r="L62" i="2" s="1"/>
  <c r="F63" i="2"/>
  <c r="L63" i="2" s="1"/>
  <c r="F64" i="2"/>
  <c r="L64" i="2" s="1"/>
  <c r="F65" i="2"/>
  <c r="L65" i="2" s="1"/>
  <c r="F66" i="2"/>
  <c r="L66" i="2" s="1"/>
  <c r="F67" i="2"/>
  <c r="L67" i="2" s="1"/>
  <c r="F68" i="2"/>
  <c r="L68" i="2" s="1"/>
  <c r="F69" i="2"/>
  <c r="L69" i="2" s="1"/>
  <c r="F70" i="2"/>
  <c r="L70" i="2" s="1"/>
  <c r="F43" i="2"/>
  <c r="L43" i="2" s="1"/>
  <c r="H44" i="2"/>
  <c r="H45" i="2"/>
  <c r="N45" i="2" s="1"/>
  <c r="H46" i="2"/>
  <c r="H47" i="2"/>
  <c r="N47" i="2" s="1"/>
  <c r="H48" i="2"/>
  <c r="N48" i="2" s="1"/>
  <c r="H49" i="2"/>
  <c r="N49" i="2" s="1"/>
  <c r="H50" i="2"/>
  <c r="N50" i="2" s="1"/>
  <c r="H51" i="2"/>
  <c r="H52" i="2"/>
  <c r="N52" i="2" s="1"/>
  <c r="H53" i="2"/>
  <c r="N53" i="2" s="1"/>
  <c r="H54" i="2"/>
  <c r="N54" i="2" s="1"/>
  <c r="H55" i="2"/>
  <c r="N55" i="2" s="1"/>
  <c r="H56" i="2"/>
  <c r="N56" i="2" s="1"/>
  <c r="H57" i="2"/>
  <c r="N57" i="2" s="1"/>
  <c r="H58" i="2"/>
  <c r="N58" i="2" s="1"/>
  <c r="H59" i="2"/>
  <c r="N59" i="2" s="1"/>
  <c r="H60" i="2"/>
  <c r="N60" i="2" s="1"/>
  <c r="H61" i="2"/>
  <c r="N61" i="2" s="1"/>
  <c r="H62" i="2"/>
  <c r="H63" i="2"/>
  <c r="N63" i="2" s="1"/>
  <c r="H64" i="2"/>
  <c r="N64" i="2" s="1"/>
  <c r="H65" i="2"/>
  <c r="N65" i="2" s="1"/>
  <c r="H66" i="2"/>
  <c r="N66" i="2" s="1"/>
  <c r="H67" i="2"/>
  <c r="H68" i="2"/>
  <c r="N68" i="2" s="1"/>
  <c r="H69" i="2"/>
  <c r="N69" i="2" s="1"/>
  <c r="H70" i="2"/>
  <c r="N70" i="2" s="1"/>
  <c r="H43" i="2"/>
  <c r="N43" i="2" s="1"/>
  <c r="G44" i="2"/>
  <c r="G45" i="2"/>
  <c r="M45" i="2" s="1"/>
  <c r="G46" i="2"/>
  <c r="M46" i="2" s="1"/>
  <c r="G47" i="2"/>
  <c r="G48" i="2"/>
  <c r="M48" i="2" s="1"/>
  <c r="G49" i="2"/>
  <c r="M49" i="2" s="1"/>
  <c r="G50" i="2"/>
  <c r="M50" i="2" s="1"/>
  <c r="G51" i="2"/>
  <c r="M51" i="2" s="1"/>
  <c r="G52" i="2"/>
  <c r="M52" i="2" s="1"/>
  <c r="G53" i="2"/>
  <c r="M53" i="2" s="1"/>
  <c r="G54" i="2"/>
  <c r="M54" i="2" s="1"/>
  <c r="G55" i="2"/>
  <c r="M55" i="2" s="1"/>
  <c r="G56" i="2"/>
  <c r="M56" i="2" s="1"/>
  <c r="G57" i="2"/>
  <c r="M57" i="2" s="1"/>
  <c r="G58" i="2"/>
  <c r="M58" i="2" s="1"/>
  <c r="G59" i="2"/>
  <c r="M59" i="2" s="1"/>
  <c r="G60" i="2"/>
  <c r="M60" i="2" s="1"/>
  <c r="G61" i="2"/>
  <c r="M61" i="2" s="1"/>
  <c r="G62" i="2"/>
  <c r="M62" i="2" s="1"/>
  <c r="G63" i="2"/>
  <c r="G64" i="2"/>
  <c r="M64" i="2" s="1"/>
  <c r="G65" i="2"/>
  <c r="M65" i="2" s="1"/>
  <c r="G66" i="2"/>
  <c r="M66" i="2" s="1"/>
  <c r="G67" i="2"/>
  <c r="M67" i="2" s="1"/>
  <c r="G68" i="2"/>
  <c r="M68" i="2" s="1"/>
  <c r="G69" i="2"/>
  <c r="M69" i="2" s="1"/>
  <c r="G70" i="2"/>
  <c r="M70" i="2" s="1"/>
  <c r="G43" i="2"/>
  <c r="M43" i="2" s="1"/>
  <c r="S6" i="2" l="1"/>
  <c r="N33" i="2"/>
  <c r="AC25" i="2" s="1"/>
  <c r="S10" i="2"/>
  <c r="S7" i="2"/>
  <c r="S16" i="2"/>
  <c r="S11" i="2"/>
  <c r="S14" i="2"/>
  <c r="S9" i="2"/>
  <c r="W9" i="2"/>
  <c r="Y8" i="2" s="1"/>
  <c r="W16" i="2"/>
  <c r="W14" i="2"/>
  <c r="Y9" i="2" s="1"/>
  <c r="W12" i="2"/>
  <c r="Y13" i="2" s="1"/>
  <c r="W11" i="2"/>
  <c r="Y10" i="2" s="1"/>
  <c r="W6" i="2"/>
  <c r="Y7" i="2" s="1"/>
  <c r="V16" i="2"/>
  <c r="V14" i="2"/>
  <c r="V12" i="2"/>
  <c r="V11" i="2"/>
  <c r="V10" i="2"/>
  <c r="V9" i="2"/>
  <c r="V7" i="2"/>
  <c r="Q15" i="2"/>
  <c r="R15" i="2" s="1"/>
  <c r="S15" i="2" s="1"/>
  <c r="Q13" i="2"/>
  <c r="R13" i="2" s="1"/>
  <c r="W13" i="2" s="1"/>
  <c r="Y11" i="2" s="1"/>
  <c r="Q12" i="2"/>
  <c r="R12" i="2" s="1"/>
  <c r="S12" i="2" s="1"/>
  <c r="V13" i="2" l="1"/>
  <c r="T18" i="2"/>
  <c r="U14" i="2" s="1"/>
  <c r="W15" i="2"/>
  <c r="Y12" i="2" s="1"/>
  <c r="V15" i="2"/>
  <c r="S13" i="2"/>
  <c r="S18" i="2" s="1"/>
  <c r="U13" i="2"/>
  <c r="U10" i="2"/>
  <c r="U9" i="2"/>
  <c r="U7" i="2"/>
  <c r="U12" i="2"/>
  <c r="W18" i="2"/>
  <c r="W7" i="2"/>
  <c r="Y14" i="2" s="1"/>
  <c r="U6" i="2" l="1"/>
  <c r="U16" i="2"/>
  <c r="U11" i="2"/>
  <c r="U18" i="2" s="1"/>
  <c r="U15" i="2"/>
  <c r="G84" i="3"/>
  <c r="G85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6" i="3"/>
  <c r="V18" i="2"/>
  <c r="D83" i="3" l="1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H6" i="1"/>
  <c r="D85" i="3" l="1"/>
  <c r="D84" i="3"/>
  <c r="H7" i="1"/>
  <c r="H8" i="1"/>
  <c r="H9" i="1"/>
  <c r="D6" i="1"/>
  <c r="E10" i="1"/>
  <c r="G10" i="1" s="1"/>
  <c r="C10" i="1"/>
  <c r="D10" i="1" s="1"/>
  <c r="H10" i="1" l="1"/>
  <c r="D8" i="1"/>
  <c r="D7" i="1"/>
  <c r="G9" i="1"/>
  <c r="G8" i="1"/>
  <c r="D9" i="1"/>
  <c r="G7" i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hbrown</author>
  </authors>
  <commentList>
    <comment ref="D4" authorId="0" shapeId="0" xr:uid="{00000000-0006-0000-0200-000001000000}">
      <text>
        <r>
          <rPr>
            <sz val="10"/>
            <color indexed="81"/>
            <rFont val="Tahoma"/>
            <family val="2"/>
          </rPr>
          <t>Estimate is calculated as the EGM losses multiplied by the ratio of all legal gambling losses [lotto, keno, instant lotteries, racing, pools, racing, EGMs] to EGM losses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<sst xmlns="http://schemas.openxmlformats.org/spreadsheetml/2006/main" count="281" uniqueCount="190">
  <si>
    <t>Egms</t>
  </si>
  <si>
    <t>Casino</t>
  </si>
  <si>
    <t>Lotteries &amp; Keno</t>
  </si>
  <si>
    <t>2014/5</t>
  </si>
  <si>
    <t>2004/5</t>
  </si>
  <si>
    <t>$Million</t>
  </si>
  <si>
    <t>Payments to State Government</t>
  </si>
  <si>
    <t>Total Player Losses</t>
  </si>
  <si>
    <t>Legal Gambling Losses: Victoria, 2004/5 and 2014/15</t>
  </si>
  <si>
    <t>Source: VCGLR Annual Reports</t>
  </si>
  <si>
    <t>% of losses</t>
  </si>
  <si>
    <r>
      <t xml:space="preserve">$Million </t>
    </r>
    <r>
      <rPr>
        <sz val="8"/>
        <color theme="1"/>
        <rFont val="Garamond"/>
        <family val="1"/>
      </rPr>
      <t>(after inflation)</t>
    </r>
  </si>
  <si>
    <r>
      <t>% Change: 2004/5 to 2014/15</t>
    </r>
    <r>
      <rPr>
        <sz val="7"/>
        <color theme="0"/>
        <rFont val="Garamond"/>
        <family val="1"/>
      </rPr>
      <t xml:space="preserve">
(after inflation)</t>
    </r>
  </si>
  <si>
    <t>Wagering: racing (totalisator), football, trackside and sports betting</t>
  </si>
  <si>
    <t>2000/2001</t>
  </si>
  <si>
    <t>EGMs</t>
  </si>
  <si>
    <t>Keno</t>
  </si>
  <si>
    <t>Lotteries</t>
  </si>
  <si>
    <t>Lotto</t>
  </si>
  <si>
    <t>Pools</t>
  </si>
  <si>
    <t>Racing</t>
  </si>
  <si>
    <t>Losses</t>
  </si>
  <si>
    <t>Losses adjusted for inflation</t>
  </si>
  <si>
    <t>Per cent of legal gambling losses</t>
  </si>
  <si>
    <t>Value ($ million)</t>
  </si>
  <si>
    <t>1989-90</t>
  </si>
  <si>
    <t>1990-91</t>
  </si>
  <si>
    <t>1991-92</t>
  </si>
  <si>
    <t>1992-93</t>
  </si>
  <si>
    <t>Instant Lottery</t>
  </si>
  <si>
    <t>1993-94</t>
  </si>
  <si>
    <t>1994-95</t>
  </si>
  <si>
    <t>1995-96</t>
  </si>
  <si>
    <t>1996-97</t>
  </si>
  <si>
    <t>1997-98</t>
  </si>
  <si>
    <t>Total gaming</t>
  </si>
  <si>
    <t>1998-99</t>
  </si>
  <si>
    <t>1999-00</t>
  </si>
  <si>
    <t>Total legal gambling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</si>
  <si>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</si>
  <si>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</si>
  <si>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</si>
  <si>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</si>
  <si>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</si>
  <si>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</si>
  <si>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</si>
  <si>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</si>
  <si>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</si>
  <si>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</si>
  <si>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</si>
  <si>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</si>
  <si>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</si>
  <si>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</si>
  <si>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</si>
  <si>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($millions)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</si>
  <si>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</si>
  <si>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</si>
  <si>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</si>
  <si>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</si>
  <si>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</si>
  <si>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</si>
  <si>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</si>
  <si>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</si>
  <si>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</si>
  <si>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</si>
  <si>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</si>
  <si>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</si>
  <si>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</si>
  <si>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</si>
  <si>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>Central Goldfields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</si>
  <si>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</si>
  <si>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</si>
  <si>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</si>
  <si>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</si>
  <si>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</si>
  <si>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</si>
  <si>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</si>
  <si>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</si>
  <si>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</si>
  <si>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</si>
  <si>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</si>
  <si>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</si>
  <si>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</si>
  <si>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</si>
  <si>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</si>
  <si>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</si>
  <si>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</si>
  <si>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</si>
  <si>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</si>
  <si>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</si>
  <si>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</si>
  <si>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</si>
  <si>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</si>
  <si>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</si>
  <si>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</si>
  <si>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</si>
  <si>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</si>
  <si>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</si>
  <si>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</si>
  <si>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</si>
  <si>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</si>
  <si>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</si>
  <si>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</si>
  <si>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</si>
  <si>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</si>
  <si>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</si>
  <si>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</si>
  <si>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</si>
  <si>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</si>
  <si>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</si>
  <si>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</si>
  <si>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</si>
  <si>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</si>
  <si>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</si>
  <si>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</si>
  <si>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</si>
  <si>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</si>
  <si>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</si>
  <si>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</si>
  <si>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</si>
  <si>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</si>
  <si>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</si>
  <si>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</si>
  <si>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</si>
  <si>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</si>
  <si>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</si>
  <si>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</si>
  <si>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</si>
  <si>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</si>
  <si>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</si>
  <si>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</si>
  <si>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</si>
  <si>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</si>
  <si>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</si>
  <si>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</si>
  <si>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Melbourne metro.</t>
  </si>
  <si>
    <t>CASINO</t>
  </si>
  <si>
    <t>GAMING MACHINES</t>
  </si>
  <si>
    <t>INSTANT LOTTERY</t>
  </si>
  <si>
    <t>KENO</t>
  </si>
  <si>
    <t>LOTTERIES</t>
  </si>
  <si>
    <t>LOTTO</t>
  </si>
  <si>
    <t>MINOR GAMING</t>
  </si>
  <si>
    <t>POOLS</t>
  </si>
  <si>
    <t>TOTAL GAMING</t>
  </si>
  <si>
    <t>RACING</t>
  </si>
  <si>
    <t>TOTAL GAMBLING</t>
  </si>
  <si>
    <t>Sports betting</t>
  </si>
  <si>
    <t>Sportsbetting</t>
  </si>
  <si>
    <t>Estimated all legal gambling - regulated by State Government
($Million)</t>
  </si>
  <si>
    <t>SPORTS BETTING</t>
  </si>
  <si>
    <t>Estimated annual gambling losses per adult</t>
  </si>
  <si>
    <t>2015/16</t>
  </si>
  <si>
    <t xml:space="preserve">Losses </t>
  </si>
  <si>
    <t>Pools, Ins. Lottery, Keno, Lotteries, Minor gaming</t>
  </si>
  <si>
    <t>…………….Raw figures…………….</t>
  </si>
  <si>
    <t>…………….Adjusted for inflation…………….</t>
  </si>
  <si>
    <t>CPI -Melb</t>
  </si>
  <si>
    <t>2016/17</t>
  </si>
  <si>
    <t>2017/18</t>
  </si>
  <si>
    <t>2018/19</t>
  </si>
  <si>
    <t>Percent change: 2000/01-2016/17</t>
  </si>
  <si>
    <t>Numeric change 2000/1-2016/17</t>
  </si>
  <si>
    <r>
      <rPr>
        <sz val="14"/>
        <color theme="3" tint="-0.249977111117893"/>
        <rFont val="Calibri"/>
        <family val="2"/>
        <scheme val="minor"/>
      </rPr>
      <t>Change in Losses, by Gambling Type: 2000/1 to 2016/17</t>
    </r>
    <r>
      <rPr>
        <sz val="13"/>
        <color theme="3" tint="-0.249977111117893"/>
        <rFont val="Calibri"/>
        <family val="2"/>
        <scheme val="minor"/>
      </rPr>
      <t xml:space="preserve">
</t>
    </r>
    <r>
      <rPr>
        <sz val="9"/>
        <color theme="3" tint="-0.249977111117893"/>
        <rFont val="Calibri"/>
        <family val="2"/>
        <scheme val="minor"/>
      </rPr>
      <t>(2000/1 figures adjusted for inflation)</t>
    </r>
  </si>
  <si>
    <t>Losses by Legal Gambling Type: 1989/90 to 2016/17, Victoria</t>
  </si>
  <si>
    <t>Change: 2000/1 to 2016/17</t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</si>
  <si>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Queensland Government Statisticians office, 'Australian Gambling Statistics, 1990–91 to 2016–17, 33rd edition. ', accessed at: www.qgso.qld.gov.au/products/reports/aus-gambling-stats/</t>
    </r>
  </si>
  <si>
    <t>Losses by Legal Gambling Type: 1989-2016/17, Victoria</t>
  </si>
  <si>
    <t>EGM losses 17/18
($Million)</t>
  </si>
  <si>
    <t>Estimated losses to other legal gambling 17/18
($Million)</t>
  </si>
  <si>
    <t>Adult population 2017</t>
  </si>
  <si>
    <t>Losses to EGMs 2017/18 and estimated losses to other forms of gambling 
regulated by the State Government</t>
  </si>
  <si>
    <t>Changes in Annual Losses by Type of Legal Gambling: Victoria, 2004/5 to 2016/17 (adjusted for inflation)</t>
  </si>
  <si>
    <t>GAMING</t>
  </si>
  <si>
    <t>Casino Gaming</t>
  </si>
  <si>
    <t>Gaming Machines &amp; Keno</t>
  </si>
  <si>
    <t>Interactive Gaming (Na)</t>
  </si>
  <si>
    <t>Lotteries &amp; Pools Lotto</t>
  </si>
  <si>
    <t>Minor Gaming</t>
  </si>
  <si>
    <t>Total Gaming</t>
  </si>
  <si>
    <t>Total Legal Gambling</t>
  </si>
  <si>
    <t>2015-16</t>
  </si>
  <si>
    <t>2016-17</t>
  </si>
  <si>
    <t>Real Government Revenue by Category of Gambling: 1991-2017</t>
  </si>
  <si>
    <t>Real Government Revenue by Broad Category of Gambling: 1991-2017</t>
  </si>
  <si>
    <t>Real Government Revenue by Category of Gambling: 2016/17</t>
  </si>
  <si>
    <r>
      <t xml:space="preserve">Real Government Revenue from Gambling: Victoria
</t>
    </r>
    <r>
      <rPr>
        <sz val="10"/>
        <color rgb="FFFFFF00"/>
        <rFont val="Garamond"/>
        <family val="1"/>
      </rPr>
      <t xml:space="preserve">From the Queensland Government Statistician's Office: http://www.qgso.qld.gov.au/products/reports/aus-gambling-stats/ </t>
    </r>
  </si>
  <si>
    <t>Per cent of total</t>
  </si>
  <si>
    <t>Change</t>
  </si>
  <si>
    <t>Change in Real Government Revenue by Category of Gambling: 1991-2017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</si>
</sst>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;\-&quot;$&quot;#,##0"/>
    <numFmt numFmtId="7" formatCode="&quot;$&quot;#,##0.00;\-&quot;$&quot;#,##0.00"/>
    <numFmt numFmtId="43" formatCode="_-* #,##0.00_-;\-* #,##0.00_-;_-* &quot;-&quot;??_-;_-@_-"/>
    <numFmt numFmtId="164" formatCode="&quot;$&quot;#,##0"/>
    <numFmt numFmtId="165" formatCode="#,##0.0_ ;\-#,##0.0\ "/>
    <numFmt numFmtId="166" formatCode="###,###,###,###,##0.000_ ;\-###,###,###,###,##0.000_ ;??\-??_ "/>
    <numFmt numFmtId="167" formatCode="#,##0_ ;\-#,##0\ "/>
    <numFmt numFmtId="168" formatCode="#,##0.000"/>
    <numFmt numFmtId="169" formatCode="_-* #,##0.000_-;\-* #,##0.000_-;_-* &quot;-&quot;??_-;_-@_-"/>
    <numFmt numFmtId="170" formatCode="0.0"/>
    <numFmt numFmtId="171" formatCode="#,##0.0"/>
  </numFmts>
  <fonts count="79" x14ac:knownFonts="1">
    <font>
      <sz val="11"/>
      <color theme="1"/>
      <name val="Calibri"/>
      <family val="2"/>
      <scheme val="minor"/>
    </font>
    <font>
      <sz val="16"/>
      <color theme="1"/>
      <name val="Garamond"/>
      <family val="1"/>
    </font>
    <font>
      <sz val="9"/>
      <color theme="1"/>
      <name val="Garamond"/>
      <family val="1"/>
    </font>
    <font>
      <sz val="11"/>
      <color theme="1"/>
      <name val="Garamond"/>
      <family val="1"/>
    </font>
    <font>
      <b/>
      <sz val="9"/>
      <color theme="1"/>
      <name val="Garamond"/>
      <family val="1"/>
    </font>
    <font>
      <sz val="9"/>
      <color theme="0"/>
      <name val="Garamond"/>
      <family val="1"/>
    </font>
    <font>
      <sz val="9.5"/>
      <color theme="1"/>
      <name val="Garamond"/>
      <family val="1"/>
    </font>
    <font>
      <b/>
      <sz val="9.5"/>
      <color theme="1"/>
      <name val="Garamond"/>
      <family val="1"/>
    </font>
    <font>
      <sz val="8"/>
      <color theme="1"/>
      <name val="Garamond"/>
      <family val="1"/>
    </font>
    <font>
      <sz val="7"/>
      <color theme="0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8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7"/>
      <color theme="1" tint="0.499984740745262"/>
      <name val="Times New Roman"/>
      <family val="1"/>
    </font>
    <font>
      <sz val="8"/>
      <color theme="1" tint="0.499984740745262"/>
      <name val="Times New Roman"/>
      <family val="1"/>
    </font>
    <font>
      <sz val="8"/>
      <color indexed="18"/>
      <name val="Garamond"/>
      <family val="1"/>
    </font>
    <font>
      <sz val="9"/>
      <name val="Garamond"/>
      <family val="1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18"/>
      <name val="Garamond"/>
      <family val="1"/>
    </font>
    <font>
      <sz val="16"/>
      <color theme="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6"/>
      <color rgb="FFFFFF00"/>
      <name val="Garamond"/>
      <family val="1"/>
    </font>
    <font>
      <sz val="13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10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22"/>
      <color rgb="FFFFFF00"/>
      <name val="Garamond"/>
      <family val="1"/>
    </font>
    <font>
      <b/>
      <sz val="13"/>
      <color rgb="FF006600"/>
      <name val="Calibri"/>
      <family val="2"/>
      <scheme val="minor"/>
    </font>
    <font>
      <sz val="11"/>
      <color rgb="FF006600"/>
      <name val="Calibri"/>
      <family val="2"/>
      <scheme val="minor"/>
    </font>
    <font>
      <sz val="10"/>
      <color rgb="FFFFFF00"/>
      <name val="Garamond"/>
      <family val="1"/>
    </font>
    <font>
      <sz val="9"/>
      <color rgb="FFFFFF00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</borders>
  <cellStyleXfs count="239">
    <xf numFmtId="0" fontId="0" fillId="0" borderId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4" fontId="17" fillId="0" borderId="0">
      <alignment horizontal="right"/>
    </xf>
    <xf numFmtId="168" fontId="17" fillId="0" borderId="0">
      <alignment horizontal="right"/>
    </xf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28" borderId="3">
      <alignment horizontal="center" vertical="center"/>
    </xf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17" fillId="0" borderId="0">
      <alignment horizontal="right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9" fontId="23" fillId="0" borderId="0" applyFont="0" applyFill="0" applyBorder="0" applyAlignment="0" applyProtection="0"/>
    <xf numFmtId="169" fontId="35" fillId="0" borderId="14">
      <alignment horizont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35" fillId="0" borderId="14">
      <alignment horizontal="right"/>
    </xf>
    <xf numFmtId="0" fontId="23" fillId="36" borderId="0">
      <protection locked="0"/>
    </xf>
    <xf numFmtId="0" fontId="23" fillId="37" borderId="16">
      <alignment horizontal="center" vertical="center"/>
      <protection locked="0"/>
    </xf>
    <xf numFmtId="0" fontId="23" fillId="38" borderId="0">
      <protection locked="0"/>
    </xf>
    <xf numFmtId="0" fontId="43" fillId="37" borderId="0">
      <alignment vertical="center"/>
      <protection locked="0"/>
    </xf>
    <xf numFmtId="0" fontId="43" fillId="0" borderId="0">
      <protection locked="0"/>
    </xf>
    <xf numFmtId="0" fontId="44" fillId="0" borderId="0">
      <protection locked="0"/>
    </xf>
    <xf numFmtId="0" fontId="10" fillId="0" borderId="0"/>
    <xf numFmtId="0" fontId="23" fillId="37" borderId="17">
      <alignment vertical="center"/>
      <protection locked="0"/>
    </xf>
    <xf numFmtId="0" fontId="45" fillId="0" borderId="0">
      <protection locked="0"/>
    </xf>
  </cellStyleXfs>
  <cellXfs count="150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right" vertical="center" indent="1"/>
    </xf>
    <xf numFmtId="164" fontId="6" fillId="0" borderId="1" xfId="0" applyNumberFormat="1" applyFont="1" applyBorder="1" applyAlignment="1">
      <alignment horizontal="right" vertical="center" inden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right" vertical="center" indent="1"/>
    </xf>
    <xf numFmtId="1" fontId="6" fillId="5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7" fillId="6" borderId="3" xfId="0" applyFont="1" applyFill="1" applyBorder="1" applyAlignment="1">
      <alignment vertical="center" wrapText="1"/>
    </xf>
    <xf numFmtId="164" fontId="7" fillId="6" borderId="3" xfId="0" applyNumberFormat="1" applyFont="1" applyFill="1" applyBorder="1" applyAlignment="1">
      <alignment horizontal="right" vertical="center" indent="1"/>
    </xf>
    <xf numFmtId="1" fontId="7" fillId="6" borderId="3" xfId="0" applyNumberFormat="1" applyFont="1" applyFill="1" applyBorder="1" applyAlignment="1">
      <alignment horizontal="center" vertical="center"/>
    </xf>
    <xf numFmtId="0" fontId="39" fillId="0" borderId="0" xfId="173" applyFont="1" applyAlignment="1" applyProtection="1">
      <alignment horizontal="center"/>
      <protection hidden="1"/>
    </xf>
    <xf numFmtId="0" fontId="40" fillId="0" borderId="0" xfId="173" applyFont="1" applyAlignment="1" applyProtection="1">
      <alignment horizontal="center"/>
      <protection hidden="1"/>
    </xf>
    <xf numFmtId="0" fontId="41" fillId="34" borderId="1" xfId="173" applyFont="1" applyFill="1" applyBorder="1" applyAlignment="1" applyProtection="1">
      <alignment horizontal="center" vertical="center" wrapText="1"/>
      <protection hidden="1"/>
    </xf>
    <xf numFmtId="3" fontId="35" fillId="35" borderId="1" xfId="173" applyNumberFormat="1" applyFont="1" applyFill="1" applyBorder="1" applyAlignment="1" applyProtection="1">
      <alignment vertical="center"/>
      <protection hidden="1"/>
    </xf>
    <xf numFmtId="3" fontId="42" fillId="0" borderId="1" xfId="173" applyNumberFormat="1" applyFont="1" applyFill="1" applyBorder="1" applyAlignment="1" applyProtection="1">
      <alignment horizontal="right"/>
      <protection hidden="1"/>
    </xf>
    <xf numFmtId="3" fontId="42" fillId="39" borderId="1" xfId="173" applyNumberFormat="1" applyFont="1" applyFill="1" applyBorder="1" applyAlignment="1" applyProtection="1">
      <alignment horizontal="left"/>
      <protection hidden="1"/>
    </xf>
    <xf numFmtId="0" fontId="0" fillId="0" borderId="0" xfId="0" applyFont="1" applyProtection="1">
      <protection hidden="1"/>
    </xf>
    <xf numFmtId="0" fontId="13" fillId="0" borderId="0" xfId="0" applyFont="1" applyFill="1" applyBorder="1" applyAlignment="1" applyProtection="1">
      <alignment horizontal="centerContinuous" vertical="center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Border="1" applyProtection="1">
      <protection hidden="1"/>
    </xf>
    <xf numFmtId="5" fontId="14" fillId="0" borderId="1" xfId="0" applyNumberFormat="1" applyFont="1" applyFill="1" applyBorder="1" applyAlignment="1" applyProtection="1">
      <alignment horizontal="right" vertical="center" indent="1"/>
      <protection hidden="1"/>
    </xf>
    <xf numFmtId="165" fontId="14" fillId="5" borderId="1" xfId="0" applyNumberFormat="1" applyFont="1" applyFill="1" applyBorder="1" applyAlignment="1" applyProtection="1">
      <alignment horizontal="right" vertical="center" indent="1"/>
      <protection hidden="1"/>
    </xf>
    <xf numFmtId="0" fontId="0" fillId="8" borderId="1" xfId="0" applyFont="1" applyFill="1" applyBorder="1" applyProtection="1">
      <protection hidden="1"/>
    </xf>
    <xf numFmtId="5" fontId="14" fillId="8" borderId="1" xfId="0" applyNumberFormat="1" applyFont="1" applyFill="1" applyBorder="1" applyAlignment="1" applyProtection="1">
      <alignment horizontal="right" vertical="center" indent="1"/>
      <protection hidden="1"/>
    </xf>
    <xf numFmtId="165" fontId="14" fillId="8" borderId="1" xfId="0" applyNumberFormat="1" applyFont="1" applyFill="1" applyBorder="1" applyAlignment="1" applyProtection="1">
      <alignment horizontal="right" vertical="center" indent="1"/>
      <protection hidden="1"/>
    </xf>
    <xf numFmtId="0" fontId="0" fillId="8" borderId="4" xfId="0" applyFont="1" applyFill="1" applyBorder="1" applyProtection="1">
      <protection hidden="1"/>
    </xf>
    <xf numFmtId="5" fontId="14" fillId="8" borderId="4" xfId="0" applyNumberFormat="1" applyFont="1" applyFill="1" applyBorder="1" applyAlignment="1" applyProtection="1">
      <alignment horizontal="right" vertical="center" indent="1"/>
      <protection hidden="1"/>
    </xf>
    <xf numFmtId="166" fontId="14" fillId="8" borderId="4" xfId="0" applyNumberFormat="1" applyFont="1" applyFill="1" applyBorder="1" applyAlignment="1" applyProtection="1">
      <alignment horizontal="right" vertical="center" indent="1"/>
      <protection hidden="1"/>
    </xf>
    <xf numFmtId="0" fontId="11" fillId="9" borderId="0" xfId="0" applyFont="1" applyFill="1" applyBorder="1" applyProtection="1">
      <protection hidden="1"/>
    </xf>
    <xf numFmtId="5" fontId="11" fillId="9" borderId="0" xfId="0" applyNumberFormat="1" applyFont="1" applyFill="1" applyBorder="1" applyAlignment="1" applyProtection="1">
      <alignment horizontal="right" indent="1"/>
      <protection hidden="1"/>
    </xf>
    <xf numFmtId="0" fontId="43" fillId="0" borderId="5" xfId="0" applyFont="1" applyFill="1" applyBorder="1" applyAlignment="1">
      <alignment horizontal="center" vertical="center" wrapText="1"/>
    </xf>
    <xf numFmtId="0" fontId="43" fillId="7" borderId="18" xfId="0" applyFont="1" applyFill="1" applyBorder="1" applyAlignment="1">
      <alignment horizontal="center" vertical="center"/>
    </xf>
    <xf numFmtId="3" fontId="49" fillId="0" borderId="0" xfId="0" applyNumberFormat="1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horizontal="right" vertical="center" indent="1"/>
    </xf>
    <xf numFmtId="3" fontId="15" fillId="42" borderId="0" xfId="0" applyNumberFormat="1" applyFont="1" applyFill="1" applyBorder="1" applyAlignment="1">
      <alignment horizontal="right" vertical="center" indent="1"/>
    </xf>
    <xf numFmtId="3" fontId="15" fillId="43" borderId="0" xfId="0" applyNumberFormat="1" applyFont="1" applyFill="1" applyBorder="1" applyAlignment="1">
      <alignment horizontal="right" vertical="center" indent="1"/>
    </xf>
    <xf numFmtId="3" fontId="49" fillId="0" borderId="1" xfId="0" applyNumberFormat="1" applyFont="1" applyFill="1" applyBorder="1" applyAlignment="1">
      <alignment horizontal="left" vertical="center"/>
    </xf>
    <xf numFmtId="3" fontId="15" fillId="0" borderId="1" xfId="0" applyNumberFormat="1" applyFont="1" applyFill="1" applyBorder="1" applyAlignment="1">
      <alignment horizontal="right" vertical="center" indent="1"/>
    </xf>
    <xf numFmtId="0" fontId="50" fillId="41" borderId="5" xfId="0" applyFont="1" applyFill="1" applyBorder="1" applyAlignment="1">
      <alignment horizontal="center" vertical="center" wrapText="1"/>
    </xf>
    <xf numFmtId="3" fontId="0" fillId="0" borderId="0" xfId="0" applyNumberFormat="1" applyFont="1" applyProtection="1">
      <protection hidden="1"/>
    </xf>
    <xf numFmtId="167" fontId="11" fillId="9" borderId="0" xfId="0" applyNumberFormat="1" applyFont="1" applyFill="1" applyBorder="1" applyAlignment="1" applyProtection="1">
      <alignment horizontal="right" indent="1"/>
      <protection hidden="1"/>
    </xf>
    <xf numFmtId="0" fontId="50" fillId="0" borderId="5" xfId="0" applyFont="1" applyFill="1" applyBorder="1" applyAlignment="1">
      <alignment horizontal="center" vertical="center" wrapText="1"/>
    </xf>
    <xf numFmtId="168" fontId="0" fillId="0" borderId="0" xfId="0" applyNumberFormat="1" applyFont="1" applyProtection="1">
      <protection hidden="1"/>
    </xf>
    <xf numFmtId="0" fontId="51" fillId="0" borderId="0" xfId="0" applyFont="1" applyAlignment="1" applyProtection="1">
      <alignment horizontal="center" vertical="center" wrapText="1"/>
      <protection hidden="1"/>
    </xf>
    <xf numFmtId="0" fontId="23" fillId="0" borderId="0" xfId="173" applyAlignment="1" applyProtection="1">
      <protection hidden="1"/>
    </xf>
    <xf numFmtId="0" fontId="35" fillId="0" borderId="0" xfId="173" applyFont="1" applyFill="1" applyAlignment="1" applyProtection="1">
      <protection hidden="1"/>
    </xf>
    <xf numFmtId="0" fontId="35" fillId="0" borderId="0" xfId="173" applyFont="1" applyAlignment="1" applyProtection="1">
      <protection hidden="1"/>
    </xf>
    <xf numFmtId="0" fontId="35" fillId="39" borderId="1" xfId="173" applyFont="1" applyFill="1" applyBorder="1" applyAlignment="1" applyProtection="1">
      <protection hidden="1"/>
    </xf>
    <xf numFmtId="3" fontId="23" fillId="0" borderId="0" xfId="173" applyNumberFormat="1" applyAlignment="1" applyProtection="1">
      <protection hidden="1"/>
    </xf>
    <xf numFmtId="3" fontId="41" fillId="34" borderId="1" xfId="173" applyNumberFormat="1" applyFont="1" applyFill="1" applyBorder="1" applyAlignment="1" applyProtection="1">
      <alignment horizontal="center" vertical="center" wrapText="1"/>
      <protection hidden="1"/>
    </xf>
    <xf numFmtId="3" fontId="52" fillId="0" borderId="1" xfId="173" applyNumberFormat="1" applyFont="1" applyFill="1" applyBorder="1" applyAlignment="1" applyProtection="1">
      <alignment horizontal="right" vertical="center" wrapText="1" indent="2"/>
      <protection hidden="1"/>
    </xf>
    <xf numFmtId="0" fontId="0" fillId="0" borderId="0" xfId="0" applyFont="1" applyBorder="1" applyProtection="1">
      <protection hidden="1"/>
    </xf>
    <xf numFmtId="3" fontId="49" fillId="0" borderId="1" xfId="0" quotePrefix="1" applyNumberFormat="1" applyFont="1" applyFill="1" applyBorder="1" applyAlignment="1">
      <alignment horizontal="left" vertical="center"/>
    </xf>
    <xf numFmtId="165" fontId="11" fillId="9" borderId="0" xfId="0" applyNumberFormat="1" applyFont="1" applyFill="1" applyBorder="1" applyAlignment="1" applyProtection="1">
      <alignment horizontal="right" indent="1"/>
      <protection hidden="1"/>
    </xf>
    <xf numFmtId="170" fontId="14" fillId="33" borderId="1" xfId="0" applyNumberFormat="1" applyFont="1" applyFill="1" applyBorder="1" applyAlignment="1" applyProtection="1">
      <alignment horizontal="right" vertical="center" indent="1"/>
      <protection hidden="1"/>
    </xf>
    <xf numFmtId="170" fontId="14" fillId="8" borderId="1" xfId="0" applyNumberFormat="1" applyFont="1" applyFill="1" applyBorder="1" applyAlignment="1" applyProtection="1">
      <alignment horizontal="right" vertical="center" indent="1"/>
      <protection hidden="1"/>
    </xf>
    <xf numFmtId="0" fontId="54" fillId="0" borderId="1" xfId="0" applyFont="1" applyFill="1" applyBorder="1" applyAlignment="1" applyProtection="1">
      <alignment horizontal="left" vertical="center"/>
      <protection hidden="1"/>
    </xf>
    <xf numFmtId="167" fontId="55" fillId="0" borderId="1" xfId="0" applyNumberFormat="1" applyFont="1" applyFill="1" applyBorder="1" applyAlignment="1" applyProtection="1">
      <alignment horizontal="right" vertical="center"/>
      <protection hidden="1"/>
    </xf>
    <xf numFmtId="167" fontId="0" fillId="0" borderId="1" xfId="0" applyNumberFormat="1" applyFont="1" applyBorder="1" applyProtection="1">
      <protection hidden="1"/>
    </xf>
    <xf numFmtId="0" fontId="35" fillId="0" borderId="19" xfId="0" applyFont="1" applyFill="1" applyBorder="1" applyAlignment="1" applyProtection="1">
      <alignment horizontal="center" vertical="center"/>
      <protection hidden="1"/>
    </xf>
    <xf numFmtId="0" fontId="35" fillId="44" borderId="19" xfId="0" applyFont="1" applyFill="1" applyBorder="1" applyAlignment="1" applyProtection="1">
      <alignment horizontal="center" vertical="center"/>
      <protection hidden="1"/>
    </xf>
    <xf numFmtId="0" fontId="35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textRotation="90"/>
      <protection hidden="1"/>
    </xf>
    <xf numFmtId="0" fontId="62" fillId="46" borderId="0" xfId="0" applyFont="1" applyFill="1" applyBorder="1" applyAlignment="1" applyProtection="1">
      <alignment vertical="center" wrapText="1"/>
      <protection hidden="1"/>
    </xf>
    <xf numFmtId="0" fontId="63" fillId="46" borderId="0" xfId="0" applyFont="1" applyFill="1" applyBorder="1" applyAlignment="1" applyProtection="1">
      <alignment horizontal="center" vertical="center" wrapText="1"/>
      <protection hidden="1"/>
    </xf>
    <xf numFmtId="0" fontId="64" fillId="46" borderId="0" xfId="0" applyFont="1" applyFill="1" applyBorder="1" applyAlignment="1" applyProtection="1">
      <alignment horizontal="center" vertical="center" wrapText="1"/>
      <protection hidden="1"/>
    </xf>
    <xf numFmtId="0" fontId="63" fillId="9" borderId="20" xfId="0" applyFont="1" applyFill="1" applyBorder="1" applyAlignment="1" applyProtection="1">
      <alignment horizontal="center" vertical="center" wrapText="1"/>
      <protection hidden="1"/>
    </xf>
    <xf numFmtId="0" fontId="63" fillId="9" borderId="0" xfId="0" applyFont="1" applyFill="1" applyBorder="1" applyAlignment="1" applyProtection="1">
      <alignment horizontal="center" vertical="center" wrapText="1"/>
      <protection hidden="1"/>
    </xf>
    <xf numFmtId="0" fontId="64" fillId="9" borderId="0" xfId="0" applyFont="1" applyFill="1" applyBorder="1" applyAlignment="1" applyProtection="1">
      <alignment horizontal="center" vertical="center" wrapText="1"/>
      <protection hidden="1"/>
    </xf>
    <xf numFmtId="167" fontId="55" fillId="44" borderId="21" xfId="0" applyNumberFormat="1" applyFont="1" applyFill="1" applyBorder="1" applyAlignment="1" applyProtection="1">
      <alignment horizontal="right" vertical="center"/>
      <protection hidden="1"/>
    </xf>
    <xf numFmtId="0" fontId="0" fillId="44" borderId="21" xfId="0" applyFont="1" applyFill="1" applyBorder="1" applyProtection="1">
      <protection hidden="1"/>
    </xf>
    <xf numFmtId="167" fontId="55" fillId="44" borderId="1" xfId="0" applyNumberFormat="1" applyFont="1" applyFill="1" applyBorder="1" applyAlignment="1" applyProtection="1">
      <alignment horizontal="right" vertical="center"/>
      <protection hidden="1"/>
    </xf>
    <xf numFmtId="0" fontId="0" fillId="44" borderId="1" xfId="0" applyFont="1" applyFill="1" applyBorder="1" applyProtection="1">
      <protection hidden="1"/>
    </xf>
    <xf numFmtId="167" fontId="55" fillId="45" borderId="1" xfId="0" applyNumberFormat="1" applyFont="1" applyFill="1" applyBorder="1" applyAlignment="1" applyProtection="1">
      <alignment horizontal="right" vertical="center"/>
      <protection hidden="1"/>
    </xf>
    <xf numFmtId="0" fontId="0" fillId="45" borderId="1" xfId="0" applyFont="1" applyFill="1" applyBorder="1" applyProtection="1">
      <protection hidden="1"/>
    </xf>
    <xf numFmtId="0" fontId="65" fillId="0" borderId="0" xfId="0" applyFont="1" applyProtection="1">
      <protection hidden="1"/>
    </xf>
    <xf numFmtId="1" fontId="65" fillId="0" borderId="0" xfId="0" applyNumberFormat="1" applyFont="1" applyProtection="1">
      <protection hidden="1"/>
    </xf>
    <xf numFmtId="0" fontId="65" fillId="0" borderId="0" xfId="0" applyFont="1"/>
    <xf numFmtId="164" fontId="14" fillId="0" borderId="1" xfId="0" applyNumberFormat="1" applyFont="1" applyFill="1" applyBorder="1" applyAlignment="1" applyProtection="1">
      <alignment horizontal="right" vertical="center" indent="1"/>
      <protection hidden="1"/>
    </xf>
    <xf numFmtId="164" fontId="14" fillId="8" borderId="1" xfId="0" applyNumberFormat="1" applyFont="1" applyFill="1" applyBorder="1" applyAlignment="1" applyProtection="1">
      <alignment horizontal="right" vertical="center" indent="1"/>
      <protection hidden="1"/>
    </xf>
    <xf numFmtId="7" fontId="11" fillId="9" borderId="0" xfId="0" applyNumberFormat="1" applyFont="1" applyFill="1" applyBorder="1" applyAlignment="1" applyProtection="1">
      <alignment horizontal="right" indent="1"/>
      <protection hidden="1"/>
    </xf>
    <xf numFmtId="0" fontId="48" fillId="7" borderId="18" xfId="0" applyFont="1" applyFill="1" applyBorder="1" applyAlignment="1">
      <alignment horizontal="center" vertical="center" wrapText="1"/>
    </xf>
    <xf numFmtId="4" fontId="0" fillId="0" borderId="0" xfId="0" applyNumberFormat="1"/>
    <xf numFmtId="3" fontId="52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3" fontId="49" fillId="0" borderId="4" xfId="0" quotePrefix="1" applyNumberFormat="1" applyFont="1" applyFill="1" applyBorder="1" applyAlignment="1">
      <alignment horizontal="left" vertical="center"/>
    </xf>
    <xf numFmtId="3" fontId="15" fillId="0" borderId="4" xfId="0" applyNumberFormat="1" applyFont="1" applyFill="1" applyBorder="1" applyAlignment="1">
      <alignment horizontal="right" vertical="center" indent="1"/>
    </xf>
    <xf numFmtId="3" fontId="66" fillId="0" borderId="0" xfId="0" quotePrefix="1" applyNumberFormat="1" applyFont="1" applyFill="1" applyBorder="1" applyAlignment="1">
      <alignment horizontal="left" vertical="center"/>
    </xf>
    <xf numFmtId="3" fontId="67" fillId="0" borderId="0" xfId="0" applyNumberFormat="1" applyFont="1" applyFill="1" applyBorder="1" applyAlignment="1">
      <alignment horizontal="right" vertical="center" indent="1"/>
    </xf>
    <xf numFmtId="0" fontId="68" fillId="0" borderId="0" xfId="0" applyFont="1" applyProtection="1">
      <protection hidden="1"/>
    </xf>
    <xf numFmtId="170" fontId="52" fillId="0" borderId="1" xfId="173" applyNumberFormat="1" applyFont="1" applyFill="1" applyBorder="1" applyAlignment="1" applyProtection="1">
      <alignment horizontal="right" vertical="center" wrapText="1" indent="2"/>
      <protection hidden="1"/>
    </xf>
    <xf numFmtId="170" fontId="52" fillId="42" borderId="1" xfId="173" applyNumberFormat="1" applyFont="1" applyFill="1" applyBorder="1" applyAlignment="1" applyProtection="1">
      <alignment horizontal="right" vertical="center" wrapText="1" indent="2"/>
      <protection hidden="1"/>
    </xf>
    <xf numFmtId="170" fontId="52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1" fontId="69" fillId="0" borderId="0" xfId="0" applyNumberFormat="1" applyFont="1" applyProtection="1">
      <protection hidden="1"/>
    </xf>
    <xf numFmtId="0" fontId="69" fillId="0" borderId="0" xfId="0" applyFont="1" applyProtection="1">
      <protection hidden="1"/>
    </xf>
    <xf numFmtId="0" fontId="74" fillId="40" borderId="0" xfId="0" applyFont="1" applyFill="1" applyAlignment="1" applyProtection="1">
      <protection hidden="1"/>
    </xf>
    <xf numFmtId="0" fontId="0" fillId="0" borderId="0" xfId="0" applyProtection="1">
      <protection hidden="1"/>
    </xf>
    <xf numFmtId="0" fontId="70" fillId="0" borderId="0" xfId="0" applyFont="1" applyProtection="1">
      <protection hidden="1"/>
    </xf>
    <xf numFmtId="0" fontId="51" fillId="47" borderId="0" xfId="0" applyFont="1" applyFill="1" applyBorder="1" applyAlignment="1" applyProtection="1">
      <alignment horizontal="center" vertical="center" wrapText="1"/>
      <protection hidden="1"/>
    </xf>
    <xf numFmtId="0" fontId="51" fillId="42" borderId="0" xfId="0" applyFont="1" applyFill="1" applyBorder="1" applyAlignment="1" applyProtection="1">
      <alignment horizontal="center" vertical="center" wrapText="1"/>
      <protection hidden="1"/>
    </xf>
    <xf numFmtId="0" fontId="73" fillId="48" borderId="0" xfId="0" applyFont="1" applyFill="1" applyBorder="1" applyAlignment="1" applyProtection="1">
      <alignment horizontal="center" vertical="center" wrapText="1"/>
      <protection hidden="1"/>
    </xf>
    <xf numFmtId="0" fontId="73" fillId="49" borderId="0" xfId="0" applyFont="1" applyFill="1" applyBorder="1" applyAlignment="1" applyProtection="1">
      <alignment horizontal="center" vertical="center" wrapText="1"/>
      <protection hidden="1"/>
    </xf>
    <xf numFmtId="0" fontId="73" fillId="4" borderId="0" xfId="0" applyFont="1" applyFill="1" applyBorder="1" applyAlignment="1" applyProtection="1">
      <alignment horizontal="center" vertical="center" wrapText="1"/>
      <protection hidden="1"/>
    </xf>
    <xf numFmtId="3" fontId="49" fillId="0" borderId="1" xfId="0" applyNumberFormat="1" applyFont="1" applyFill="1" applyBorder="1" applyAlignment="1" applyProtection="1">
      <alignment horizontal="left" vertical="center"/>
      <protection hidden="1"/>
    </xf>
    <xf numFmtId="3" fontId="15" fillId="0" borderId="2" xfId="0" applyNumberFormat="1" applyFont="1" applyFill="1" applyBorder="1" applyAlignment="1" applyProtection="1">
      <alignment horizontal="center" vertical="center"/>
      <protection hidden="1"/>
    </xf>
    <xf numFmtId="3" fontId="72" fillId="0" borderId="2" xfId="0" applyNumberFormat="1" applyFont="1" applyBorder="1" applyAlignment="1" applyProtection="1">
      <alignment horizontal="center" vertical="center"/>
      <protection hidden="1"/>
    </xf>
    <xf numFmtId="0" fontId="75" fillId="33" borderId="0" xfId="0" applyFont="1" applyFill="1" applyAlignment="1" applyProtection="1">
      <alignment vertical="center"/>
      <protection hidden="1"/>
    </xf>
    <xf numFmtId="0" fontId="76" fillId="33" borderId="0" xfId="0" applyFont="1" applyFill="1" applyProtection="1">
      <protection hidden="1"/>
    </xf>
    <xf numFmtId="3" fontId="15" fillId="0" borderId="1" xfId="0" applyNumberFormat="1" applyFont="1" applyFill="1" applyBorder="1" applyAlignment="1" applyProtection="1">
      <alignment horizontal="center" vertical="center"/>
      <protection hidden="1"/>
    </xf>
    <xf numFmtId="3" fontId="72" fillId="0" borderId="1" xfId="0" applyNumberFormat="1" applyFont="1" applyBorder="1" applyAlignment="1" applyProtection="1">
      <alignment horizontal="center" vertical="center"/>
      <protection hidden="1"/>
    </xf>
    <xf numFmtId="0" fontId="51" fillId="0" borderId="0" xfId="0" applyFont="1" applyProtection="1">
      <protection hidden="1"/>
    </xf>
    <xf numFmtId="3" fontId="51" fillId="0" borderId="0" xfId="0" applyNumberFormat="1" applyFont="1" applyProtection="1">
      <protection hidden="1"/>
    </xf>
    <xf numFmtId="0" fontId="75" fillId="33" borderId="0" xfId="0" applyFont="1" applyFill="1" applyAlignment="1" applyProtection="1">
      <alignment vertical="top"/>
      <protection hidden="1"/>
    </xf>
    <xf numFmtId="3" fontId="49" fillId="8" borderId="1" xfId="0" applyNumberFormat="1" applyFont="1" applyFill="1" applyBorder="1" applyAlignment="1" applyProtection="1">
      <alignment horizontal="left" vertical="center"/>
      <protection hidden="1"/>
    </xf>
    <xf numFmtId="3" fontId="15" fillId="8" borderId="1" xfId="0" applyNumberFormat="1" applyFont="1" applyFill="1" applyBorder="1" applyAlignment="1" applyProtection="1">
      <alignment horizontal="center" vertical="center"/>
      <protection hidden="1"/>
    </xf>
    <xf numFmtId="3" fontId="72" fillId="8" borderId="1" xfId="0" applyNumberFormat="1" applyFont="1" applyFill="1" applyBorder="1" applyAlignment="1" applyProtection="1">
      <alignment horizontal="center" vertical="center"/>
      <protection hidden="1"/>
    </xf>
    <xf numFmtId="3" fontId="15" fillId="8" borderId="2" xfId="0" applyNumberFormat="1" applyFont="1" applyFill="1" applyBorder="1" applyAlignment="1" applyProtection="1">
      <alignment horizontal="center" vertical="center"/>
      <protection hidden="1"/>
    </xf>
    <xf numFmtId="171" fontId="15" fillId="50" borderId="22" xfId="0" applyNumberFormat="1" applyFont="1" applyFill="1" applyBorder="1" applyAlignment="1" applyProtection="1">
      <alignment horizontal="center" vertical="center"/>
      <protection hidden="1"/>
    </xf>
    <xf numFmtId="3" fontId="15" fillId="50" borderId="22" xfId="0" applyNumberFormat="1" applyFont="1" applyFill="1" applyBorder="1" applyAlignment="1" applyProtection="1">
      <alignment horizontal="center" vertical="center"/>
      <protection hidden="1"/>
    </xf>
    <xf numFmtId="171" fontId="15" fillId="52" borderId="22" xfId="0" applyNumberFormat="1" applyFont="1" applyFill="1" applyBorder="1" applyAlignment="1" applyProtection="1">
      <alignment horizontal="center" vertical="center"/>
      <protection hidden="1"/>
    </xf>
    <xf numFmtId="0" fontId="78" fillId="9" borderId="22" xfId="0" applyFont="1" applyFill="1" applyBorder="1" applyProtection="1">
      <protection hidden="1"/>
    </xf>
    <xf numFmtId="0" fontId="78" fillId="51" borderId="22" xfId="0" applyFont="1" applyFill="1" applyBorder="1" applyProtection="1">
      <protection hidden="1"/>
    </xf>
    <xf numFmtId="171" fontId="0" fillId="0" borderId="0" xfId="0" applyNumberFormat="1" applyProtection="1">
      <protection hidden="1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0" fillId="0" borderId="0" xfId="0" applyFont="1" applyAlignment="1" applyProtection="1">
      <alignment horizontal="center" vertical="top"/>
      <protection hidden="1"/>
    </xf>
    <xf numFmtId="0" fontId="12" fillId="44" borderId="0" xfId="0" applyFont="1" applyFill="1" applyAlignment="1" applyProtection="1">
      <alignment horizontal="center" vertical="center"/>
      <protection hidden="1"/>
    </xf>
    <xf numFmtId="0" fontId="12" fillId="45" borderId="0" xfId="0" applyFont="1" applyFill="1" applyAlignment="1" applyProtection="1">
      <alignment horizontal="center" vertical="center"/>
      <protection hidden="1"/>
    </xf>
    <xf numFmtId="0" fontId="56" fillId="40" borderId="0" xfId="0" applyFont="1" applyFill="1" applyBorder="1" applyAlignment="1" applyProtection="1">
      <alignment horizontal="center" vertical="center"/>
      <protection hidden="1"/>
    </xf>
    <xf numFmtId="0" fontId="57" fillId="0" borderId="0" xfId="0" applyFont="1" applyAlignment="1" applyProtection="1">
      <alignment horizontal="center" vertical="top" wrapText="1"/>
      <protection hidden="1"/>
    </xf>
    <xf numFmtId="0" fontId="57" fillId="0" borderId="0" xfId="0" applyFont="1" applyAlignment="1" applyProtection="1">
      <alignment horizontal="center" vertical="top"/>
      <protection hidden="1"/>
    </xf>
    <xf numFmtId="0" fontId="12" fillId="34" borderId="0" xfId="0" applyFont="1" applyFill="1" applyAlignment="1" applyProtection="1">
      <alignment horizontal="center" vertical="center"/>
      <protection hidden="1"/>
    </xf>
    <xf numFmtId="0" fontId="61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53" fillId="46" borderId="0" xfId="173" applyFont="1" applyFill="1" applyAlignment="1" applyProtection="1">
      <alignment horizontal="center" vertical="center" wrapText="1"/>
      <protection hidden="1"/>
    </xf>
    <xf numFmtId="0" fontId="35" fillId="0" borderId="2" xfId="173" applyFont="1" applyFill="1" applyBorder="1" applyAlignment="1" applyProtection="1">
      <alignment horizontal="center"/>
      <protection hidden="1"/>
    </xf>
    <xf numFmtId="0" fontId="74" fillId="40" borderId="0" xfId="0" applyFont="1" applyFill="1" applyAlignment="1" applyProtection="1">
      <alignment horizontal="center" wrapText="1"/>
      <protection hidden="1"/>
    </xf>
    <xf numFmtId="0" fontId="74" fillId="40" borderId="0" xfId="0" applyFont="1" applyFill="1" applyAlignment="1" applyProtection="1">
      <alignment horizontal="center"/>
      <protection hidden="1"/>
    </xf>
    <xf numFmtId="0" fontId="71" fillId="0" borderId="0" xfId="0" applyFont="1" applyBorder="1" applyAlignment="1" applyProtection="1">
      <alignment horizontal="center"/>
      <protection hidden="1"/>
    </xf>
  </cellXfs>
  <cellStyles count="239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1 5" xfId="5" xr:uid="{00000000-0005-0000-0000-000004000000}"/>
    <cellStyle name="20% - Accent2 2" xfId="6" xr:uid="{00000000-0005-0000-0000-000005000000}"/>
    <cellStyle name="20% - Accent2 2 2" xfId="7" xr:uid="{00000000-0005-0000-0000-000006000000}"/>
    <cellStyle name="20% - Accent2 3" xfId="8" xr:uid="{00000000-0005-0000-0000-000007000000}"/>
    <cellStyle name="20% - Accent2 4" xfId="9" xr:uid="{00000000-0005-0000-0000-000008000000}"/>
    <cellStyle name="20% - Accent2 5" xfId="10" xr:uid="{00000000-0005-0000-0000-000009000000}"/>
    <cellStyle name="20% - Accent3 2" xfId="11" xr:uid="{00000000-0005-0000-0000-00000A000000}"/>
    <cellStyle name="20% - Accent3 2 2" xfId="12" xr:uid="{00000000-0005-0000-0000-00000B000000}"/>
    <cellStyle name="20% - Accent3 3" xfId="13" xr:uid="{00000000-0005-0000-0000-00000C000000}"/>
    <cellStyle name="20% - Accent3 4" xfId="14" xr:uid="{00000000-0005-0000-0000-00000D000000}"/>
    <cellStyle name="20% - Accent3 5" xfId="15" xr:uid="{00000000-0005-0000-0000-00000E000000}"/>
    <cellStyle name="20% - Accent4 2" xfId="16" xr:uid="{00000000-0005-0000-0000-00000F000000}"/>
    <cellStyle name="20% - Accent4 2 2" xfId="17" xr:uid="{00000000-0005-0000-0000-000010000000}"/>
    <cellStyle name="20% - Accent4 3" xfId="18" xr:uid="{00000000-0005-0000-0000-000011000000}"/>
    <cellStyle name="20% - Accent4 4" xfId="19" xr:uid="{00000000-0005-0000-0000-000012000000}"/>
    <cellStyle name="20% - Accent4 5" xfId="20" xr:uid="{00000000-0005-0000-0000-000013000000}"/>
    <cellStyle name="20% - Accent5 2" xfId="21" xr:uid="{00000000-0005-0000-0000-000014000000}"/>
    <cellStyle name="20% - Accent5 2 2" xfId="22" xr:uid="{00000000-0005-0000-0000-000015000000}"/>
    <cellStyle name="20% - Accent5 3" xfId="23" xr:uid="{00000000-0005-0000-0000-000016000000}"/>
    <cellStyle name="20% - Accent5 4" xfId="24" xr:uid="{00000000-0005-0000-0000-000017000000}"/>
    <cellStyle name="20% - Accent5 5" xfId="25" xr:uid="{00000000-0005-0000-0000-000018000000}"/>
    <cellStyle name="20% - Accent6 2" xfId="26" xr:uid="{00000000-0005-0000-0000-000019000000}"/>
    <cellStyle name="20% - Accent6 2 2" xfId="27" xr:uid="{00000000-0005-0000-0000-00001A000000}"/>
    <cellStyle name="20% - Accent6 3" xfId="28" xr:uid="{00000000-0005-0000-0000-00001B000000}"/>
    <cellStyle name="20% - Accent6 4" xfId="29" xr:uid="{00000000-0005-0000-0000-00001C000000}"/>
    <cellStyle name="20% - Accent6 5" xfId="30" xr:uid="{00000000-0005-0000-0000-00001D000000}"/>
    <cellStyle name="2DC" xfId="31" xr:uid="{00000000-0005-0000-0000-00001E000000}"/>
    <cellStyle name="3DC" xfId="32" xr:uid="{00000000-0005-0000-0000-00001F000000}"/>
    <cellStyle name="40% - Accent1 2" xfId="33" xr:uid="{00000000-0005-0000-0000-000020000000}"/>
    <cellStyle name="40% - Accent1 2 2" xfId="34" xr:uid="{00000000-0005-0000-0000-000021000000}"/>
    <cellStyle name="40% - Accent1 3" xfId="35" xr:uid="{00000000-0005-0000-0000-000022000000}"/>
    <cellStyle name="40% - Accent1 4" xfId="36" xr:uid="{00000000-0005-0000-0000-000023000000}"/>
    <cellStyle name="40% - Accent1 5" xfId="37" xr:uid="{00000000-0005-0000-0000-000024000000}"/>
    <cellStyle name="40% - Accent2 2" xfId="38" xr:uid="{00000000-0005-0000-0000-000025000000}"/>
    <cellStyle name="40% - Accent2 2 2" xfId="39" xr:uid="{00000000-0005-0000-0000-000026000000}"/>
    <cellStyle name="40% - Accent2 3" xfId="40" xr:uid="{00000000-0005-0000-0000-000027000000}"/>
    <cellStyle name="40% - Accent2 4" xfId="41" xr:uid="{00000000-0005-0000-0000-000028000000}"/>
    <cellStyle name="40% - Accent2 5" xfId="42" xr:uid="{00000000-0005-0000-0000-000029000000}"/>
    <cellStyle name="40% - Accent3 2" xfId="43" xr:uid="{00000000-0005-0000-0000-00002A000000}"/>
    <cellStyle name="40% - Accent3 2 2" xfId="44" xr:uid="{00000000-0005-0000-0000-00002B000000}"/>
    <cellStyle name="40% - Accent3 3" xfId="45" xr:uid="{00000000-0005-0000-0000-00002C000000}"/>
    <cellStyle name="40% - Accent3 4" xfId="46" xr:uid="{00000000-0005-0000-0000-00002D000000}"/>
    <cellStyle name="40% - Accent3 5" xfId="47" xr:uid="{00000000-0005-0000-0000-00002E000000}"/>
    <cellStyle name="40% - Accent4 2" xfId="48" xr:uid="{00000000-0005-0000-0000-00002F000000}"/>
    <cellStyle name="40% - Accent4 2 2" xfId="49" xr:uid="{00000000-0005-0000-0000-000030000000}"/>
    <cellStyle name="40% - Accent4 3" xfId="50" xr:uid="{00000000-0005-0000-0000-000031000000}"/>
    <cellStyle name="40% - Accent4 4" xfId="51" xr:uid="{00000000-0005-0000-0000-000032000000}"/>
    <cellStyle name="40% - Accent4 5" xfId="52" xr:uid="{00000000-0005-0000-0000-000033000000}"/>
    <cellStyle name="40% - Accent5 2" xfId="53" xr:uid="{00000000-0005-0000-0000-000034000000}"/>
    <cellStyle name="40% - Accent5 2 2" xfId="54" xr:uid="{00000000-0005-0000-0000-000035000000}"/>
    <cellStyle name="40% - Accent5 3" xfId="55" xr:uid="{00000000-0005-0000-0000-000036000000}"/>
    <cellStyle name="40% - Accent5 4" xfId="56" xr:uid="{00000000-0005-0000-0000-000037000000}"/>
    <cellStyle name="40% - Accent5 5" xfId="57" xr:uid="{00000000-0005-0000-0000-000038000000}"/>
    <cellStyle name="40% - Accent6 2" xfId="58" xr:uid="{00000000-0005-0000-0000-000039000000}"/>
    <cellStyle name="40% - Accent6 2 2" xfId="59" xr:uid="{00000000-0005-0000-0000-00003A000000}"/>
    <cellStyle name="40% - Accent6 3" xfId="60" xr:uid="{00000000-0005-0000-0000-00003B000000}"/>
    <cellStyle name="40% - Accent6 4" xfId="61" xr:uid="{00000000-0005-0000-0000-00003C000000}"/>
    <cellStyle name="40% - Accent6 5" xfId="62" xr:uid="{00000000-0005-0000-0000-00003D000000}"/>
    <cellStyle name="60% - Accent1 2" xfId="63" xr:uid="{00000000-0005-0000-0000-00003E000000}"/>
    <cellStyle name="60% - Accent1 3" xfId="64" xr:uid="{00000000-0005-0000-0000-00003F000000}"/>
    <cellStyle name="60% - Accent1 4" xfId="65" xr:uid="{00000000-0005-0000-0000-000040000000}"/>
    <cellStyle name="60% - Accent1 5" xfId="66" xr:uid="{00000000-0005-0000-0000-000041000000}"/>
    <cellStyle name="60% - Accent2 2" xfId="67" xr:uid="{00000000-0005-0000-0000-000042000000}"/>
    <cellStyle name="60% - Accent2 3" xfId="68" xr:uid="{00000000-0005-0000-0000-000043000000}"/>
    <cellStyle name="60% - Accent2 4" xfId="69" xr:uid="{00000000-0005-0000-0000-000044000000}"/>
    <cellStyle name="60% - Accent2 5" xfId="70" xr:uid="{00000000-0005-0000-0000-000045000000}"/>
    <cellStyle name="60% - Accent3 2" xfId="71" xr:uid="{00000000-0005-0000-0000-000046000000}"/>
    <cellStyle name="60% - Accent3 3" xfId="72" xr:uid="{00000000-0005-0000-0000-000047000000}"/>
    <cellStyle name="60% - Accent3 4" xfId="73" xr:uid="{00000000-0005-0000-0000-000048000000}"/>
    <cellStyle name="60% - Accent3 5" xfId="74" xr:uid="{00000000-0005-0000-0000-000049000000}"/>
    <cellStyle name="60% - Accent4 2" xfId="75" xr:uid="{00000000-0005-0000-0000-00004A000000}"/>
    <cellStyle name="60% - Accent4 3" xfId="76" xr:uid="{00000000-0005-0000-0000-00004B000000}"/>
    <cellStyle name="60% - Accent4 4" xfId="77" xr:uid="{00000000-0005-0000-0000-00004C000000}"/>
    <cellStyle name="60% - Accent4 5" xfId="78" xr:uid="{00000000-0005-0000-0000-00004D000000}"/>
    <cellStyle name="60% - Accent5 2" xfId="79" xr:uid="{00000000-0005-0000-0000-00004E000000}"/>
    <cellStyle name="60% - Accent5 3" xfId="80" xr:uid="{00000000-0005-0000-0000-00004F000000}"/>
    <cellStyle name="60% - Accent5 4" xfId="81" xr:uid="{00000000-0005-0000-0000-000050000000}"/>
    <cellStyle name="60% - Accent5 5" xfId="82" xr:uid="{00000000-0005-0000-0000-000051000000}"/>
    <cellStyle name="60% - Accent6 2" xfId="83" xr:uid="{00000000-0005-0000-0000-000052000000}"/>
    <cellStyle name="60% - Accent6 3" xfId="84" xr:uid="{00000000-0005-0000-0000-000053000000}"/>
    <cellStyle name="60% - Accent6 4" xfId="85" xr:uid="{00000000-0005-0000-0000-000054000000}"/>
    <cellStyle name="60% - Accent6 5" xfId="86" xr:uid="{00000000-0005-0000-0000-000055000000}"/>
    <cellStyle name="Accent1 2" xfId="87" xr:uid="{00000000-0005-0000-0000-000056000000}"/>
    <cellStyle name="Accent1 3" xfId="88" xr:uid="{00000000-0005-0000-0000-000057000000}"/>
    <cellStyle name="Accent1 4" xfId="89" xr:uid="{00000000-0005-0000-0000-000058000000}"/>
    <cellStyle name="Accent1 5" xfId="90" xr:uid="{00000000-0005-0000-0000-000059000000}"/>
    <cellStyle name="Accent2 2" xfId="91" xr:uid="{00000000-0005-0000-0000-00005A000000}"/>
    <cellStyle name="Accent2 3" xfId="92" xr:uid="{00000000-0005-0000-0000-00005B000000}"/>
    <cellStyle name="Accent2 4" xfId="93" xr:uid="{00000000-0005-0000-0000-00005C000000}"/>
    <cellStyle name="Accent2 5" xfId="94" xr:uid="{00000000-0005-0000-0000-00005D000000}"/>
    <cellStyle name="Accent3 2" xfId="95" xr:uid="{00000000-0005-0000-0000-00005E000000}"/>
    <cellStyle name="Accent3 3" xfId="96" xr:uid="{00000000-0005-0000-0000-00005F000000}"/>
    <cellStyle name="Accent3 4" xfId="97" xr:uid="{00000000-0005-0000-0000-000060000000}"/>
    <cellStyle name="Accent3 5" xfId="98" xr:uid="{00000000-0005-0000-0000-000061000000}"/>
    <cellStyle name="Accent4 2" xfId="99" xr:uid="{00000000-0005-0000-0000-000062000000}"/>
    <cellStyle name="Accent4 3" xfId="100" xr:uid="{00000000-0005-0000-0000-000063000000}"/>
    <cellStyle name="Accent4 4" xfId="101" xr:uid="{00000000-0005-0000-0000-000064000000}"/>
    <cellStyle name="Accent4 5" xfId="102" xr:uid="{00000000-0005-0000-0000-000065000000}"/>
    <cellStyle name="Accent5 2" xfId="103" xr:uid="{00000000-0005-0000-0000-000066000000}"/>
    <cellStyle name="Accent5 3" xfId="104" xr:uid="{00000000-0005-0000-0000-000067000000}"/>
    <cellStyle name="Accent5 4" xfId="105" xr:uid="{00000000-0005-0000-0000-000068000000}"/>
    <cellStyle name="Accent5 5" xfId="106" xr:uid="{00000000-0005-0000-0000-000069000000}"/>
    <cellStyle name="Accent6 2" xfId="107" xr:uid="{00000000-0005-0000-0000-00006A000000}"/>
    <cellStyle name="Accent6 3" xfId="108" xr:uid="{00000000-0005-0000-0000-00006B000000}"/>
    <cellStyle name="Accent6 4" xfId="109" xr:uid="{00000000-0005-0000-0000-00006C000000}"/>
    <cellStyle name="Accent6 5" xfId="110" xr:uid="{00000000-0005-0000-0000-00006D000000}"/>
    <cellStyle name="Bad 2" xfId="111" xr:uid="{00000000-0005-0000-0000-00006E000000}"/>
    <cellStyle name="Bad 3" xfId="112" xr:uid="{00000000-0005-0000-0000-00006F000000}"/>
    <cellStyle name="Bad 4" xfId="113" xr:uid="{00000000-0005-0000-0000-000070000000}"/>
    <cellStyle name="Bad 5" xfId="114" xr:uid="{00000000-0005-0000-0000-000071000000}"/>
    <cellStyle name="bar_header" xfId="115" xr:uid="{00000000-0005-0000-0000-000072000000}"/>
    <cellStyle name="Calculation 2" xfId="116" xr:uid="{00000000-0005-0000-0000-000073000000}"/>
    <cellStyle name="Calculation 3" xfId="117" xr:uid="{00000000-0005-0000-0000-000074000000}"/>
    <cellStyle name="Calculation 4" xfId="118" xr:uid="{00000000-0005-0000-0000-000075000000}"/>
    <cellStyle name="Calculation 5" xfId="119" xr:uid="{00000000-0005-0000-0000-000076000000}"/>
    <cellStyle name="cells" xfId="230" xr:uid="{00000000-0005-0000-0000-000077000000}"/>
    <cellStyle name="Check Cell 2" xfId="120" xr:uid="{00000000-0005-0000-0000-000078000000}"/>
    <cellStyle name="Check Cell 3" xfId="121" xr:uid="{00000000-0005-0000-0000-000079000000}"/>
    <cellStyle name="Check Cell 4" xfId="122" xr:uid="{00000000-0005-0000-0000-00007A000000}"/>
    <cellStyle name="Check Cell 5" xfId="123" xr:uid="{00000000-0005-0000-0000-00007B000000}"/>
    <cellStyle name="column field" xfId="231" xr:uid="{00000000-0005-0000-0000-00007C000000}"/>
    <cellStyle name="Comma 2" xfId="124" xr:uid="{00000000-0005-0000-0000-00007D000000}"/>
    <cellStyle name="Comma 3" xfId="125" xr:uid="{00000000-0005-0000-0000-00007E000000}"/>
    <cellStyle name="Dash" xfId="126" xr:uid="{00000000-0005-0000-0000-00007F000000}"/>
    <cellStyle name="Explanatory Text 2" xfId="127" xr:uid="{00000000-0005-0000-0000-000080000000}"/>
    <cellStyle name="Explanatory Text 3" xfId="128" xr:uid="{00000000-0005-0000-0000-000081000000}"/>
    <cellStyle name="Explanatory Text 4" xfId="129" xr:uid="{00000000-0005-0000-0000-000082000000}"/>
    <cellStyle name="Explanatory Text 5" xfId="130" xr:uid="{00000000-0005-0000-0000-000083000000}"/>
    <cellStyle name="field" xfId="232" xr:uid="{00000000-0005-0000-0000-000084000000}"/>
    <cellStyle name="field names" xfId="233" xr:uid="{00000000-0005-0000-0000-000085000000}"/>
    <cellStyle name="footer" xfId="234" xr:uid="{00000000-0005-0000-0000-000086000000}"/>
    <cellStyle name="Good 2" xfId="131" xr:uid="{00000000-0005-0000-0000-000087000000}"/>
    <cellStyle name="Good 3" xfId="132" xr:uid="{00000000-0005-0000-0000-000088000000}"/>
    <cellStyle name="Good 4" xfId="133" xr:uid="{00000000-0005-0000-0000-000089000000}"/>
    <cellStyle name="Good 5" xfId="134" xr:uid="{00000000-0005-0000-0000-00008A000000}"/>
    <cellStyle name="heading" xfId="235" xr:uid="{00000000-0005-0000-0000-00008B000000}"/>
    <cellStyle name="Heading 1 2" xfId="135" xr:uid="{00000000-0005-0000-0000-00008C000000}"/>
    <cellStyle name="Heading 1 3" xfId="136" xr:uid="{00000000-0005-0000-0000-00008D000000}"/>
    <cellStyle name="Heading 1 4" xfId="137" xr:uid="{00000000-0005-0000-0000-00008E000000}"/>
    <cellStyle name="Heading 1 5" xfId="138" xr:uid="{00000000-0005-0000-0000-00008F000000}"/>
    <cellStyle name="Heading 2 2" xfId="139" xr:uid="{00000000-0005-0000-0000-000090000000}"/>
    <cellStyle name="Heading 2 3" xfId="140" xr:uid="{00000000-0005-0000-0000-000091000000}"/>
    <cellStyle name="Heading 2 4" xfId="141" xr:uid="{00000000-0005-0000-0000-000092000000}"/>
    <cellStyle name="Heading 2 5" xfId="142" xr:uid="{00000000-0005-0000-0000-000093000000}"/>
    <cellStyle name="Heading 3 2" xfId="143" xr:uid="{00000000-0005-0000-0000-000094000000}"/>
    <cellStyle name="Heading 3 3" xfId="144" xr:uid="{00000000-0005-0000-0000-000095000000}"/>
    <cellStyle name="Heading 3 4" xfId="145" xr:uid="{00000000-0005-0000-0000-000096000000}"/>
    <cellStyle name="Heading 3 5" xfId="146" xr:uid="{00000000-0005-0000-0000-000097000000}"/>
    <cellStyle name="Heading 4 2" xfId="147" xr:uid="{00000000-0005-0000-0000-000098000000}"/>
    <cellStyle name="Heading 4 3" xfId="148" xr:uid="{00000000-0005-0000-0000-000099000000}"/>
    <cellStyle name="Heading 4 4" xfId="149" xr:uid="{00000000-0005-0000-0000-00009A000000}"/>
    <cellStyle name="Heading 4 5" xfId="150" xr:uid="{00000000-0005-0000-0000-00009B000000}"/>
    <cellStyle name="Hyperlink 2" xfId="151" xr:uid="{00000000-0005-0000-0000-00009C000000}"/>
    <cellStyle name="Hyperlink 2 2" xfId="152" xr:uid="{00000000-0005-0000-0000-00009D000000}"/>
    <cellStyle name="Hyperlink 2 3" xfId="153" xr:uid="{00000000-0005-0000-0000-00009E000000}"/>
    <cellStyle name="Hyperlink 2 4" xfId="154" xr:uid="{00000000-0005-0000-0000-00009F000000}"/>
    <cellStyle name="Hyperlink 3" xfId="155" xr:uid="{00000000-0005-0000-0000-0000A0000000}"/>
    <cellStyle name="Hyperlink 3 2" xfId="156" xr:uid="{00000000-0005-0000-0000-0000A1000000}"/>
    <cellStyle name="Hyperlink 3 3" xfId="157" xr:uid="{00000000-0005-0000-0000-0000A2000000}"/>
    <cellStyle name="Hyperlink 4" xfId="158" xr:uid="{00000000-0005-0000-0000-0000A3000000}"/>
    <cellStyle name="Hyperlink 5" xfId="159" xr:uid="{00000000-0005-0000-0000-0000A4000000}"/>
    <cellStyle name="Input 2" xfId="160" xr:uid="{00000000-0005-0000-0000-0000A5000000}"/>
    <cellStyle name="Input 3" xfId="161" xr:uid="{00000000-0005-0000-0000-0000A6000000}"/>
    <cellStyle name="Input 4" xfId="162" xr:uid="{00000000-0005-0000-0000-0000A7000000}"/>
    <cellStyle name="Input 5" xfId="163" xr:uid="{00000000-0005-0000-0000-0000A8000000}"/>
    <cellStyle name="Linked Cell 2" xfId="164" xr:uid="{00000000-0005-0000-0000-0000A9000000}"/>
    <cellStyle name="Linked Cell 3" xfId="165" xr:uid="{00000000-0005-0000-0000-0000AA000000}"/>
    <cellStyle name="Linked Cell 4" xfId="166" xr:uid="{00000000-0005-0000-0000-0000AB000000}"/>
    <cellStyle name="Linked Cell 5" xfId="167" xr:uid="{00000000-0005-0000-0000-0000AC000000}"/>
    <cellStyle name="Neutral 2" xfId="168" xr:uid="{00000000-0005-0000-0000-0000AD000000}"/>
    <cellStyle name="Neutral 3" xfId="169" xr:uid="{00000000-0005-0000-0000-0000AE000000}"/>
    <cellStyle name="Neutral 4" xfId="170" xr:uid="{00000000-0005-0000-0000-0000AF000000}"/>
    <cellStyle name="Neutral 5" xfId="171" xr:uid="{00000000-0005-0000-0000-0000B0000000}"/>
    <cellStyle name="Normal" xfId="0" builtinId="0"/>
    <cellStyle name="Normal 10" xfId="172" xr:uid="{00000000-0005-0000-0000-0000B2000000}"/>
    <cellStyle name="Normal 2" xfId="173" xr:uid="{00000000-0005-0000-0000-0000B3000000}"/>
    <cellStyle name="Normal 2 2" xfId="174" xr:uid="{00000000-0005-0000-0000-0000B4000000}"/>
    <cellStyle name="Normal 2 3" xfId="175" xr:uid="{00000000-0005-0000-0000-0000B5000000}"/>
    <cellStyle name="Normal 2 4" xfId="176" xr:uid="{00000000-0005-0000-0000-0000B6000000}"/>
    <cellStyle name="Normal 3" xfId="177" xr:uid="{00000000-0005-0000-0000-0000B7000000}"/>
    <cellStyle name="Normal 3 2" xfId="178" xr:uid="{00000000-0005-0000-0000-0000B8000000}"/>
    <cellStyle name="Normal 3 3" xfId="179" xr:uid="{00000000-0005-0000-0000-0000B9000000}"/>
    <cellStyle name="Normal 4" xfId="180" xr:uid="{00000000-0005-0000-0000-0000BA000000}"/>
    <cellStyle name="Normal 5" xfId="181" xr:uid="{00000000-0005-0000-0000-0000BB000000}"/>
    <cellStyle name="Normal 6" xfId="182" xr:uid="{00000000-0005-0000-0000-0000BC000000}"/>
    <cellStyle name="Normal 6 2" xfId="183" xr:uid="{00000000-0005-0000-0000-0000BD000000}"/>
    <cellStyle name="Normal 6 2 2" xfId="236" xr:uid="{00000000-0005-0000-0000-0000BE000000}"/>
    <cellStyle name="Normal 6 3" xfId="184" xr:uid="{00000000-0005-0000-0000-0000BF000000}"/>
    <cellStyle name="Normal 7" xfId="185" xr:uid="{00000000-0005-0000-0000-0000C0000000}"/>
    <cellStyle name="Normal 8" xfId="186" xr:uid="{00000000-0005-0000-0000-0000C1000000}"/>
    <cellStyle name="Normal 8 2" xfId="187" xr:uid="{00000000-0005-0000-0000-0000C2000000}"/>
    <cellStyle name="Normal 8 3" xfId="188" xr:uid="{00000000-0005-0000-0000-0000C3000000}"/>
    <cellStyle name="Normal 9" xfId="189" xr:uid="{00000000-0005-0000-0000-0000C4000000}"/>
    <cellStyle name="Note 10" xfId="190" xr:uid="{00000000-0005-0000-0000-0000C5000000}"/>
    <cellStyle name="Note 10 2" xfId="191" xr:uid="{00000000-0005-0000-0000-0000C6000000}"/>
    <cellStyle name="Note 11" xfId="192" xr:uid="{00000000-0005-0000-0000-0000C7000000}"/>
    <cellStyle name="Note 11 2" xfId="193" xr:uid="{00000000-0005-0000-0000-0000C8000000}"/>
    <cellStyle name="Note 2" xfId="194" xr:uid="{00000000-0005-0000-0000-0000C9000000}"/>
    <cellStyle name="Note 2 2" xfId="195" xr:uid="{00000000-0005-0000-0000-0000CA000000}"/>
    <cellStyle name="Note 2 3" xfId="196" xr:uid="{00000000-0005-0000-0000-0000CB000000}"/>
    <cellStyle name="Note 3" xfId="197" xr:uid="{00000000-0005-0000-0000-0000CC000000}"/>
    <cellStyle name="Note 4" xfId="198" xr:uid="{00000000-0005-0000-0000-0000CD000000}"/>
    <cellStyle name="Note 4 2" xfId="199" xr:uid="{00000000-0005-0000-0000-0000CE000000}"/>
    <cellStyle name="Note 5" xfId="200" xr:uid="{00000000-0005-0000-0000-0000CF000000}"/>
    <cellStyle name="Note 5 2" xfId="201" xr:uid="{00000000-0005-0000-0000-0000D0000000}"/>
    <cellStyle name="Note 6" xfId="202" xr:uid="{00000000-0005-0000-0000-0000D1000000}"/>
    <cellStyle name="Note 6 2" xfId="203" xr:uid="{00000000-0005-0000-0000-0000D2000000}"/>
    <cellStyle name="Note 7" xfId="204" xr:uid="{00000000-0005-0000-0000-0000D3000000}"/>
    <cellStyle name="Note 7 2" xfId="205" xr:uid="{00000000-0005-0000-0000-0000D4000000}"/>
    <cellStyle name="Note 7 3" xfId="206" xr:uid="{00000000-0005-0000-0000-0000D5000000}"/>
    <cellStyle name="Note 8" xfId="207" xr:uid="{00000000-0005-0000-0000-0000D6000000}"/>
    <cellStyle name="Note 9" xfId="208" xr:uid="{00000000-0005-0000-0000-0000D7000000}"/>
    <cellStyle name="Note 9 2" xfId="209" xr:uid="{00000000-0005-0000-0000-0000D8000000}"/>
    <cellStyle name="Note 9 3" xfId="210" xr:uid="{00000000-0005-0000-0000-0000D9000000}"/>
    <cellStyle name="Output 2" xfId="211" xr:uid="{00000000-0005-0000-0000-0000DA000000}"/>
    <cellStyle name="Output 3" xfId="212" xr:uid="{00000000-0005-0000-0000-0000DB000000}"/>
    <cellStyle name="Output 4" xfId="213" xr:uid="{00000000-0005-0000-0000-0000DC000000}"/>
    <cellStyle name="Output 5" xfId="214" xr:uid="{00000000-0005-0000-0000-0000DD000000}"/>
    <cellStyle name="Percent 2" xfId="215" xr:uid="{00000000-0005-0000-0000-0000DE000000}"/>
    <cellStyle name="rowfield" xfId="237" xr:uid="{00000000-0005-0000-0000-0000DF000000}"/>
    <cellStyle name="Test" xfId="238" xr:uid="{00000000-0005-0000-0000-0000E0000000}"/>
    <cellStyle name="Thousands" xfId="216" xr:uid="{00000000-0005-0000-0000-0000E1000000}"/>
    <cellStyle name="Title 2" xfId="217" xr:uid="{00000000-0005-0000-0000-0000E2000000}"/>
    <cellStyle name="Title 3" xfId="218" xr:uid="{00000000-0005-0000-0000-0000E3000000}"/>
    <cellStyle name="Title 4" xfId="219" xr:uid="{00000000-0005-0000-0000-0000E4000000}"/>
    <cellStyle name="Title 5" xfId="220" xr:uid="{00000000-0005-0000-0000-0000E5000000}"/>
    <cellStyle name="Total 2" xfId="221" xr:uid="{00000000-0005-0000-0000-0000E6000000}"/>
    <cellStyle name="Total 3" xfId="222" xr:uid="{00000000-0005-0000-0000-0000E7000000}"/>
    <cellStyle name="Total 4" xfId="223" xr:uid="{00000000-0005-0000-0000-0000E8000000}"/>
    <cellStyle name="Total 5" xfId="224" xr:uid="{00000000-0005-0000-0000-0000E9000000}"/>
    <cellStyle name="Warning Text 2" xfId="225" xr:uid="{00000000-0005-0000-0000-0000EA000000}"/>
    <cellStyle name="Warning Text 3" xfId="226" xr:uid="{00000000-0005-0000-0000-0000EB000000}"/>
    <cellStyle name="Warning Text 4" xfId="227" xr:uid="{00000000-0005-0000-0000-0000EC000000}"/>
    <cellStyle name="Warning Text 5" xfId="228" xr:uid="{00000000-0005-0000-0000-0000ED000000}"/>
    <cellStyle name="Zero" xfId="229" xr:uid="{00000000-0005-0000-0000-0000EE000000}"/>
  </cellStyles>
  <dxfs count="0"/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d1f6ec4afaa943ad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151324370068565E-2"/>
          <c:y val="1.4972444651198373E-2"/>
          <c:w val="0.88663650390459114"/>
          <c:h val="0.88608678500452731"/>
        </c:manualLayout>
      </c:layout>
      <c:areaChart>
        <c:grouping val="stacked"/>
        <c:varyColors val="0"/>
        <c:ser>
          <c:idx val="0"/>
          <c:order val="0"/>
          <c:tx>
            <c:strRef>
              <c:f>'1989 to 2017'!$I$42</c:f>
              <c:strCache>
                <c:ptCount val="1"/>
                <c:pt idx="0">
                  <c:v>Casino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'1989 to 2017'!$B$48:$B$70</c:f>
              <c:strCache>
                <c:ptCount val="23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2015/16</c:v>
                </c:pt>
                <c:pt idx="22">
                  <c:v>2016/17</c:v>
                </c:pt>
              </c:strCache>
            </c:strRef>
          </c:cat>
          <c:val>
            <c:numRef>
              <c:f>'1989 to 2017'!$I$48:$I$70</c:f>
              <c:numCache>
                <c:formatCode>#,##0_ ;\-#,##0\ </c:formatCode>
                <c:ptCount val="23"/>
                <c:pt idx="0">
                  <c:v>605.50330792682928</c:v>
                </c:pt>
                <c:pt idx="1">
                  <c:v>809.65676077265971</c:v>
                </c:pt>
                <c:pt idx="2">
                  <c:v>949.26478581979325</c:v>
                </c:pt>
                <c:pt idx="3">
                  <c:v>1211.6825294117646</c:v>
                </c:pt>
                <c:pt idx="4">
                  <c:v>1168.011253644315</c:v>
                </c:pt>
                <c:pt idx="5">
                  <c:v>1289.8372214386459</c:v>
                </c:pt>
                <c:pt idx="6">
                  <c:v>1397.840292942743</c:v>
                </c:pt>
                <c:pt idx="7">
                  <c:v>1308.4473221216042</c:v>
                </c:pt>
                <c:pt idx="8">
                  <c:v>1327.1848869346734</c:v>
                </c:pt>
                <c:pt idx="9">
                  <c:v>1315.8333210332103</c:v>
                </c:pt>
                <c:pt idx="10">
                  <c:v>1232.4477108433734</c:v>
                </c:pt>
                <c:pt idx="11">
                  <c:v>1322.634535962877</c:v>
                </c:pt>
                <c:pt idx="12">
                  <c:v>1341.6919795221841</c:v>
                </c:pt>
                <c:pt idx="13">
                  <c:v>1331.7218954248365</c:v>
                </c:pt>
                <c:pt idx="14">
                  <c:v>1455.6150484391819</c:v>
                </c:pt>
                <c:pt idx="15">
                  <c:v>1529.5164006961379</c:v>
                </c:pt>
                <c:pt idx="16">
                  <c:v>1509.9882762096775</c:v>
                </c:pt>
                <c:pt idx="17">
                  <c:v>1689.3669322709163</c:v>
                </c:pt>
                <c:pt idx="18">
                  <c:v>1661.8842105263157</c:v>
                </c:pt>
                <c:pt idx="19">
                  <c:v>1631.7429745042493</c:v>
                </c:pt>
                <c:pt idx="20">
                  <c:v>1932.2788795518209</c:v>
                </c:pt>
                <c:pt idx="21">
                  <c:v>1892.6154143646409</c:v>
                </c:pt>
                <c:pt idx="22">
                  <c:v>1556.2681852399999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7-4C33-863A-3DF5B00B677D}"/>
            </c:ext>
          </c:extLst>
        </c:ser>
        <c:ser>
          <c:idx val="1"/>
          <c:order val="1"/>
          <c:tx>
            <c:strRef>
              <c:f>'1989 to 2017'!$J$42</c:f>
              <c:strCache>
                <c:ptCount val="1"/>
                <c:pt idx="0">
                  <c:v>EGMs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cat>
            <c:strRef>
              <c:f>'1989 to 2017'!$B$48:$B$70</c:f>
              <c:strCache>
                <c:ptCount val="23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2015/16</c:v>
                </c:pt>
                <c:pt idx="22">
                  <c:v>2016/17</c:v>
                </c:pt>
              </c:strCache>
            </c:strRef>
          </c:cat>
          <c:val>
            <c:numRef>
              <c:f>'1989 to 2017'!$J$48:$J$70</c:f>
              <c:numCache>
                <c:formatCode>#,##0_ ;\-#,##0\ </c:formatCode>
                <c:ptCount val="23"/>
                <c:pt idx="0">
                  <c:v>1536.6494817073171</c:v>
                </c:pt>
                <c:pt idx="1">
                  <c:v>2055.5765081723625</c:v>
                </c:pt>
                <c:pt idx="2">
                  <c:v>2386.9049778434269</c:v>
                </c:pt>
                <c:pt idx="3">
                  <c:v>2793.4292647058824</c:v>
                </c:pt>
                <c:pt idx="4">
                  <c:v>3162.030787172012</c:v>
                </c:pt>
                <c:pt idx="5">
                  <c:v>3398.1968970380817</c:v>
                </c:pt>
                <c:pt idx="6">
                  <c:v>3497.0793874833557</c:v>
                </c:pt>
                <c:pt idx="7">
                  <c:v>3680.1971021992244</c:v>
                </c:pt>
                <c:pt idx="8">
                  <c:v>3255.1475125628144</c:v>
                </c:pt>
                <c:pt idx="9">
                  <c:v>3127.8434686346868</c:v>
                </c:pt>
                <c:pt idx="10">
                  <c:v>3200.3092048192771</c:v>
                </c:pt>
                <c:pt idx="11">
                  <c:v>3183.7864733178658</c:v>
                </c:pt>
                <c:pt idx="12">
                  <c:v>3211.506552901024</c:v>
                </c:pt>
                <c:pt idx="13">
                  <c:v>3157.7057516339869</c:v>
                </c:pt>
                <c:pt idx="14">
                  <c:v>3234.7455113024748</c:v>
                </c:pt>
                <c:pt idx="15">
                  <c:v>3009.2622835490606</c:v>
                </c:pt>
                <c:pt idx="16">
                  <c:v>2966.7525000000001</c:v>
                </c:pt>
                <c:pt idx="17">
                  <c:v>2964.5535059760955</c:v>
                </c:pt>
                <c:pt idx="18">
                  <c:v>2694.3897660818711</c:v>
                </c:pt>
                <c:pt idx="19">
                  <c:v>2624.9490702422095</c:v>
                </c:pt>
                <c:pt idx="20">
                  <c:v>2665.5815686274509</c:v>
                </c:pt>
                <c:pt idx="21">
                  <c:v>2674.5306906077349</c:v>
                </c:pt>
                <c:pt idx="22">
                  <c:v>2609.5300603299997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7-4C33-863A-3DF5B00B677D}"/>
            </c:ext>
          </c:extLst>
        </c:ser>
        <c:ser>
          <c:idx val="2"/>
          <c:order val="2"/>
          <c:tx>
            <c:strRef>
              <c:f>'1989 to 2017'!$K$42</c:f>
              <c:strCache>
                <c:ptCount val="1"/>
                <c:pt idx="0">
                  <c:v>Lotto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'1989 to 2017'!$B$48:$B$70</c:f>
              <c:strCache>
                <c:ptCount val="23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2015/16</c:v>
                </c:pt>
                <c:pt idx="22">
                  <c:v>2016/17</c:v>
                </c:pt>
              </c:strCache>
            </c:strRef>
          </c:cat>
          <c:val>
            <c:numRef>
              <c:f>'1989 to 2017'!$K$48:$K$70</c:f>
              <c:numCache>
                <c:formatCode>#,##0_ ;\-#,##0\ </c:formatCode>
                <c:ptCount val="23"/>
                <c:pt idx="0">
                  <c:v>458.74066463414641</c:v>
                </c:pt>
                <c:pt idx="1">
                  <c:v>463.6303417533432</c:v>
                </c:pt>
                <c:pt idx="2">
                  <c:v>422.2990901033973</c:v>
                </c:pt>
                <c:pt idx="3">
                  <c:v>438.80095588235292</c:v>
                </c:pt>
                <c:pt idx="4">
                  <c:v>456.40578717201174</c:v>
                </c:pt>
                <c:pt idx="5">
                  <c:v>443.60077574047955</c:v>
                </c:pt>
                <c:pt idx="6">
                  <c:v>447.78523302263653</c:v>
                </c:pt>
                <c:pt idx="7">
                  <c:v>438.33655886157823</c:v>
                </c:pt>
                <c:pt idx="8">
                  <c:v>468.10206030150766</c:v>
                </c:pt>
                <c:pt idx="9">
                  <c:v>471.9356826568266</c:v>
                </c:pt>
                <c:pt idx="10">
                  <c:v>464.05890361445785</c:v>
                </c:pt>
                <c:pt idx="11">
                  <c:v>462.54549883990717</c:v>
                </c:pt>
                <c:pt idx="12">
                  <c:v>473.07341296928325</c:v>
                </c:pt>
                <c:pt idx="13">
                  <c:v>479.27333333333337</c:v>
                </c:pt>
                <c:pt idx="14">
                  <c:v>501.3197308934337</c:v>
                </c:pt>
                <c:pt idx="15">
                  <c:v>484.56390278104385</c:v>
                </c:pt>
                <c:pt idx="16">
                  <c:v>454.48569556451611</c:v>
                </c:pt>
                <c:pt idx="17">
                  <c:v>504.67963147410353</c:v>
                </c:pt>
                <c:pt idx="18">
                  <c:v>548.83874269005855</c:v>
                </c:pt>
                <c:pt idx="19">
                  <c:v>494.61781860555237</c:v>
                </c:pt>
                <c:pt idx="20">
                  <c:v>498.74445378151268</c:v>
                </c:pt>
                <c:pt idx="21">
                  <c:v>523.93737569060784</c:v>
                </c:pt>
                <c:pt idx="22">
                  <c:v>478.29399999999998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17-4C33-863A-3DF5B00B677D}"/>
            </c:ext>
          </c:extLst>
        </c:ser>
        <c:ser>
          <c:idx val="3"/>
          <c:order val="3"/>
          <c:tx>
            <c:strRef>
              <c:f>'1989 to 2017'!$L$42</c:f>
              <c:strCache>
                <c:ptCount val="1"/>
                <c:pt idx="0">
                  <c:v>Pools, Ins. Lottery, Keno, Lotteries, Minor gaming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'1989 to 2017'!$B$48:$B$70</c:f>
              <c:strCache>
                <c:ptCount val="23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2015/16</c:v>
                </c:pt>
                <c:pt idx="22">
                  <c:v>2016/17</c:v>
                </c:pt>
              </c:strCache>
            </c:strRef>
          </c:cat>
          <c:val>
            <c:numRef>
              <c:f>'1989 to 2017'!$L$48:$L$70</c:f>
              <c:numCache>
                <c:formatCode>#,##0_ ;\-#,##0\ </c:formatCode>
                <c:ptCount val="23"/>
                <c:pt idx="0">
                  <c:v>280.33163368902444</c:v>
                </c:pt>
                <c:pt idx="1">
                  <c:v>158.00099554234771</c:v>
                </c:pt>
                <c:pt idx="2">
                  <c:v>61.609098966026579</c:v>
                </c:pt>
                <c:pt idx="3">
                  <c:v>60.743117647058824</c:v>
                </c:pt>
                <c:pt idx="4">
                  <c:v>60.98365889212829</c:v>
                </c:pt>
                <c:pt idx="5">
                  <c:v>60.561537376586742</c:v>
                </c:pt>
                <c:pt idx="6">
                  <c:v>53.494314247669784</c:v>
                </c:pt>
                <c:pt idx="7">
                  <c:v>51.009741267787831</c:v>
                </c:pt>
                <c:pt idx="8">
                  <c:v>51.32494974874372</c:v>
                </c:pt>
                <c:pt idx="9">
                  <c:v>52.646494464944652</c:v>
                </c:pt>
                <c:pt idx="10">
                  <c:v>48.997807228915661</c:v>
                </c:pt>
                <c:pt idx="11">
                  <c:v>47.010174013921116</c:v>
                </c:pt>
                <c:pt idx="12">
                  <c:v>47.986348122866893</c:v>
                </c:pt>
                <c:pt idx="13">
                  <c:v>43.609215686274517</c:v>
                </c:pt>
                <c:pt idx="14">
                  <c:v>31.831550053821314</c:v>
                </c:pt>
                <c:pt idx="15">
                  <c:v>28.260200967745313</c:v>
                </c:pt>
                <c:pt idx="16">
                  <c:v>27.925675403225803</c:v>
                </c:pt>
                <c:pt idx="17">
                  <c:v>33.257988047808759</c:v>
                </c:pt>
                <c:pt idx="18">
                  <c:v>36.670029239766087</c:v>
                </c:pt>
                <c:pt idx="19">
                  <c:v>34.688832157223793</c:v>
                </c:pt>
                <c:pt idx="20">
                  <c:v>34.951539358543421</c:v>
                </c:pt>
                <c:pt idx="21">
                  <c:v>38.363293751657466</c:v>
                </c:pt>
                <c:pt idx="22">
                  <c:v>44.682783225000001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17-4C33-863A-3DF5B00B677D}"/>
            </c:ext>
          </c:extLst>
        </c:ser>
        <c:ser>
          <c:idx val="4"/>
          <c:order val="4"/>
          <c:tx>
            <c:strRef>
              <c:f>'1989 to 2017'!$M$42</c:f>
              <c:strCache>
                <c:ptCount val="1"/>
                <c:pt idx="0">
                  <c:v>Racing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cat>
            <c:strRef>
              <c:f>'1989 to 2017'!$B$48:$B$70</c:f>
              <c:strCache>
                <c:ptCount val="23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2015/16</c:v>
                </c:pt>
                <c:pt idx="22">
                  <c:v>2016/17</c:v>
                </c:pt>
              </c:strCache>
            </c:strRef>
          </c:cat>
          <c:val>
            <c:numRef>
              <c:f>'1989 to 2017'!$M$48:$M$70</c:f>
              <c:numCache>
                <c:formatCode>#,##0_ ;\-#,##0\ </c:formatCode>
                <c:ptCount val="23"/>
                <c:pt idx="0">
                  <c:v>693.42593414634143</c:v>
                </c:pt>
                <c:pt idx="1">
                  <c:v>705.92206537890047</c:v>
                </c:pt>
                <c:pt idx="2">
                  <c:v>693.97790251107836</c:v>
                </c:pt>
                <c:pt idx="3">
                  <c:v>704.06973529411766</c:v>
                </c:pt>
                <c:pt idx="4">
                  <c:v>735.87336734693883</c:v>
                </c:pt>
                <c:pt idx="5">
                  <c:v>717.79425952045119</c:v>
                </c:pt>
                <c:pt idx="6">
                  <c:v>744.20844207723042</c:v>
                </c:pt>
                <c:pt idx="7">
                  <c:v>756.53033635187592</c:v>
                </c:pt>
                <c:pt idx="8">
                  <c:v>769.47961055276392</c:v>
                </c:pt>
                <c:pt idx="9">
                  <c:v>786.19538745387467</c:v>
                </c:pt>
                <c:pt idx="10">
                  <c:v>811.03955421686737</c:v>
                </c:pt>
                <c:pt idx="11">
                  <c:v>785.81431220881666</c:v>
                </c:pt>
                <c:pt idx="12">
                  <c:v>819.83886013651875</c:v>
                </c:pt>
                <c:pt idx="13">
                  <c:v>787.54784150326805</c:v>
                </c:pt>
                <c:pt idx="14">
                  <c:v>820.7218055328309</c:v>
                </c:pt>
                <c:pt idx="15">
                  <c:v>785.04947320459291</c:v>
                </c:pt>
                <c:pt idx="16">
                  <c:v>736.33953629032249</c:v>
                </c:pt>
                <c:pt idx="17">
                  <c:v>704.97603585657362</c:v>
                </c:pt>
                <c:pt idx="18">
                  <c:v>663.58201754385971</c:v>
                </c:pt>
                <c:pt idx="19">
                  <c:v>598.63801487252124</c:v>
                </c:pt>
                <c:pt idx="20">
                  <c:v>562.49845938375347</c:v>
                </c:pt>
                <c:pt idx="21">
                  <c:v>505.06839779005526</c:v>
                </c:pt>
                <c:pt idx="22">
                  <c:v>458.774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17-4C33-863A-3DF5B00B677D}"/>
            </c:ext>
          </c:extLst>
        </c:ser>
        <c:ser>
          <c:idx val="5"/>
          <c:order val="5"/>
          <c:tx>
            <c:strRef>
              <c:f>'1989 to 2017'!$N$42</c:f>
              <c:strCache>
                <c:ptCount val="1"/>
                <c:pt idx="0">
                  <c:v>Sports betting</c:v>
                </c:pt>
              </c:strCache>
            </c:strRef>
          </c:tx>
          <c:spPr>
            <a:ln w="25400">
              <a:noFill/>
            </a:ln>
          </c:spPr>
          <c:cat>
            <c:strRef>
              <c:f>'1989 to 2017'!$B$48:$B$70</c:f>
              <c:strCache>
                <c:ptCount val="23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2015/16</c:v>
                </c:pt>
                <c:pt idx="22">
                  <c:v>2016/17</c:v>
                </c:pt>
              </c:strCache>
            </c:strRef>
          </c:cat>
          <c:val>
            <c:numRef>
              <c:f>'1989 to 2017'!$N$48:$N$70</c:f>
              <c:numCache>
                <c:formatCode>#,##0_ ;\-#,##0\ </c:formatCode>
                <c:ptCount val="23"/>
                <c:pt idx="0">
                  <c:v>3.8190091463414642</c:v>
                </c:pt>
                <c:pt idx="1">
                  <c:v>6.1421099554234777</c:v>
                </c:pt>
                <c:pt idx="2">
                  <c:v>5.8516838995568685</c:v>
                </c:pt>
                <c:pt idx="3">
                  <c:v>10.065088235294118</c:v>
                </c:pt>
                <c:pt idx="4">
                  <c:v>10.053104956268223</c:v>
                </c:pt>
                <c:pt idx="5">
                  <c:v>11.992383638928066</c:v>
                </c:pt>
                <c:pt idx="6">
                  <c:v>21.729986684420773</c:v>
                </c:pt>
                <c:pt idx="7">
                  <c:v>35.298861578266497</c:v>
                </c:pt>
                <c:pt idx="8">
                  <c:v>36.026193467336682</c:v>
                </c:pt>
                <c:pt idx="9">
                  <c:v>49.417527675276752</c:v>
                </c:pt>
                <c:pt idx="10">
                  <c:v>32.145867469879519</c:v>
                </c:pt>
                <c:pt idx="11">
                  <c:v>37.752877030162416</c:v>
                </c:pt>
                <c:pt idx="12">
                  <c:v>45.483481228668943</c:v>
                </c:pt>
                <c:pt idx="13">
                  <c:v>48.087908496732034</c:v>
                </c:pt>
                <c:pt idx="14">
                  <c:v>57.409343379978473</c:v>
                </c:pt>
                <c:pt idx="15">
                  <c:v>96.363757828810037</c:v>
                </c:pt>
                <c:pt idx="16">
                  <c:v>104.49441532258064</c:v>
                </c:pt>
                <c:pt idx="17">
                  <c:v>141.99818725099598</c:v>
                </c:pt>
                <c:pt idx="18">
                  <c:v>173.18704678362573</c:v>
                </c:pt>
                <c:pt idx="19">
                  <c:v>223.78291784702549</c:v>
                </c:pt>
                <c:pt idx="20">
                  <c:v>269.20453781512606</c:v>
                </c:pt>
                <c:pt idx="21">
                  <c:v>287.15372928176799</c:v>
                </c:pt>
                <c:pt idx="22">
                  <c:v>327.49099999999999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17-4C33-863A-3DF5B00B6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391232"/>
        <c:axId val="149392768"/>
      </c:areaChart>
      <c:catAx>
        <c:axId val="149391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9392768"/>
        <c:crosses val="autoZero"/>
        <c:auto val="1"/>
        <c:lblAlgn val="ctr"/>
        <c:lblOffset val="100"/>
        <c:noMultiLvlLbl val="0"/>
      </c:catAx>
      <c:valAx>
        <c:axId val="1493927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Annual losses ($millions)</a:t>
                </a:r>
              </a:p>
            </c:rich>
          </c:tx>
          <c:layout>
            <c:manualLayout>
              <c:xMode val="edge"/>
              <c:yMode val="edge"/>
              <c:x val="5.773585885958085E-3"/>
              <c:y val="0.29707944405946402"/>
            </c:manualLayout>
          </c:layout>
          <c:overlay val="0"/>
        </c:title>
        <c:numFmt formatCode="#,##0_ ;\-#,##0\ " sourceLinked="1"/>
        <c:majorTickMark val="none"/>
        <c:minorTickMark val="none"/>
        <c:tickLblPos val="nextTo"/>
        <c:crossAx val="1493912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7.7560526743235131E-2"/>
          <c:y val="4.6377042544740784E-3"/>
          <c:w val="0.43800261127603618"/>
          <c:h val="0.22265162618025094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19995575311522"/>
          <c:y val="1.5008880186329955E-2"/>
          <c:w val="0.89017314930153957"/>
          <c:h val="0.959200719323173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'1989 to 2017'!$X$6:$X$14</c:f>
              <c:strCache>
                <c:ptCount val="9"/>
                <c:pt idx="0">
                  <c:v>EGMs</c:v>
                </c:pt>
                <c:pt idx="1">
                  <c:v>Racing</c:v>
                </c:pt>
                <c:pt idx="2">
                  <c:v>Casino</c:v>
                </c:pt>
                <c:pt idx="3">
                  <c:v>Lotto</c:v>
                </c:pt>
                <c:pt idx="4">
                  <c:v>Instant Lottery</c:v>
                </c:pt>
                <c:pt idx="5">
                  <c:v>Lotteries</c:v>
                </c:pt>
                <c:pt idx="6">
                  <c:v>Pools</c:v>
                </c:pt>
                <c:pt idx="7">
                  <c:v>Keno</c:v>
                </c:pt>
                <c:pt idx="8">
                  <c:v>Sportsbetting</c:v>
                </c:pt>
              </c:strCache>
            </c:strRef>
          </c:cat>
          <c:val>
            <c:numRef>
              <c:f>'1989 to 2017'!$Y$6:$Y$14</c:f>
              <c:numCache>
                <c:formatCode>0</c:formatCode>
                <c:ptCount val="9"/>
                <c:pt idx="0">
                  <c:v>-887.54932715335553</c:v>
                </c:pt>
                <c:pt idx="1">
                  <c:v>-285.43444207723041</c:v>
                </c:pt>
                <c:pt idx="2">
                  <c:v>158.42789229725713</c:v>
                </c:pt>
                <c:pt idx="3">
                  <c:v>30.50876697736345</c:v>
                </c:pt>
                <c:pt idx="4">
                  <c:v>-13.835591211717713</c:v>
                </c:pt>
                <c:pt idx="5">
                  <c:v>-7.7537416777629842</c:v>
                </c:pt>
                <c:pt idx="6">
                  <c:v>-0.44261251664447432</c:v>
                </c:pt>
                <c:pt idx="7">
                  <c:v>13.220414383455394</c:v>
                </c:pt>
                <c:pt idx="8">
                  <c:v>305.76101331557919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5-4E6C-A488-CF03415C2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152059904"/>
        <c:axId val="152061440"/>
      </c:barChart>
      <c:catAx>
        <c:axId val="152059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2061440"/>
        <c:crosses val="autoZero"/>
        <c:auto val="1"/>
        <c:lblAlgn val="ctr"/>
        <c:lblOffset val="100"/>
        <c:noMultiLvlLbl val="0"/>
      </c:catAx>
      <c:valAx>
        <c:axId val="1520614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Change in gambling losses by type: 2000/1 to 2015/16</a:t>
                </a:r>
              </a:p>
              <a:p>
                <a:pPr>
                  <a:defRPr sz="1050"/>
                </a:pPr>
                <a:r>
                  <a:rPr lang="en-US" sz="1050"/>
                  <a:t> (adjusted for inflation)</a:t>
                </a:r>
              </a:p>
            </c:rich>
          </c:tx>
          <c:layout>
            <c:manualLayout>
              <c:xMode val="edge"/>
              <c:yMode val="edge"/>
              <c:x val="9.2407719644141092E-4"/>
              <c:y val="0.20002176715611136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5205990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2261345574829E-2"/>
          <c:y val="2.7464521114171123E-2"/>
          <c:w val="0.87161291604701918"/>
          <c:h val="0.85793642306761109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Revenue'!$C$5:$C$30</c:f>
              <c:numCache>
                <c:formatCode>#,##0</c:formatCode>
                <c:ptCount val="26"/>
                <c:pt idx="0">
                  <c:v>321.48127303180001</c:v>
                </c:pt>
                <c:pt idx="1">
                  <c:v>328.14380099499999</c:v>
                </c:pt>
                <c:pt idx="2">
                  <c:v>327.87012703580001</c:v>
                </c:pt>
                <c:pt idx="3">
                  <c:v>245.29581388010001</c:v>
                </c:pt>
                <c:pt idx="4">
                  <c:v>202.48124659609999</c:v>
                </c:pt>
                <c:pt idx="5">
                  <c:v>198.48006865670001</c:v>
                </c:pt>
                <c:pt idx="6">
                  <c:v>208.80103880600001</c:v>
                </c:pt>
                <c:pt idx="7">
                  <c:v>217.95707079650001</c:v>
                </c:pt>
                <c:pt idx="8">
                  <c:v>216.70496541790001</c:v>
                </c:pt>
                <c:pt idx="9">
                  <c:v>139.54224728259999</c:v>
                </c:pt>
                <c:pt idx="10">
                  <c:v>141.94400528400001</c:v>
                </c:pt>
                <c:pt idx="11">
                  <c:v>143.90000769229999</c:v>
                </c:pt>
                <c:pt idx="12">
                  <c:v>146.6859924906</c:v>
                </c:pt>
                <c:pt idx="13">
                  <c:v>151.6610660147</c:v>
                </c:pt>
                <c:pt idx="14">
                  <c:v>148.28689573459999</c:v>
                </c:pt>
                <c:pt idx="15">
                  <c:v>150.69754890679999</c:v>
                </c:pt>
                <c:pt idx="16">
                  <c:v>147.17590423159999</c:v>
                </c:pt>
                <c:pt idx="17">
                  <c:v>148.80570194379999</c:v>
                </c:pt>
                <c:pt idx="18">
                  <c:v>145.28311739450001</c:v>
                </c:pt>
                <c:pt idx="19">
                  <c:v>136.7021412487</c:v>
                </c:pt>
                <c:pt idx="20">
                  <c:v>128.87669600000001</c:v>
                </c:pt>
                <c:pt idx="21">
                  <c:v>58.6839237537</c:v>
                </c:pt>
                <c:pt idx="22">
                  <c:v>44.766084167499997</c:v>
                </c:pt>
                <c:pt idx="23">
                  <c:v>42.560106741600002</c:v>
                </c:pt>
                <c:pt idx="24">
                  <c:v>38.213859649100002</c:v>
                </c:pt>
                <c:pt idx="25">
                  <c:v>34.866999999999997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4-4D73-87EB-D168A35418EE}"/>
            </c:ext>
          </c:extLst>
        </c:ser>
        <c:ser>
          <c:idx val="2"/>
          <c:order val="1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Revenue'!$J$5:$J$30</c:f>
              <c:numCache>
                <c:formatCode>#,##0</c:formatCode>
                <c:ptCount val="26"/>
                <c:pt idx="3">
                  <c:v>1.7381703470000001</c:v>
                </c:pt>
                <c:pt idx="4">
                  <c:v>1.3804175491999999</c:v>
                </c:pt>
                <c:pt idx="5">
                  <c:v>1.3816119403</c:v>
                </c:pt>
                <c:pt idx="6">
                  <c:v>1.9375462687</c:v>
                </c:pt>
                <c:pt idx="7">
                  <c:v>2.3665368731999998</c:v>
                </c:pt>
                <c:pt idx="8">
                  <c:v>2.7375331412000001</c:v>
                </c:pt>
                <c:pt idx="9">
                  <c:v>1.6305407609</c:v>
                </c:pt>
                <c:pt idx="10">
                  <c:v>2.7848428004999999</c:v>
                </c:pt>
                <c:pt idx="11">
                  <c:v>2.5077564102999998</c:v>
                </c:pt>
                <c:pt idx="12">
                  <c:v>3.0591188986</c:v>
                </c:pt>
                <c:pt idx="13">
                  <c:v>3.4649682151999999</c:v>
                </c:pt>
                <c:pt idx="14">
                  <c:v>4.1037748814999997</c:v>
                </c:pt>
                <c:pt idx="15">
                  <c:v>4.656552359</c:v>
                </c:pt>
                <c:pt idx="16">
                  <c:v>5.2964721603999996</c:v>
                </c:pt>
                <c:pt idx="17">
                  <c:v>5.8110863931000001</c:v>
                </c:pt>
                <c:pt idx="18">
                  <c:v>10.238403652000001</c:v>
                </c:pt>
                <c:pt idx="19">
                  <c:v>11.7136847492</c:v>
                </c:pt>
                <c:pt idx="20">
                  <c:v>15.639583999999999</c:v>
                </c:pt>
                <c:pt idx="21">
                  <c:v>8.7427487780999993</c:v>
                </c:pt>
                <c:pt idx="22">
                  <c:v>9.8758413841999992</c:v>
                </c:pt>
                <c:pt idx="23">
                  <c:v>11.788717228499999</c:v>
                </c:pt>
                <c:pt idx="24">
                  <c:v>12.5676842105</c:v>
                </c:pt>
                <c:pt idx="25">
                  <c:v>14.39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84-4D73-87EB-D168A35418EE}"/>
            </c:ext>
          </c:extLst>
        </c:ser>
        <c:ser>
          <c:idx val="3"/>
          <c:order val="2"/>
          <c:tx>
            <c:strRef>
              <c:f>'Govt Revenue'!$I$4</c:f>
              <c:strCache>
                <c:ptCount val="1"/>
                <c:pt idx="0">
                  <c:v>Total Gaming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Revenue'!$I$5:$I$30</c:f>
              <c:numCache>
                <c:formatCode>#,##0</c:formatCode>
                <c:ptCount val="26"/>
                <c:pt idx="0">
                  <c:v>595.16491122280001</c:v>
                </c:pt>
                <c:pt idx="1">
                  <c:v>734.15861359869996</c:v>
                </c:pt>
                <c:pt idx="2">
                  <c:v>1008.5381954397</c:v>
                </c:pt>
                <c:pt idx="3">
                  <c:v>1326.2726435331001</c:v>
                </c:pt>
                <c:pt idx="4">
                  <c:v>1548.8351588502001</c:v>
                </c:pt>
                <c:pt idx="5">
                  <c:v>1703.5472597015</c:v>
                </c:pt>
                <c:pt idx="6">
                  <c:v>1921.4965432836</c:v>
                </c:pt>
                <c:pt idx="7">
                  <c:v>2068.0460324484002</c:v>
                </c:pt>
                <c:pt idx="8">
                  <c:v>2194.3551181555999</c:v>
                </c:pt>
                <c:pt idx="9">
                  <c:v>1769.853923913</c:v>
                </c:pt>
                <c:pt idx="10">
                  <c:v>1849.5810779392</c:v>
                </c:pt>
                <c:pt idx="11">
                  <c:v>1726.5542615385</c:v>
                </c:pt>
                <c:pt idx="12">
                  <c:v>1676.6716220275</c:v>
                </c:pt>
                <c:pt idx="13">
                  <c:v>1689.1410195599001</c:v>
                </c:pt>
                <c:pt idx="14">
                  <c:v>1728.2428364929001</c:v>
                </c:pt>
                <c:pt idx="15">
                  <c:v>1729.7709758343001</c:v>
                </c:pt>
                <c:pt idx="16">
                  <c:v>1772.0920846325</c:v>
                </c:pt>
                <c:pt idx="17">
                  <c:v>1787.0679395248001</c:v>
                </c:pt>
                <c:pt idx="18">
                  <c:v>1715.9540253662999</c:v>
                </c:pt>
                <c:pt idx="19">
                  <c:v>1688.8697052201001</c:v>
                </c:pt>
                <c:pt idx="20">
                  <c:v>1740.3665599999999</c:v>
                </c:pt>
                <c:pt idx="21">
                  <c:v>1610.1889696969999</c:v>
                </c:pt>
                <c:pt idx="22">
                  <c:v>1532.2362109241999</c:v>
                </c:pt>
                <c:pt idx="23">
                  <c:v>1611.3726722846</c:v>
                </c:pt>
                <c:pt idx="24">
                  <c:v>1659.5112631579</c:v>
                </c:pt>
                <c:pt idx="25">
                  <c:v>1583.0949326211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84-4D73-87EB-D168A3541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717056"/>
        <c:axId val="156718592"/>
      </c:areaChart>
      <c:catAx>
        <c:axId val="156717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6718592"/>
        <c:crosses val="autoZero"/>
        <c:auto val="1"/>
        <c:lblAlgn val="ctr"/>
        <c:lblOffset val="100"/>
        <c:noMultiLvlLbl val="0"/>
      </c:catAx>
      <c:valAx>
        <c:axId val="156718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from Gambling ($million)</a:t>
                </a:r>
              </a:p>
            </c:rich>
          </c:tx>
          <c:layout>
            <c:manualLayout>
              <c:xMode val="edge"/>
              <c:yMode val="edge"/>
              <c:x val="5.3828332716099228E-4"/>
              <c:y val="0.2316739755319944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567170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155086028823772"/>
          <c:y val="9.6749023138170132E-2"/>
          <c:w val="0.19884067048022847"/>
          <c:h val="0.13419607710631684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75465458498796E-2"/>
          <c:y val="1.5574248940836541E-2"/>
          <c:w val="0.87740389470380331"/>
          <c:h val="0.85869021390229272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dLbls>
            <c:delete val="1"/>
          </c:dLbls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Revenue'!$C$5:$C$30</c:f>
              <c:numCache>
                <c:formatCode>#,##0</c:formatCode>
                <c:ptCount val="26"/>
                <c:pt idx="0">
                  <c:v>321.48127303180001</c:v>
                </c:pt>
                <c:pt idx="1">
                  <c:v>328.14380099499999</c:v>
                </c:pt>
                <c:pt idx="2">
                  <c:v>327.87012703580001</c:v>
                </c:pt>
                <c:pt idx="3">
                  <c:v>245.29581388010001</c:v>
                </c:pt>
                <c:pt idx="4">
                  <c:v>202.48124659609999</c:v>
                </c:pt>
                <c:pt idx="5">
                  <c:v>198.48006865670001</c:v>
                </c:pt>
                <c:pt idx="6">
                  <c:v>208.80103880600001</c:v>
                </c:pt>
                <c:pt idx="7">
                  <c:v>217.95707079650001</c:v>
                </c:pt>
                <c:pt idx="8">
                  <c:v>216.70496541790001</c:v>
                </c:pt>
                <c:pt idx="9">
                  <c:v>139.54224728259999</c:v>
                </c:pt>
                <c:pt idx="10">
                  <c:v>141.94400528400001</c:v>
                </c:pt>
                <c:pt idx="11">
                  <c:v>143.90000769229999</c:v>
                </c:pt>
                <c:pt idx="12">
                  <c:v>146.6859924906</c:v>
                </c:pt>
                <c:pt idx="13">
                  <c:v>151.6610660147</c:v>
                </c:pt>
                <c:pt idx="14">
                  <c:v>148.28689573459999</c:v>
                </c:pt>
                <c:pt idx="15">
                  <c:v>150.69754890679999</c:v>
                </c:pt>
                <c:pt idx="16">
                  <c:v>147.17590423159999</c:v>
                </c:pt>
                <c:pt idx="17">
                  <c:v>148.80570194379999</c:v>
                </c:pt>
                <c:pt idx="18">
                  <c:v>145.28311739450001</c:v>
                </c:pt>
                <c:pt idx="19">
                  <c:v>136.7021412487</c:v>
                </c:pt>
                <c:pt idx="20">
                  <c:v>128.87669600000001</c:v>
                </c:pt>
                <c:pt idx="21">
                  <c:v>58.6839237537</c:v>
                </c:pt>
                <c:pt idx="22">
                  <c:v>44.766084167499997</c:v>
                </c:pt>
                <c:pt idx="23">
                  <c:v>42.560106741600002</c:v>
                </c:pt>
                <c:pt idx="24">
                  <c:v>38.213859649100002</c:v>
                </c:pt>
                <c:pt idx="25">
                  <c:v>34.866999999999997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D-4F16-A0FD-6B294AF27C8D}"/>
            </c:ext>
          </c:extLst>
        </c:ser>
        <c:ser>
          <c:idx val="1"/>
          <c:order val="1"/>
          <c:tx>
            <c:strRef>
              <c:f>'Govt Revenue'!$D$4</c:f>
              <c:strCache>
                <c:ptCount val="1"/>
                <c:pt idx="0">
                  <c:v>Casino Gaming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Lbls>
            <c:delete val="1"/>
          </c:dLbls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Revenue'!$D$5:$D$30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117.78885173499999</c:v>
                </c:pt>
                <c:pt idx="4">
                  <c:v>184.0556732224</c:v>
                </c:pt>
                <c:pt idx="5">
                  <c:v>210.8010865672</c:v>
                </c:pt>
                <c:pt idx="6">
                  <c:v>287.15159402990002</c:v>
                </c:pt>
                <c:pt idx="7">
                  <c:v>252.60017994099999</c:v>
                </c:pt>
                <c:pt idx="8">
                  <c:v>246.30493948130001</c:v>
                </c:pt>
                <c:pt idx="9">
                  <c:v>158.50233695649999</c:v>
                </c:pt>
                <c:pt idx="10">
                  <c:v>145.18449669750001</c:v>
                </c:pt>
                <c:pt idx="11">
                  <c:v>139.86216666670001</c:v>
                </c:pt>
                <c:pt idx="12">
                  <c:v>136.24940425529999</c:v>
                </c:pt>
                <c:pt idx="13">
                  <c:v>144.3229315403</c:v>
                </c:pt>
                <c:pt idx="14">
                  <c:v>148.43835545019999</c:v>
                </c:pt>
                <c:pt idx="15">
                  <c:v>149.6969988493</c:v>
                </c:pt>
                <c:pt idx="16">
                  <c:v>148.8681737194</c:v>
                </c:pt>
                <c:pt idx="17">
                  <c:v>162.28199568030001</c:v>
                </c:pt>
                <c:pt idx="18">
                  <c:v>173.73471729959999</c:v>
                </c:pt>
                <c:pt idx="19">
                  <c:v>186.85385670420001</c:v>
                </c:pt>
                <c:pt idx="20">
                  <c:v>215.222804</c:v>
                </c:pt>
                <c:pt idx="21">
                  <c:v>216.82361681329999</c:v>
                </c:pt>
                <c:pt idx="22">
                  <c:v>217.96237600000001</c:v>
                </c:pt>
                <c:pt idx="23">
                  <c:v>211.98022471909999</c:v>
                </c:pt>
                <c:pt idx="24">
                  <c:v>222.47578947369999</c:v>
                </c:pt>
                <c:pt idx="25">
                  <c:v>207.6832250711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BD-4F16-A0FD-6B294AF27C8D}"/>
            </c:ext>
          </c:extLst>
        </c:ser>
        <c:ser>
          <c:idx val="2"/>
          <c:order val="2"/>
          <c:tx>
            <c:strRef>
              <c:f>'Govt Revenue'!$E$4</c:f>
              <c:strCache>
                <c:ptCount val="1"/>
                <c:pt idx="0">
                  <c:v>Gaming Machines &amp; Keno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dLbls>
            <c:delete val="1"/>
          </c:dLbls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Revenue'!$E$5:$E$30</c:f>
              <c:numCache>
                <c:formatCode>#,##0</c:formatCode>
                <c:ptCount val="26"/>
                <c:pt idx="0">
                  <c:v>20.153494137399999</c:v>
                </c:pt>
                <c:pt idx="1">
                  <c:v>186.4152703151</c:v>
                </c:pt>
                <c:pt idx="2">
                  <c:v>472.37032573290003</c:v>
                </c:pt>
                <c:pt idx="3">
                  <c:v>680.68662776029998</c:v>
                </c:pt>
                <c:pt idx="4">
                  <c:v>856.66912556729994</c:v>
                </c:pt>
                <c:pt idx="5">
                  <c:v>1034.5806268657</c:v>
                </c:pt>
                <c:pt idx="6">
                  <c:v>1162.4060477611999</c:v>
                </c:pt>
                <c:pt idx="7">
                  <c:v>1337.3371386430999</c:v>
                </c:pt>
                <c:pt idx="8">
                  <c:v>1485.2435244957001</c:v>
                </c:pt>
                <c:pt idx="9">
                  <c:v>1202.3029619565</c:v>
                </c:pt>
                <c:pt idx="10">
                  <c:v>1316.9060132100001</c:v>
                </c:pt>
                <c:pt idx="11">
                  <c:v>1169.3618692308</c:v>
                </c:pt>
                <c:pt idx="12">
                  <c:v>1119.2623679599999</c:v>
                </c:pt>
                <c:pt idx="13">
                  <c:v>1134.9508777506001</c:v>
                </c:pt>
                <c:pt idx="14">
                  <c:v>1189.6429478673001</c:v>
                </c:pt>
                <c:pt idx="15">
                  <c:v>1183.2550632911</c:v>
                </c:pt>
                <c:pt idx="16">
                  <c:v>1218.4107149219999</c:v>
                </c:pt>
                <c:pt idx="17">
                  <c:v>1215.2489460043</c:v>
                </c:pt>
                <c:pt idx="18">
                  <c:v>1145.4016727886999</c:v>
                </c:pt>
                <c:pt idx="19">
                  <c:v>1130.3418157624999</c:v>
                </c:pt>
                <c:pt idx="20">
                  <c:v>1117.0169539999999</c:v>
                </c:pt>
                <c:pt idx="21">
                  <c:v>955.2271730205</c:v>
                </c:pt>
                <c:pt idx="22">
                  <c:v>917.45139118860004</c:v>
                </c:pt>
                <c:pt idx="23">
                  <c:v>996.37928464419997</c:v>
                </c:pt>
                <c:pt idx="24">
                  <c:v>1006.184</c:v>
                </c:pt>
                <c:pt idx="25">
                  <c:v>977.05670755000006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BD-4F16-A0FD-6B294AF27C8D}"/>
            </c:ext>
          </c:extLst>
        </c:ser>
        <c:ser>
          <c:idx val="4"/>
          <c:order val="3"/>
          <c:tx>
            <c:strRef>
              <c:f>'Govt Revenue'!$G$4</c:f>
              <c:strCache>
                <c:ptCount val="1"/>
                <c:pt idx="0">
                  <c:v>Lotteries &amp; Pools Lotto</c:v>
                </c:pt>
              </c:strCache>
            </c:strRef>
          </c:tx>
          <c:spPr>
            <a:solidFill>
              <a:schemeClr val="tx1"/>
            </a:solidFill>
          </c:spPr>
          <c:dLbls>
            <c:delete val="1"/>
          </c:dLbls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Revenue'!$G$5:$G$30</c:f>
              <c:numCache>
                <c:formatCode>#,##0</c:formatCode>
                <c:ptCount val="26"/>
                <c:pt idx="0">
                  <c:v>555.96730653270004</c:v>
                </c:pt>
                <c:pt idx="1">
                  <c:v>529.99072636819994</c:v>
                </c:pt>
                <c:pt idx="2">
                  <c:v>521.07908469059998</c:v>
                </c:pt>
                <c:pt idx="3">
                  <c:v>515.57782649839999</c:v>
                </c:pt>
                <c:pt idx="4">
                  <c:v>496.6502269289</c:v>
                </c:pt>
                <c:pt idx="5">
                  <c:v>451.35452835820001</c:v>
                </c:pt>
                <c:pt idx="6">
                  <c:v>470.19872835820001</c:v>
                </c:pt>
                <c:pt idx="7">
                  <c:v>477.565840708</c:v>
                </c:pt>
                <c:pt idx="8">
                  <c:v>462.21595677229999</c:v>
                </c:pt>
                <c:pt idx="9">
                  <c:v>408.46468478259999</c:v>
                </c:pt>
                <c:pt idx="10">
                  <c:v>386.96504359310001</c:v>
                </c:pt>
                <c:pt idx="11">
                  <c:v>416.7566205128</c:v>
                </c:pt>
                <c:pt idx="12">
                  <c:v>420.62057321650002</c:v>
                </c:pt>
                <c:pt idx="13">
                  <c:v>409.30812713940003</c:v>
                </c:pt>
                <c:pt idx="14">
                  <c:v>388.67566113740003</c:v>
                </c:pt>
                <c:pt idx="15">
                  <c:v>395.31618642119997</c:v>
                </c:pt>
                <c:pt idx="16">
                  <c:v>403.21173719379999</c:v>
                </c:pt>
                <c:pt idx="17">
                  <c:v>407.99586393089999</c:v>
                </c:pt>
                <c:pt idx="18">
                  <c:v>395.4412977252</c:v>
                </c:pt>
                <c:pt idx="19">
                  <c:v>371.67403275330003</c:v>
                </c:pt>
                <c:pt idx="20">
                  <c:v>408.126802</c:v>
                </c:pt>
                <c:pt idx="21">
                  <c:v>438.13817986309999</c:v>
                </c:pt>
                <c:pt idx="22">
                  <c:v>396.82244373570001</c:v>
                </c:pt>
                <c:pt idx="23">
                  <c:v>403.01316292130002</c:v>
                </c:pt>
                <c:pt idx="24">
                  <c:v>430.85147368420002</c:v>
                </c:pt>
                <c:pt idx="25">
                  <c:v>398.35500000000002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BD-4F16-A0FD-6B294AF27C8D}"/>
            </c:ext>
          </c:extLst>
        </c:ser>
        <c:ser>
          <c:idx val="5"/>
          <c:order val="4"/>
          <c:tx>
            <c:strRef>
              <c:f>'Govt Revenue'!$H$4</c:f>
              <c:strCache>
                <c:ptCount val="1"/>
                <c:pt idx="0">
                  <c:v>Minor Gaming</c:v>
                </c:pt>
              </c:strCache>
            </c:strRef>
          </c:tx>
          <c:dLbls>
            <c:delete val="1"/>
          </c:dLbls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Revenue'!$H$5:$H$30</c:f>
              <c:numCache>
                <c:formatCode>#,##0</c:formatCode>
                <c:ptCount val="26"/>
                <c:pt idx="0">
                  <c:v>19.044110552799999</c:v>
                </c:pt>
                <c:pt idx="1">
                  <c:v>17.752616915400001</c:v>
                </c:pt>
                <c:pt idx="2">
                  <c:v>15.088785016299999</c:v>
                </c:pt>
                <c:pt idx="3">
                  <c:v>12.2193375394</c:v>
                </c:pt>
                <c:pt idx="4">
                  <c:v>11.460133131599999</c:v>
                </c:pt>
                <c:pt idx="5">
                  <c:v>6.8110179104000004</c:v>
                </c:pt>
                <c:pt idx="6">
                  <c:v>1.7401731343</c:v>
                </c:pt>
                <c:pt idx="7">
                  <c:v>0.54287315629999999</c:v>
                </c:pt>
                <c:pt idx="8">
                  <c:v>0.59069740630000001</c:v>
                </c:pt>
                <c:pt idx="9">
                  <c:v>0.58394021740000002</c:v>
                </c:pt>
                <c:pt idx="10">
                  <c:v>0.52552443859999998</c:v>
                </c:pt>
                <c:pt idx="11">
                  <c:v>0.57360512819999998</c:v>
                </c:pt>
                <c:pt idx="12">
                  <c:v>0.53927659569999997</c:v>
                </c:pt>
                <c:pt idx="13">
                  <c:v>0.55908312959999995</c:v>
                </c:pt>
                <c:pt idx="14">
                  <c:v>1.4858720379000001</c:v>
                </c:pt>
                <c:pt idx="15">
                  <c:v>1.5027272727000001</c:v>
                </c:pt>
                <c:pt idx="16">
                  <c:v>1.6014587973000001</c:v>
                </c:pt>
                <c:pt idx="17">
                  <c:v>1.5411339093</c:v>
                </c:pt>
                <c:pt idx="18">
                  <c:v>1.3763375526999999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BD-4F16-A0FD-6B294AF27C8D}"/>
            </c:ext>
          </c:extLst>
        </c:ser>
        <c:ser>
          <c:idx val="7"/>
          <c:order val="5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dLbls>
            <c:delete val="1"/>
          </c:dLbls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Revenue'!$J$5:$J$30</c:f>
              <c:numCache>
                <c:formatCode>#,##0</c:formatCode>
                <c:ptCount val="26"/>
                <c:pt idx="3">
                  <c:v>1.7381703470000001</c:v>
                </c:pt>
                <c:pt idx="4">
                  <c:v>1.3804175491999999</c:v>
                </c:pt>
                <c:pt idx="5">
                  <c:v>1.3816119403</c:v>
                </c:pt>
                <c:pt idx="6">
                  <c:v>1.9375462687</c:v>
                </c:pt>
                <c:pt idx="7">
                  <c:v>2.3665368731999998</c:v>
                </c:pt>
                <c:pt idx="8">
                  <c:v>2.7375331412000001</c:v>
                </c:pt>
                <c:pt idx="9">
                  <c:v>1.6305407609</c:v>
                </c:pt>
                <c:pt idx="10">
                  <c:v>2.7848428004999999</c:v>
                </c:pt>
                <c:pt idx="11">
                  <c:v>2.5077564102999998</c:v>
                </c:pt>
                <c:pt idx="12">
                  <c:v>3.0591188986</c:v>
                </c:pt>
                <c:pt idx="13">
                  <c:v>3.4649682151999999</c:v>
                </c:pt>
                <c:pt idx="14">
                  <c:v>4.1037748814999997</c:v>
                </c:pt>
                <c:pt idx="15">
                  <c:v>4.656552359</c:v>
                </c:pt>
                <c:pt idx="16">
                  <c:v>5.2964721603999996</c:v>
                </c:pt>
                <c:pt idx="17">
                  <c:v>5.8110863931000001</c:v>
                </c:pt>
                <c:pt idx="18">
                  <c:v>10.238403652000001</c:v>
                </c:pt>
                <c:pt idx="19">
                  <c:v>11.7136847492</c:v>
                </c:pt>
                <c:pt idx="20">
                  <c:v>15.639583999999999</c:v>
                </c:pt>
                <c:pt idx="21">
                  <c:v>8.7427487780999993</c:v>
                </c:pt>
                <c:pt idx="22">
                  <c:v>9.8758413841999992</c:v>
                </c:pt>
                <c:pt idx="23">
                  <c:v>11.788717228499999</c:v>
                </c:pt>
                <c:pt idx="24">
                  <c:v>12.5676842105</c:v>
                </c:pt>
                <c:pt idx="25">
                  <c:v>14.39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BD-4F16-A0FD-6B294AF27C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3693568"/>
        <c:axId val="153703552"/>
      </c:areaChart>
      <c:catAx>
        <c:axId val="153693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3703552"/>
        <c:crosses val="autoZero"/>
        <c:auto val="1"/>
        <c:lblAlgn val="ctr"/>
        <c:lblOffset val="100"/>
        <c:noMultiLvlLbl val="0"/>
      </c:catAx>
      <c:valAx>
        <c:axId val="153703552"/>
        <c:scaling>
          <c:orientation val="minMax"/>
          <c:max val="25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($million) </a:t>
                </a:r>
              </a:p>
            </c:rich>
          </c:tx>
          <c:layout>
            <c:manualLayout>
              <c:xMode val="edge"/>
              <c:yMode val="edge"/>
              <c:x val="2.8697947844238763E-3"/>
              <c:y val="0.2966612010095638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536935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807866737628328"/>
          <c:y val="1.9445206312081746E-3"/>
          <c:w val="0.22117605316666439"/>
          <c:h val="0.23924736854266945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4639089460712"/>
          <c:y val="6.8458100627408671E-3"/>
          <c:w val="0.68393742365622046"/>
          <c:h val="0.888614450294424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Revenue'!$M$6:$M$10</c:f>
              <c:strCache>
                <c:ptCount val="5"/>
                <c:pt idx="0">
                  <c:v>Sportsbetting</c:v>
                </c:pt>
                <c:pt idx="1">
                  <c:v>Racing</c:v>
                </c:pt>
                <c:pt idx="2">
                  <c:v>Casino Gaming</c:v>
                </c:pt>
                <c:pt idx="3">
                  <c:v>Lotteries &amp; Pools Lotto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Revenue'!$N$6:$N$10</c:f>
              <c:numCache>
                <c:formatCode>#,##0</c:formatCode>
                <c:ptCount val="5"/>
                <c:pt idx="0">
                  <c:v>14.39</c:v>
                </c:pt>
                <c:pt idx="1">
                  <c:v>34.866999999999997</c:v>
                </c:pt>
                <c:pt idx="2">
                  <c:v>207.6832250711</c:v>
                </c:pt>
                <c:pt idx="3">
                  <c:v>398.35500000000002</c:v>
                </c:pt>
                <c:pt idx="4">
                  <c:v>977.05670755000006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E-4131-9FD0-A637F8304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153723264"/>
        <c:axId val="153724800"/>
      </c:barChart>
      <c:catAx>
        <c:axId val="1537232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3724800"/>
        <c:crosses val="autoZero"/>
        <c:auto val="1"/>
        <c:lblAlgn val="ctr"/>
        <c:lblOffset val="100"/>
        <c:noMultiLvlLbl val="0"/>
      </c:catAx>
      <c:valAx>
        <c:axId val="15372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Government Revenue: 2016/17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53723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07903200992067E-2"/>
          <c:y val="6.8458100627408671E-3"/>
          <c:w val="0.90220086919619491"/>
          <c:h val="0.884730830976225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Revenue'!$M$23:$M$27</c:f>
              <c:strCache>
                <c:ptCount val="5"/>
                <c:pt idx="0">
                  <c:v>Racing</c:v>
                </c:pt>
                <c:pt idx="1">
                  <c:v>Lotteries &amp; Pools Lotto</c:v>
                </c:pt>
                <c:pt idx="2">
                  <c:v>Sportsbetting</c:v>
                </c:pt>
                <c:pt idx="3">
                  <c:v>Casino Gaming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Revenue'!$N$23:$N$27</c:f>
              <c:numCache>
                <c:formatCode>#,##0.0</c:formatCode>
                <c:ptCount val="5"/>
                <c:pt idx="0">
                  <c:v>-286.6142730318</c:v>
                </c:pt>
                <c:pt idx="1">
                  <c:v>-157.61230653270002</c:v>
                </c:pt>
                <c:pt idx="2">
                  <c:v>14.39</c:v>
                </c:pt>
                <c:pt idx="3">
                  <c:v>207.6832250711</c:v>
                </c:pt>
                <c:pt idx="4">
                  <c:v>956.90321341260005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0-4780-B445-076A4C3B1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153753472"/>
        <c:axId val="153755008"/>
      </c:barChart>
      <c:catAx>
        <c:axId val="1537534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3755008"/>
        <c:crosses val="autoZero"/>
        <c:auto val="1"/>
        <c:lblAlgn val="ctr"/>
        <c:lblOffset val="100"/>
        <c:noMultiLvlLbl val="0"/>
      </c:catAx>
      <c:valAx>
        <c:axId val="15375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Government Revenue: 2016/17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153753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28248</xdr:colOff>
      <xdr:row>41</xdr:row>
      <xdr:rowOff>309562</xdr:rowOff>
    </xdr:from>
    <xdr:to>
      <xdr:col>22</xdr:col>
      <xdr:colOff>964406</xdr:colOff>
      <xdr:row>69</xdr:row>
      <xdr:rowOff>107155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14</xdr:col>
      <xdr:colOff>220267</xdr:colOff>
      <xdr:row>19</xdr:row>
      <xdr:rowOff>75007</xdr:rowOff>
    </xdr:from>
    <xdr:to>
      <xdr:col>22</xdr:col>
      <xdr:colOff>892968</xdr:colOff>
      <xdr:row>40</xdr:row>
      <xdr:rowOff>83344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0.0908</cdr:x>
      <cdr:y>0.27976</cdr:y>
    </cdr:from>
    <cdr:to>
      <cdr:x>0.36946</cdr:x>
      <cdr:y>0.32024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9578" y="1715408"/>
          <a:ext cx="2330979" cy="2482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1000" b="0"/>
            <a:t>Pools, instant lottery, Keno, lotteries</a:t>
          </a:r>
        </a:p>
      </cdr:txBody>
    </cdr:sp>
  </cdr:relSizeAnchor>
  <cdr:relSizeAnchor xmlns:cdr="http://schemas.openxmlformats.org/drawingml/2006/chartDrawing">
    <cdr:from>
      <cdr:x>0.54433</cdr:x>
      <cdr:y>0.17138</cdr:y>
    </cdr:from>
    <cdr:to>
      <cdr:x>0.64193</cdr:x>
      <cdr:y>0.224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242608" y="993725"/>
          <a:ext cx="760710" cy="305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Racing</a:t>
          </a:r>
        </a:p>
      </cdr:txBody>
    </cdr:sp>
  </cdr:relSizeAnchor>
  <cdr:relSizeAnchor xmlns:cdr="http://schemas.openxmlformats.org/drawingml/2006/chartDrawing">
    <cdr:from>
      <cdr:x>0.54682</cdr:x>
      <cdr:y>0.2715</cdr:y>
    </cdr:from>
    <cdr:to>
      <cdr:x>0.67215</cdr:x>
      <cdr:y>0.32412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262033" y="1574257"/>
          <a:ext cx="976842" cy="305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Lotto</a:t>
          </a:r>
        </a:p>
      </cdr:txBody>
    </cdr:sp>
  </cdr:relSizeAnchor>
  <cdr:relSizeAnchor xmlns:cdr="http://schemas.openxmlformats.org/drawingml/2006/chartDrawing">
    <cdr:from>
      <cdr:x>0.55082</cdr:x>
      <cdr:y>0.44178</cdr:y>
    </cdr:from>
    <cdr:to>
      <cdr:x>0.64842</cdr:x>
      <cdr:y>0.49441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293210" y="2561604"/>
          <a:ext cx="760710" cy="305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EGMs</a:t>
          </a:r>
        </a:p>
      </cdr:txBody>
    </cdr:sp>
  </cdr:relSizeAnchor>
  <cdr:relSizeAnchor xmlns:cdr="http://schemas.openxmlformats.org/drawingml/2006/chartDrawing">
    <cdr:from>
      <cdr:x>0.56372</cdr:x>
      <cdr:y>0.79475</cdr:y>
    </cdr:from>
    <cdr:to>
      <cdr:x>0.66132</cdr:x>
      <cdr:y>0.84737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393717" y="4608234"/>
          <a:ext cx="760710" cy="305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>
              <a:solidFill>
                <a:schemeClr val="bg1"/>
              </a:solidFill>
            </a:rPr>
            <a:t>Casino</a:t>
          </a:r>
        </a:p>
      </cdr:txBody>
    </cdr:sp>
  </cdr:relSizeAnchor>
  <cdr:relSizeAnchor xmlns:cdr="http://schemas.openxmlformats.org/drawingml/2006/chartDrawing">
    <cdr:from>
      <cdr:x>0.81273</cdr:x>
      <cdr:y>0.15286</cdr:y>
    </cdr:from>
    <cdr:to>
      <cdr:x>0.97535</cdr:x>
      <cdr:y>0.20549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334581" y="886329"/>
          <a:ext cx="1267486" cy="305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Sportsbetting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2" name="Picture 1" descr="ecblank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3" name="Picture 2" descr="ecblank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4" name="Picture 3" descr="ecblank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5" name="Picture 4" descr="ecblank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6" name="Picture 5" descr="ecblank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7" name="Picture 6" descr="ecblank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" name="Picture 7" descr="ecblank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" name="Picture 8" descr="ecblank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0" name="Picture 9" descr="ecblank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1" name="Picture 10" descr="ecblank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2" name="Picture 11" descr="ecblank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3" name="Picture 12" descr="ecblank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4" name="Picture 13" descr="ecblank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5" name="Picture 14" descr="ecblank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6" name="Picture 15" descr="ecblank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7" name="Picture 16" descr="ecblank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8" name="Picture 17" descr="ecblank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9" name="Picture 18" descr="ecblank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0" name="Picture 19" descr="ecblank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1" name="Picture 20" descr="ecblank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2" name="Picture 21" descr="ecblank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3" name="Picture 22" descr="ecblank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4" name="Picture 23" descr="ecblank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5" name="Picture 24" descr="ecblank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6" name="Picture 25" descr="ecblank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7" name="Picture 26" descr="ecblank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8" name="Picture 27" descr="ecblank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9" name="Picture 28" descr="ecblank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0" name="Picture 29" descr="ecblank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1" name="Picture 30" descr="ecblank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2" name="Picture 31" descr="ecblank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3" name="Picture 32" descr="ecblank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4" name="Picture 33" descr="ecblank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5" name="Picture 34" descr="ecblank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6" name="Picture 35" descr="ecblank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7" name="Picture 36" descr="ecblank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8" name="Picture 37" descr="ecblank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9" name="Picture 38" descr="ecblank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0" name="Picture 39" descr="ecblank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1" name="Picture 40" descr="ecblank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2" name="Picture 41" descr="ecblank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3" name="Picture 42" descr="ecblank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4" name="Picture 43" descr="ecblank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5" name="Picture 44" descr="ecblank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6" name="Picture 45" descr="ecblank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7" name="Picture 46" descr="ecblank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8" name="Picture 47" descr="ecblank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9" name="Picture 48" descr="ecblank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0" name="Picture 49" descr="ecblank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1" name="Picture 50" descr="ecblank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2" name="Picture 51" descr="ecblank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3" name="Picture 52" descr="ecblank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4" name="Picture 53" descr="ecblank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5" name="Picture 54" descr="ecblank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6" name="Picture 55" descr="ecblank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7" name="Picture 56" descr="ecblank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8" name="Picture 57" descr="ecblank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9" name="Picture 58" descr="ecblank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0" name="Picture 59" descr="ecblank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1" name="Picture 60" descr="ecblank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2" name="Picture 61" descr="ecblank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3" name="Picture 62" descr="ecblank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4" name="Picture 63" descr="ecblank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5" name="Picture 64" descr="ecblank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6" name="Picture 65" descr="ecblank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7" name="Picture 66" descr="ecblank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8" name="Picture 67" descr="ecblank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9" name="Picture 68" descr="ecblank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0" name="Picture 69" descr="ecblank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1" name="Picture 70" descr="ecblank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2" name="Picture 71" descr="ecblank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3" name="Picture 72" descr="ecblank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4" name="Picture 73" descr="ecblank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5" name="Picture 74" descr="ecblank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6" name="Picture 75" descr="ecblank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7" name="Picture 76" descr="ecblank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8" name="Picture 77" descr="ecblank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9" name="Picture 78" descr="ecblank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0" name="Picture 79" descr="ecblank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1" name="Picture 80" descr="ecblank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2" name="Picture 81" descr="ecblank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3" name="Picture 82" descr="ecblank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4" name="Picture 83" descr="ecblank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5" name="Picture 84" descr="ecblank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6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7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8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9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0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1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2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3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4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5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6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7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8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9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0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1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2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3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4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5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6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7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8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9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0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1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2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3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4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5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6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7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8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9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0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1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2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3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4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5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6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7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8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9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0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1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2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3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4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5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6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7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8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9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0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1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2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3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4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5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6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7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8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9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0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1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2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3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4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5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6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7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8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9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0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1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2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3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4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5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6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7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8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9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92075</xdr:colOff>
      <xdr:row>33</xdr:row>
      <xdr:rowOff>38106</xdr:rowOff>
    </xdr:from>
    <xdr:to>
      <xdr:col>17</xdr:col>
      <xdr:colOff>171451</xdr:colOff>
      <xdr:row>53</xdr:row>
      <xdr:rowOff>132292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295275</xdr:colOff>
      <xdr:row>33</xdr:row>
      <xdr:rowOff>59273</xdr:rowOff>
    </xdr:from>
    <xdr:to>
      <xdr:col>8</xdr:col>
      <xdr:colOff>116418</xdr:colOff>
      <xdr:row>53</xdr:row>
      <xdr:rowOff>148167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11</xdr:col>
      <xdr:colOff>36512</xdr:colOff>
      <xdr:row>3</xdr:row>
      <xdr:rowOff>15343</xdr:rowOff>
    </xdr:from>
    <xdr:to>
      <xdr:col>18</xdr:col>
      <xdr:colOff>582083</xdr:colOff>
      <xdr:row>16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11</xdr:col>
      <xdr:colOff>21167</xdr:colOff>
      <xdr:row>18</xdr:row>
      <xdr:rowOff>10584</xdr:rowOff>
    </xdr:from>
    <xdr:to>
      <xdr:col>18</xdr:col>
      <xdr:colOff>566738</xdr:colOff>
      <xdr:row>32</xdr:row>
      <xdr:rowOff>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B1:H13"/>
  <sheetViews>
    <sheetView showGridLines="0" showRowColHeaders="0" topLeftCell="B1" zoomScale="110" zoomScaleNormal="110" workbookViewId="0">
      <selection activeCell="E21" sqref="E21"/>
    </sheetView>
  </sheetViews>
  <sheetFormatPr defaultRowHeight="14.25" x14ac:dyDescent="0.45"/>
  <cols>
    <col min="1" max="1" width="4.1328125" customWidth="1"/>
    <col min="2" max="2" width="29.265625" customWidth="1"/>
    <col min="3" max="7" width="12" customWidth="1"/>
    <col min="8" max="8" width="13.265625" customWidth="1"/>
  </cols>
  <sheetData>
    <row r="1" spans="2:8" ht="23.25" customHeight="1" x14ac:dyDescent="0.6">
      <c r="B1" s="133" t="s">
        <v>8</v>
      </c>
      <c r="C1" s="133"/>
      <c r="D1" s="133"/>
      <c r="E1" s="133"/>
      <c r="F1" s="133"/>
      <c r="G1" s="133"/>
      <c r="H1" s="133"/>
    </row>
    <row r="2" spans="2:8" x14ac:dyDescent="0.45">
      <c r="B2" s="134" t="s">
        <v>9</v>
      </c>
      <c r="C2" s="134"/>
      <c r="D2" s="134"/>
      <c r="E2" s="134"/>
      <c r="F2" s="134"/>
      <c r="G2" s="134"/>
      <c r="H2" s="134"/>
    </row>
    <row r="3" spans="2:8" x14ac:dyDescent="0.45">
      <c r="B3" s="1"/>
      <c r="C3" s="1"/>
      <c r="D3" s="1"/>
      <c r="E3" s="1"/>
      <c r="F3" s="1"/>
      <c r="G3" s="1"/>
      <c r="H3" s="1"/>
    </row>
    <row r="4" spans="2:8" x14ac:dyDescent="0.45">
      <c r="B4" s="1"/>
      <c r="C4" s="131" t="s">
        <v>3</v>
      </c>
      <c r="D4" s="131"/>
      <c r="E4" s="132" t="s">
        <v>4</v>
      </c>
      <c r="F4" s="132"/>
      <c r="G4" s="132"/>
      <c r="H4" s="1"/>
    </row>
    <row r="5" spans="2:8" ht="33" customHeight="1" x14ac:dyDescent="0.45">
      <c r="B5" s="2"/>
      <c r="C5" s="3" t="s">
        <v>5</v>
      </c>
      <c r="D5" s="3" t="s">
        <v>10</v>
      </c>
      <c r="E5" s="3" t="s">
        <v>5</v>
      </c>
      <c r="F5" s="3" t="s">
        <v>11</v>
      </c>
      <c r="G5" s="3" t="s">
        <v>10</v>
      </c>
      <c r="H5" s="6" t="s">
        <v>12</v>
      </c>
    </row>
    <row r="6" spans="2:8" ht="25.5" customHeight="1" x14ac:dyDescent="0.45">
      <c r="B6" s="4" t="s">
        <v>0</v>
      </c>
      <c r="C6" s="11">
        <v>2572</v>
      </c>
      <c r="D6" s="7">
        <f>C6/C$10*100</f>
        <v>44.260884529340906</v>
      </c>
      <c r="E6" s="11">
        <v>2393</v>
      </c>
      <c r="F6" s="11">
        <v>3088</v>
      </c>
      <c r="G6" s="7">
        <f>E6/E$10*100</f>
        <v>54.722158701120513</v>
      </c>
      <c r="H6" s="8">
        <f>(C6-F6)/F6*100</f>
        <v>-16.709844559585495</v>
      </c>
    </row>
    <row r="7" spans="2:8" ht="25.5" customHeight="1" x14ac:dyDescent="0.45">
      <c r="B7" s="4" t="s">
        <v>1</v>
      </c>
      <c r="C7" s="11">
        <v>1864</v>
      </c>
      <c r="D7" s="7">
        <f t="shared" ref="D7:D10" si="0">C7/C$10*100</f>
        <v>32.07709516434349</v>
      </c>
      <c r="E7" s="11">
        <v>922</v>
      </c>
      <c r="F7" s="11">
        <v>1190</v>
      </c>
      <c r="G7" s="7">
        <f>E7/E$10*100</f>
        <v>21.083924079579237</v>
      </c>
      <c r="H7" s="9">
        <f t="shared" ref="H7:H10" si="1">(C7-F7)/F7*100</f>
        <v>56.638655462184872</v>
      </c>
    </row>
    <row r="8" spans="2:8" ht="25.5" customHeight="1" x14ac:dyDescent="0.45">
      <c r="B8" s="4" t="s">
        <v>13</v>
      </c>
      <c r="C8" s="11">
        <v>858</v>
      </c>
      <c r="D8" s="7">
        <f t="shared" si="0"/>
        <v>14.76510067114094</v>
      </c>
      <c r="E8" s="11">
        <v>616</v>
      </c>
      <c r="F8" s="11">
        <v>795</v>
      </c>
      <c r="G8" s="7">
        <f>E8/E$10*100</f>
        <v>14.086439515206953</v>
      </c>
      <c r="H8" s="9">
        <f t="shared" si="1"/>
        <v>7.9245283018867925</v>
      </c>
    </row>
    <row r="9" spans="2:8" ht="25.5" customHeight="1" x14ac:dyDescent="0.45">
      <c r="B9" s="12" t="s">
        <v>2</v>
      </c>
      <c r="C9" s="13">
        <v>517</v>
      </c>
      <c r="D9" s="14">
        <f t="shared" si="0"/>
        <v>8.8969196351746689</v>
      </c>
      <c r="E9" s="13">
        <v>442</v>
      </c>
      <c r="F9" s="13">
        <v>570</v>
      </c>
      <c r="G9" s="14">
        <f>E9/E$10*100</f>
        <v>10.1074777040933</v>
      </c>
      <c r="H9" s="15">
        <f t="shared" si="1"/>
        <v>-9.2982456140350873</v>
      </c>
    </row>
    <row r="10" spans="2:8" ht="25.5" customHeight="1" x14ac:dyDescent="0.45">
      <c r="B10" s="16" t="s">
        <v>7</v>
      </c>
      <c r="C10" s="17">
        <f>SUM(C6:C9)</f>
        <v>5811</v>
      </c>
      <c r="D10" s="18">
        <f t="shared" si="0"/>
        <v>100</v>
      </c>
      <c r="E10" s="17">
        <f>SUM(E6:E9)</f>
        <v>4373</v>
      </c>
      <c r="F10" s="17">
        <v>5643</v>
      </c>
      <c r="G10" s="18">
        <f>E10/E$10*100</f>
        <v>100</v>
      </c>
      <c r="H10" s="18">
        <f t="shared" si="1"/>
        <v>2.9771398192450822</v>
      </c>
    </row>
    <row r="11" spans="2:8" ht="23.25" customHeight="1" x14ac:dyDescent="0.45">
      <c r="B11" s="5"/>
      <c r="C11" s="2"/>
      <c r="D11" s="2"/>
      <c r="E11" s="2"/>
      <c r="F11" s="2"/>
      <c r="G11" s="2"/>
      <c r="H11" s="2"/>
    </row>
    <row r="12" spans="2:8" ht="23.25" customHeight="1" x14ac:dyDescent="0.45">
      <c r="B12" s="4" t="s">
        <v>6</v>
      </c>
      <c r="C12" s="11">
        <v>1627</v>
      </c>
      <c r="D12" s="2"/>
      <c r="E12" s="2"/>
      <c r="F12" s="2"/>
      <c r="G12" s="2"/>
      <c r="H12" s="2"/>
    </row>
    <row r="13" spans="2:8" x14ac:dyDescent="0.45">
      <c r="B13" s="2"/>
      <c r="C13" s="10">
        <v>0.28000000000000003</v>
      </c>
      <c r="D13" s="2"/>
      <c r="E13" s="2"/>
      <c r="F13" s="2"/>
      <c r="G13" s="2"/>
      <c r="H13" s="2"/>
    </row>
  </sheetData>
  <mergeCells count="4">
    <mergeCell ref="C4:D4"/>
    <mergeCell ref="E4:G4"/>
    <mergeCell ref="B1:H1"/>
    <mergeCell ref="B2:H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AC72"/>
  <sheetViews>
    <sheetView showGridLines="0" showRowColHeaders="0" zoomScale="80" zoomScaleNormal="80" workbookViewId="0">
      <pane xSplit="23" ySplit="5" topLeftCell="X6" activePane="bottomRight" state="frozen"/>
      <selection pane="topRight" activeCell="W1" sqref="W1"/>
      <selection pane="bottomLeft" activeCell="A6" sqref="A6"/>
      <selection pane="bottomRight" activeCell="Y19" sqref="Y19"/>
    </sheetView>
  </sheetViews>
  <sheetFormatPr defaultColWidth="9.1328125" defaultRowHeight="14.25" x14ac:dyDescent="0.45"/>
  <cols>
    <col min="1" max="1" width="1.3984375" style="25" customWidth="1"/>
    <col min="2" max="2" width="10.265625" style="25" customWidth="1"/>
    <col min="3" max="5" width="8.59765625" style="25" customWidth="1"/>
    <col min="6" max="6" width="9.1328125" style="25" customWidth="1"/>
    <col min="7" max="11" width="8.59765625" style="25" customWidth="1"/>
    <col min="12" max="12" width="9.73046875" style="25" customWidth="1"/>
    <col min="13" max="13" width="10.59765625" style="25" customWidth="1"/>
    <col min="14" max="14" width="10.265625" style="25" customWidth="1"/>
    <col min="15" max="15" width="6" style="25" customWidth="1"/>
    <col min="16" max="16" width="19.265625" style="25" customWidth="1"/>
    <col min="17" max="22" width="13.86328125" style="25" customWidth="1"/>
    <col min="23" max="23" width="15.1328125" style="25" customWidth="1"/>
    <col min="24" max="24" width="13" style="84" customWidth="1"/>
    <col min="25" max="29" width="9.1328125" style="84"/>
    <col min="30" max="16384" width="9.1328125" style="25"/>
  </cols>
  <sheetData>
    <row r="1" spans="2:29" ht="33" x14ac:dyDescent="0.45">
      <c r="B1" s="138" t="s">
        <v>164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</row>
    <row r="2" spans="2:29" ht="15.75" x14ac:dyDescent="0.45">
      <c r="B2" s="25" t="s">
        <v>166</v>
      </c>
      <c r="C2" s="26"/>
      <c r="D2" s="26"/>
      <c r="E2" s="26"/>
      <c r="F2" s="26"/>
      <c r="G2" s="26"/>
      <c r="H2" s="26"/>
      <c r="I2" s="26"/>
      <c r="J2" s="26"/>
      <c r="K2" s="26"/>
    </row>
    <row r="3" spans="2:29" ht="16.5" customHeight="1" thickBot="1" x14ac:dyDescent="0.5"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2:29" ht="30.75" customHeight="1" thickBot="1" x14ac:dyDescent="0.5">
      <c r="B4" s="39"/>
      <c r="C4" s="47" t="s">
        <v>136</v>
      </c>
      <c r="D4" s="47" t="s">
        <v>137</v>
      </c>
      <c r="E4" s="47" t="s">
        <v>138</v>
      </c>
      <c r="F4" s="47" t="s">
        <v>139</v>
      </c>
      <c r="G4" s="47" t="s">
        <v>140</v>
      </c>
      <c r="H4" s="47" t="s">
        <v>141</v>
      </c>
      <c r="I4" s="47" t="s">
        <v>142</v>
      </c>
      <c r="J4" s="47" t="s">
        <v>143</v>
      </c>
      <c r="K4" s="50" t="s">
        <v>144</v>
      </c>
      <c r="L4" s="47" t="s">
        <v>145</v>
      </c>
      <c r="M4" s="47" t="s">
        <v>150</v>
      </c>
      <c r="N4" s="50" t="s">
        <v>146</v>
      </c>
      <c r="Q4" s="136" t="s">
        <v>14</v>
      </c>
      <c r="R4" s="136"/>
      <c r="S4" s="136"/>
      <c r="T4" s="137" t="s">
        <v>158</v>
      </c>
      <c r="U4" s="137"/>
      <c r="V4" s="141" t="s">
        <v>165</v>
      </c>
      <c r="W4" s="141"/>
    </row>
    <row r="5" spans="2:29" ht="36.75" customHeight="1" thickBot="1" x14ac:dyDescent="0.5">
      <c r="B5" s="90" t="s">
        <v>24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Q5" s="27" t="s">
        <v>153</v>
      </c>
      <c r="R5" s="27" t="s">
        <v>22</v>
      </c>
      <c r="S5" s="27" t="s">
        <v>23</v>
      </c>
      <c r="T5" s="27" t="s">
        <v>21</v>
      </c>
      <c r="U5" s="27" t="s">
        <v>23</v>
      </c>
      <c r="V5" s="52" t="s">
        <v>161</v>
      </c>
      <c r="W5" s="52" t="s">
        <v>162</v>
      </c>
      <c r="X5" s="97"/>
      <c r="Y5" s="97"/>
    </row>
    <row r="6" spans="2:29" ht="15" customHeight="1" x14ac:dyDescent="0.45">
      <c r="B6" s="41" t="s">
        <v>25</v>
      </c>
      <c r="C6" s="42"/>
      <c r="D6" s="42">
        <v>0</v>
      </c>
      <c r="E6" s="42"/>
      <c r="F6" s="42"/>
      <c r="G6" s="42"/>
      <c r="H6" s="42">
        <v>494.74592000000001</v>
      </c>
      <c r="I6" s="42">
        <v>206.30481</v>
      </c>
      <c r="J6" s="42"/>
      <c r="K6" s="43">
        <f>SUM(C6:J6)</f>
        <v>701.05073000000004</v>
      </c>
      <c r="L6" s="42"/>
      <c r="M6" s="42"/>
      <c r="N6" s="44">
        <f>SUM(K6:M6)</f>
        <v>701.05073000000004</v>
      </c>
      <c r="O6" s="48"/>
      <c r="P6" s="28" t="s">
        <v>20</v>
      </c>
      <c r="Q6" s="29">
        <f>L17</f>
        <v>503.51400000000001</v>
      </c>
      <c r="R6" s="87">
        <f>Q6*$O$70/$O$54</f>
        <v>744.20844207723042</v>
      </c>
      <c r="S6" s="30">
        <f>R6/R$18*100</f>
        <v>12.077114851487996</v>
      </c>
      <c r="T6" s="29">
        <f>L33</f>
        <v>458.774</v>
      </c>
      <c r="U6" s="30">
        <f>T6/T$18*100</f>
        <v>8.379372526724179</v>
      </c>
      <c r="V6" s="63">
        <f>(T6-R6)/R6*100</f>
        <v>-38.354098924291613</v>
      </c>
      <c r="W6" s="63">
        <f>T6-R6</f>
        <v>-285.43444207723041</v>
      </c>
      <c r="X6" s="101" t="s">
        <v>15</v>
      </c>
      <c r="Y6" s="101">
        <f>W10</f>
        <v>-887.54932715335553</v>
      </c>
      <c r="Z6" s="102"/>
      <c r="AA6" s="86"/>
      <c r="AB6" s="86"/>
    </row>
    <row r="7" spans="2:29" ht="15" customHeight="1" x14ac:dyDescent="0.45">
      <c r="B7" s="45" t="s">
        <v>26</v>
      </c>
      <c r="C7" s="46"/>
      <c r="D7" s="46">
        <v>16.26408</v>
      </c>
      <c r="E7" s="46"/>
      <c r="F7" s="46"/>
      <c r="G7" s="46"/>
      <c r="H7" s="46">
        <v>488.85311999999999</v>
      </c>
      <c r="I7" s="46">
        <v>231.42729</v>
      </c>
      <c r="J7" s="46"/>
      <c r="K7" s="43">
        <f t="shared" ref="K7:K35" si="0">SUM(C7:J7)</f>
        <v>736.54449</v>
      </c>
      <c r="L7" s="46"/>
      <c r="M7" s="46"/>
      <c r="N7" s="44">
        <f t="shared" ref="N7:N35" si="1">SUM(K7:M7)</f>
        <v>736.54449</v>
      </c>
      <c r="O7" s="48"/>
      <c r="P7" s="28" t="s">
        <v>148</v>
      </c>
      <c r="Q7" s="29">
        <f>M17</f>
        <v>14.702</v>
      </c>
      <c r="R7" s="87">
        <f>Q7*$O$70/$O$54</f>
        <v>21.729986684420773</v>
      </c>
      <c r="S7" s="30">
        <f>R7/R$18*100</f>
        <v>0.35263715119455769</v>
      </c>
      <c r="T7" s="29">
        <f>M33</f>
        <v>327.49099999999999</v>
      </c>
      <c r="U7" s="30">
        <f>T7/T$18*100</f>
        <v>5.9815270441424939</v>
      </c>
      <c r="V7" s="63">
        <f>(T7-R7)/R7*100</f>
        <v>1407.0925019700694</v>
      </c>
      <c r="W7" s="63">
        <f>T7-R7</f>
        <v>305.76101331557919</v>
      </c>
      <c r="X7" s="101" t="s">
        <v>20</v>
      </c>
      <c r="Y7" s="101">
        <f>W6</f>
        <v>-285.43444207723041</v>
      </c>
      <c r="Z7" s="102"/>
      <c r="AA7" s="86"/>
      <c r="AB7" s="86"/>
    </row>
    <row r="8" spans="2:29" ht="15" customHeight="1" x14ac:dyDescent="0.45">
      <c r="B8" s="45" t="s">
        <v>27</v>
      </c>
      <c r="C8" s="46"/>
      <c r="D8" s="46">
        <v>32.462693999999999</v>
      </c>
      <c r="E8" s="46">
        <v>40.511200000000002</v>
      </c>
      <c r="F8" s="46"/>
      <c r="G8" s="46">
        <v>4.9767999999999999</v>
      </c>
      <c r="H8" s="46">
        <v>277.85520000000002</v>
      </c>
      <c r="I8" s="46">
        <v>141.84</v>
      </c>
      <c r="J8" s="46">
        <v>2.1255000000000002</v>
      </c>
      <c r="K8" s="43">
        <f t="shared" si="0"/>
        <v>499.77139399999999</v>
      </c>
      <c r="L8" s="46">
        <v>404.0552616992</v>
      </c>
      <c r="M8" s="46"/>
      <c r="N8" s="44">
        <f t="shared" si="1"/>
        <v>903.82665569920005</v>
      </c>
      <c r="O8" s="48"/>
      <c r="P8" s="31"/>
      <c r="Q8" s="32"/>
      <c r="R8" s="88"/>
      <c r="S8" s="33"/>
      <c r="T8" s="32"/>
      <c r="U8" s="33"/>
      <c r="V8" s="64"/>
      <c r="W8" s="64"/>
      <c r="X8" s="101" t="s">
        <v>1</v>
      </c>
      <c r="Y8" s="101">
        <f>W9</f>
        <v>158.42789229725713</v>
      </c>
      <c r="Z8" s="102"/>
      <c r="AA8" s="86"/>
      <c r="AB8" s="86"/>
    </row>
    <row r="9" spans="2:29" ht="15" customHeight="1" x14ac:dyDescent="0.45">
      <c r="B9" s="45" t="s">
        <v>28</v>
      </c>
      <c r="C9" s="46"/>
      <c r="D9" s="46">
        <v>255.24271200000001</v>
      </c>
      <c r="E9" s="46">
        <v>43.575600000000001</v>
      </c>
      <c r="F9" s="46"/>
      <c r="G9" s="46">
        <v>5.1559999999999997</v>
      </c>
      <c r="H9" s="46">
        <v>257.2296</v>
      </c>
      <c r="I9" s="46">
        <v>135.02000000000001</v>
      </c>
      <c r="J9" s="46">
        <v>1.8705000000000001</v>
      </c>
      <c r="K9" s="43">
        <f t="shared" si="0"/>
        <v>698.09441199999992</v>
      </c>
      <c r="L9" s="46">
        <v>414.16284016660001</v>
      </c>
      <c r="M9" s="46"/>
      <c r="N9" s="44">
        <f t="shared" si="1"/>
        <v>1112.2572521666</v>
      </c>
      <c r="O9" s="48"/>
      <c r="P9" s="28" t="s">
        <v>1</v>
      </c>
      <c r="Q9" s="29">
        <f>C17</f>
        <v>945.74599999999998</v>
      </c>
      <c r="R9" s="87">
        <f t="shared" ref="R9:R16" si="2">Q9*$O$70/$O$54</f>
        <v>1397.840292942743</v>
      </c>
      <c r="S9" s="30">
        <f t="shared" ref="S9:S16" si="3">R9/R$18*100</f>
        <v>22.684340579080953</v>
      </c>
      <c r="T9" s="29">
        <f>C33</f>
        <v>1556.2681852400001</v>
      </c>
      <c r="U9" s="30">
        <f t="shared" ref="U9:U16" si="4">T9/T$18*100</f>
        <v>28.424781865613468</v>
      </c>
      <c r="V9" s="63">
        <f t="shared" ref="V9:V16" si="5">(T9-R9)/R9*100</f>
        <v>11.333762025398027</v>
      </c>
      <c r="W9" s="63">
        <f>T9-R9</f>
        <v>158.42789229725713</v>
      </c>
      <c r="X9" s="101" t="s">
        <v>18</v>
      </c>
      <c r="Y9" s="101">
        <f>W14</f>
        <v>30.50876697736345</v>
      </c>
      <c r="Z9" s="102"/>
      <c r="AA9" s="86"/>
      <c r="AB9" s="86"/>
    </row>
    <row r="10" spans="2:29" ht="15" customHeight="1" x14ac:dyDescent="0.45">
      <c r="B10" s="45" t="s">
        <v>30</v>
      </c>
      <c r="C10" s="46"/>
      <c r="D10" s="46">
        <v>679.66329438000002</v>
      </c>
      <c r="E10" s="46">
        <v>41.085999999999999</v>
      </c>
      <c r="F10" s="46">
        <v>2.4725600000000001</v>
      </c>
      <c r="G10" s="46">
        <v>5.0355999999999996</v>
      </c>
      <c r="H10" s="46">
        <v>254.9228</v>
      </c>
      <c r="I10" s="46">
        <v>113.721</v>
      </c>
      <c r="J10" s="46">
        <v>2.1659999999999999</v>
      </c>
      <c r="K10" s="43">
        <f t="shared" si="0"/>
        <v>1099.0672543800001</v>
      </c>
      <c r="L10" s="46">
        <v>409.121668</v>
      </c>
      <c r="M10" s="46"/>
      <c r="N10" s="44">
        <f t="shared" si="1"/>
        <v>1508.1889223800001</v>
      </c>
      <c r="O10" s="48"/>
      <c r="P10" s="28" t="s">
        <v>15</v>
      </c>
      <c r="Q10" s="29">
        <f>D17</f>
        <v>2366.0419999999999</v>
      </c>
      <c r="R10" s="87">
        <f>Q10*$O$70/$O$54</f>
        <v>3497.0793874833557</v>
      </c>
      <c r="S10" s="30">
        <f>R10/R$18*100</f>
        <v>56.751075396998615</v>
      </c>
      <c r="T10" s="29">
        <f>D33</f>
        <v>2609.5300603300002</v>
      </c>
      <c r="U10" s="30">
        <f t="shared" si="4"/>
        <v>47.662301035346587</v>
      </c>
      <c r="V10" s="63">
        <f t="shared" si="5"/>
        <v>-25.37973059262098</v>
      </c>
      <c r="W10" s="63">
        <f>T10-R10</f>
        <v>-887.54932715335553</v>
      </c>
      <c r="X10" s="101" t="s">
        <v>29</v>
      </c>
      <c r="Y10" s="101">
        <f>W11</f>
        <v>-13.835591211717713</v>
      </c>
      <c r="Z10" s="102"/>
      <c r="AA10" s="86"/>
      <c r="AB10" s="86"/>
      <c r="AC10" s="86"/>
    </row>
    <row r="11" spans="2:29" ht="15" customHeight="1" x14ac:dyDescent="0.45">
      <c r="B11" s="45" t="s">
        <v>31</v>
      </c>
      <c r="C11" s="46">
        <v>357.84699999999998</v>
      </c>
      <c r="D11" s="46">
        <v>908.14599999999996</v>
      </c>
      <c r="E11" s="46">
        <v>33.504399999999997</v>
      </c>
      <c r="F11" s="46">
        <v>12.374269999999999</v>
      </c>
      <c r="G11" s="46">
        <v>4.9568000000000003</v>
      </c>
      <c r="H11" s="46">
        <v>271.11160000000001</v>
      </c>
      <c r="I11" s="46">
        <v>113.336</v>
      </c>
      <c r="J11" s="46">
        <v>1.502</v>
      </c>
      <c r="K11" s="43">
        <f t="shared" si="0"/>
        <v>1702.7780699999998</v>
      </c>
      <c r="L11" s="46">
        <v>409.80847999999997</v>
      </c>
      <c r="M11" s="46">
        <v>2.2570000000000001</v>
      </c>
      <c r="N11" s="44">
        <f t="shared" si="1"/>
        <v>2114.8435500000001</v>
      </c>
      <c r="O11" s="48"/>
      <c r="P11" s="28" t="s">
        <v>29</v>
      </c>
      <c r="Q11" s="29">
        <f>E17</f>
        <v>22.981000000000002</v>
      </c>
      <c r="R11" s="87">
        <f t="shared" si="2"/>
        <v>33.966591211717713</v>
      </c>
      <c r="S11" s="30">
        <f t="shared" si="3"/>
        <v>0.55121441787526393</v>
      </c>
      <c r="T11" s="29">
        <f>E33</f>
        <v>20.131</v>
      </c>
      <c r="U11" s="30">
        <f t="shared" si="4"/>
        <v>0.36768680948677229</v>
      </c>
      <c r="V11" s="63">
        <f t="shared" si="5"/>
        <v>-40.732939980579339</v>
      </c>
      <c r="W11" s="63">
        <f t="shared" ref="W11:W18" si="6">T11-R11</f>
        <v>-13.835591211717713</v>
      </c>
      <c r="X11" s="101" t="s">
        <v>17</v>
      </c>
      <c r="Y11" s="101">
        <f>W13</f>
        <v>-7.7537416777629842</v>
      </c>
      <c r="Z11" s="102"/>
      <c r="AA11" s="86"/>
      <c r="AB11" s="86"/>
      <c r="AC11" s="86"/>
    </row>
    <row r="12" spans="2:29" ht="15" customHeight="1" x14ac:dyDescent="0.45">
      <c r="B12" s="45" t="s">
        <v>32</v>
      </c>
      <c r="C12" s="46">
        <v>490.9</v>
      </c>
      <c r="D12" s="46">
        <v>1246.309</v>
      </c>
      <c r="E12" s="46">
        <v>28.97</v>
      </c>
      <c r="F12" s="46">
        <v>8.702</v>
      </c>
      <c r="G12" s="46">
        <v>4.9950000000000001</v>
      </c>
      <c r="H12" s="46">
        <v>281.10199999999998</v>
      </c>
      <c r="I12" s="46">
        <v>51.365000000000002</v>
      </c>
      <c r="J12" s="46">
        <v>1.7649999999999999</v>
      </c>
      <c r="K12" s="43">
        <f t="shared" si="0"/>
        <v>2114.1079999999993</v>
      </c>
      <c r="L12" s="46">
        <v>428.005</v>
      </c>
      <c r="M12" s="46">
        <v>3.7240000000000002</v>
      </c>
      <c r="N12" s="44">
        <f t="shared" si="1"/>
        <v>2545.8369999999995</v>
      </c>
      <c r="O12" s="48"/>
      <c r="P12" s="28" t="s">
        <v>16</v>
      </c>
      <c r="Q12" s="29">
        <f>F17</f>
        <v>6.8559999999999999</v>
      </c>
      <c r="R12" s="87">
        <f t="shared" si="2"/>
        <v>10.133368841544607</v>
      </c>
      <c r="S12" s="30">
        <f t="shared" si="3"/>
        <v>0.1644456746422179</v>
      </c>
      <c r="T12" s="29">
        <f>F33</f>
        <v>23.353783225000001</v>
      </c>
      <c r="U12" s="30">
        <f t="shared" si="4"/>
        <v>0.42654999967443014</v>
      </c>
      <c r="V12" s="63">
        <f t="shared" si="5"/>
        <v>130.46415846677337</v>
      </c>
      <c r="W12" s="63">
        <f t="shared" si="6"/>
        <v>13.220414383455394</v>
      </c>
      <c r="X12" s="101" t="s">
        <v>19</v>
      </c>
      <c r="Y12" s="101">
        <f>W15</f>
        <v>-0.44261251664447432</v>
      </c>
      <c r="Z12" s="102"/>
      <c r="AA12" s="86"/>
      <c r="AB12" s="86"/>
      <c r="AC12" s="86"/>
    </row>
    <row r="13" spans="2:29" ht="15" customHeight="1" x14ac:dyDescent="0.45">
      <c r="B13" s="45" t="s">
        <v>33</v>
      </c>
      <c r="C13" s="46">
        <v>578.96600000000001</v>
      </c>
      <c r="D13" s="46">
        <v>1455.797</v>
      </c>
      <c r="E13" s="46">
        <v>24.177199999999999</v>
      </c>
      <c r="F13" s="46">
        <v>7.1589999999999998</v>
      </c>
      <c r="G13" s="46">
        <v>4.9108000000000001</v>
      </c>
      <c r="H13" s="46">
        <v>257.56439999999998</v>
      </c>
      <c r="I13" s="46"/>
      <c r="J13" s="46">
        <v>1.329</v>
      </c>
      <c r="K13" s="43">
        <f t="shared" si="0"/>
        <v>2329.9034000000006</v>
      </c>
      <c r="L13" s="46">
        <v>423.26400000000001</v>
      </c>
      <c r="M13" s="46">
        <v>3.569</v>
      </c>
      <c r="N13" s="44">
        <f t="shared" si="1"/>
        <v>2756.7364000000007</v>
      </c>
      <c r="O13" s="48"/>
      <c r="P13" s="28" t="s">
        <v>17</v>
      </c>
      <c r="Q13" s="29">
        <f>G17</f>
        <v>5.2460000000000004</v>
      </c>
      <c r="R13" s="87">
        <f t="shared" si="2"/>
        <v>7.7537416777629842</v>
      </c>
      <c r="S13" s="30">
        <f t="shared" si="3"/>
        <v>0.12582876446515101</v>
      </c>
      <c r="T13" s="29">
        <f>G33</f>
        <v>0</v>
      </c>
      <c r="U13" s="30">
        <f t="shared" si="4"/>
        <v>0</v>
      </c>
      <c r="V13" s="63">
        <f t="shared" si="5"/>
        <v>-100</v>
      </c>
      <c r="W13" s="63">
        <f t="shared" si="6"/>
        <v>-7.7537416777629842</v>
      </c>
      <c r="X13" s="101" t="s">
        <v>16</v>
      </c>
      <c r="Y13" s="101">
        <f>W12</f>
        <v>13.220414383455394</v>
      </c>
      <c r="Z13" s="102"/>
      <c r="AA13" s="86"/>
      <c r="AB13" s="86"/>
      <c r="AC13" s="86"/>
    </row>
    <row r="14" spans="2:29" ht="15" customHeight="1" x14ac:dyDescent="0.45">
      <c r="B14" s="45" t="s">
        <v>34</v>
      </c>
      <c r="C14" s="46">
        <v>742.29200000000003</v>
      </c>
      <c r="D14" s="46">
        <v>1711.29</v>
      </c>
      <c r="E14" s="46">
        <v>23.67</v>
      </c>
      <c r="F14" s="46">
        <v>7.0839999999999996</v>
      </c>
      <c r="G14" s="46">
        <v>5.2140000000000004</v>
      </c>
      <c r="H14" s="46">
        <v>268.815</v>
      </c>
      <c r="I14" s="46"/>
      <c r="J14" s="46">
        <v>1.244</v>
      </c>
      <c r="K14" s="43">
        <f t="shared" si="0"/>
        <v>2759.6089999999999</v>
      </c>
      <c r="L14" s="46">
        <v>431.322</v>
      </c>
      <c r="M14" s="46">
        <v>6.1660000000000004</v>
      </c>
      <c r="N14" s="44">
        <f t="shared" si="1"/>
        <v>3197.0970000000002</v>
      </c>
      <c r="O14" s="48"/>
      <c r="P14" s="28" t="s">
        <v>18</v>
      </c>
      <c r="Q14" s="29">
        <f>H17</f>
        <v>302.96100000000001</v>
      </c>
      <c r="R14" s="87">
        <f t="shared" si="2"/>
        <v>447.78523302263653</v>
      </c>
      <c r="S14" s="30">
        <f t="shared" si="3"/>
        <v>7.2667190833256967</v>
      </c>
      <c r="T14" s="29">
        <f>H33</f>
        <v>478.29399999999998</v>
      </c>
      <c r="U14" s="30">
        <f t="shared" si="4"/>
        <v>8.7358996004503631</v>
      </c>
      <c r="V14" s="63">
        <f t="shared" si="5"/>
        <v>6.8132588409455579</v>
      </c>
      <c r="W14" s="63">
        <f t="shared" si="6"/>
        <v>30.50876697736345</v>
      </c>
      <c r="X14" s="101" t="s">
        <v>148</v>
      </c>
      <c r="Y14" s="101">
        <f>W7</f>
        <v>305.76101331557919</v>
      </c>
      <c r="Z14" s="102"/>
      <c r="AA14" s="86"/>
      <c r="AB14" s="86"/>
      <c r="AC14" s="86"/>
    </row>
    <row r="15" spans="2:29" ht="15" customHeight="1" x14ac:dyDescent="0.45">
      <c r="B15" s="45" t="s">
        <v>36</v>
      </c>
      <c r="C15" s="46">
        <v>721.85199999999998</v>
      </c>
      <c r="D15" s="46">
        <v>1954.192</v>
      </c>
      <c r="E15" s="46">
        <v>23.814</v>
      </c>
      <c r="F15" s="46">
        <v>7.1970000000000001</v>
      </c>
      <c r="G15" s="46">
        <v>5.4219999999999997</v>
      </c>
      <c r="H15" s="46">
        <v>282.06700000000001</v>
      </c>
      <c r="I15" s="46"/>
      <c r="J15" s="46">
        <v>1.256</v>
      </c>
      <c r="K15" s="43">
        <f t="shared" si="0"/>
        <v>2995.7999999999997</v>
      </c>
      <c r="L15" s="46">
        <v>454.78300000000002</v>
      </c>
      <c r="M15" s="46">
        <v>6.2130000000000001</v>
      </c>
      <c r="N15" s="44">
        <f t="shared" si="1"/>
        <v>3456.7959999999998</v>
      </c>
      <c r="O15" s="48"/>
      <c r="P15" s="28" t="s">
        <v>19</v>
      </c>
      <c r="Q15" s="29">
        <f>J17</f>
        <v>1.1100000000000001</v>
      </c>
      <c r="R15" s="87">
        <f t="shared" si="2"/>
        <v>1.6406125166444743</v>
      </c>
      <c r="S15" s="30">
        <f t="shared" si="3"/>
        <v>2.6624080929530617E-2</v>
      </c>
      <c r="T15" s="29">
        <f>J33</f>
        <v>1.198</v>
      </c>
      <c r="U15" s="30">
        <f t="shared" si="4"/>
        <v>2.1881118561678663E-2</v>
      </c>
      <c r="V15" s="63">
        <f t="shared" si="5"/>
        <v>-26.978492005519044</v>
      </c>
      <c r="W15" s="63">
        <f t="shared" si="6"/>
        <v>-0.44261251664447432</v>
      </c>
      <c r="X15" s="101"/>
      <c r="Y15" s="101"/>
      <c r="Z15" s="102"/>
      <c r="AA15" s="86"/>
      <c r="AB15" s="86"/>
      <c r="AC15" s="86"/>
    </row>
    <row r="16" spans="2:29" ht="15" customHeight="1" x14ac:dyDescent="0.45">
      <c r="B16" s="45" t="s">
        <v>37</v>
      </c>
      <c r="C16" s="46">
        <v>823.86900000000003</v>
      </c>
      <c r="D16" s="46">
        <v>2170.56</v>
      </c>
      <c r="E16" s="46">
        <v>25.614000000000001</v>
      </c>
      <c r="F16" s="46">
        <v>6.7830000000000004</v>
      </c>
      <c r="G16" s="46">
        <v>5.1849999999999996</v>
      </c>
      <c r="H16" s="46">
        <v>283.34500000000003</v>
      </c>
      <c r="I16" s="46"/>
      <c r="J16" s="46">
        <v>1.101</v>
      </c>
      <c r="K16" s="43">
        <f t="shared" si="0"/>
        <v>3316.4569999999999</v>
      </c>
      <c r="L16" s="46">
        <v>458.483</v>
      </c>
      <c r="M16" s="46">
        <v>7.66</v>
      </c>
      <c r="N16" s="44">
        <f t="shared" si="1"/>
        <v>3782.6</v>
      </c>
      <c r="O16" s="48"/>
      <c r="P16" s="28" t="s">
        <v>35</v>
      </c>
      <c r="Q16" s="29">
        <f>K17</f>
        <v>3650.9420000000005</v>
      </c>
      <c r="R16" s="87">
        <f t="shared" si="2"/>
        <v>5396.1992276964056</v>
      </c>
      <c r="S16" s="30">
        <f t="shared" si="3"/>
        <v>87.570247997317438</v>
      </c>
      <c r="T16" s="29">
        <f>K33</f>
        <v>4688.7750287950012</v>
      </c>
      <c r="U16" s="30">
        <f t="shared" si="4"/>
        <v>85.639100429133322</v>
      </c>
      <c r="V16" s="63">
        <f t="shared" si="5"/>
        <v>-13.109675329822807</v>
      </c>
      <c r="W16" s="63">
        <f t="shared" si="6"/>
        <v>-707.42419890140445</v>
      </c>
      <c r="X16" s="85"/>
      <c r="Y16" s="85"/>
      <c r="AB16" s="86"/>
      <c r="AC16" s="86"/>
    </row>
    <row r="17" spans="2:29" ht="15" customHeight="1" x14ac:dyDescent="0.45">
      <c r="B17" s="45" t="s">
        <v>39</v>
      </c>
      <c r="C17" s="46">
        <v>945.74599999999998</v>
      </c>
      <c r="D17" s="46">
        <v>2366.0419999999999</v>
      </c>
      <c r="E17" s="46">
        <v>22.981000000000002</v>
      </c>
      <c r="F17" s="46">
        <v>6.8559999999999999</v>
      </c>
      <c r="G17" s="46">
        <v>5.2460000000000004</v>
      </c>
      <c r="H17" s="46">
        <v>302.96100000000001</v>
      </c>
      <c r="I17" s="46"/>
      <c r="J17" s="46">
        <v>1.1100000000000001</v>
      </c>
      <c r="K17" s="43">
        <f t="shared" si="0"/>
        <v>3650.9420000000005</v>
      </c>
      <c r="L17" s="46">
        <v>503.51400000000001</v>
      </c>
      <c r="M17" s="46">
        <v>14.702</v>
      </c>
      <c r="N17" s="44">
        <f t="shared" si="1"/>
        <v>4169.1580000000004</v>
      </c>
      <c r="O17" s="48"/>
      <c r="P17" s="34"/>
      <c r="Q17" s="35"/>
      <c r="R17" s="35"/>
      <c r="S17" s="36"/>
      <c r="T17" s="35"/>
      <c r="U17" s="35"/>
      <c r="V17" s="36"/>
      <c r="W17" s="36"/>
      <c r="AB17" s="86"/>
      <c r="AC17" s="86"/>
    </row>
    <row r="18" spans="2:29" ht="15" customHeight="1" x14ac:dyDescent="0.45">
      <c r="B18" s="45" t="s">
        <v>40</v>
      </c>
      <c r="C18" s="46">
        <v>911.19799999999998</v>
      </c>
      <c r="D18" s="46">
        <v>2562.8760000000002</v>
      </c>
      <c r="E18" s="46">
        <v>22.36</v>
      </c>
      <c r="F18" s="46">
        <v>6.5979999999999999</v>
      </c>
      <c r="G18" s="46">
        <v>5.5460000000000003</v>
      </c>
      <c r="H18" s="46">
        <v>305.25599999999997</v>
      </c>
      <c r="I18" s="46"/>
      <c r="J18" s="46">
        <v>1.0189999999999999</v>
      </c>
      <c r="K18" s="43">
        <f t="shared" si="0"/>
        <v>3814.8529999999996</v>
      </c>
      <c r="L18" s="46">
        <v>526.84500000000003</v>
      </c>
      <c r="M18" s="46">
        <v>24.582000000000001</v>
      </c>
      <c r="N18" s="44">
        <f t="shared" si="1"/>
        <v>4366.28</v>
      </c>
      <c r="O18" s="48"/>
      <c r="P18" s="37" t="s">
        <v>38</v>
      </c>
      <c r="Q18" s="38">
        <f>N17</f>
        <v>4169.1580000000004</v>
      </c>
      <c r="R18" s="89">
        <f>Q18*$O$70/$O$54</f>
        <v>6162.1376564580569</v>
      </c>
      <c r="S18" s="49">
        <f>SUM(S9:S15,S6:S7)</f>
        <v>99.999999999999986</v>
      </c>
      <c r="T18" s="38">
        <f>N33</f>
        <v>5475.0400287950015</v>
      </c>
      <c r="U18" s="49">
        <f>SUM(U9:U15,U6:U7)</f>
        <v>99.999999999999986</v>
      </c>
      <c r="V18" s="62">
        <f t="shared" ref="V18" si="7">(T18-R18)/R18*100</f>
        <v>-11.150312861689512</v>
      </c>
      <c r="W18" s="62">
        <f t="shared" si="6"/>
        <v>-687.09762766305539</v>
      </c>
      <c r="AB18" s="86"/>
      <c r="AC18" s="86"/>
    </row>
    <row r="19" spans="2:29" ht="15" customHeight="1" x14ac:dyDescent="0.45">
      <c r="B19" s="45" t="s">
        <v>41</v>
      </c>
      <c r="C19" s="46">
        <v>951.74699999999996</v>
      </c>
      <c r="D19" s="46">
        <v>2334.3220000000001</v>
      </c>
      <c r="E19" s="46">
        <v>23.766999999999999</v>
      </c>
      <c r="F19" s="46">
        <v>6.0869999999999997</v>
      </c>
      <c r="G19" s="46">
        <v>5.86</v>
      </c>
      <c r="H19" s="46">
        <v>335.68400000000003</v>
      </c>
      <c r="I19" s="46"/>
      <c r="J19" s="46">
        <v>1.0920000000000001</v>
      </c>
      <c r="K19" s="43">
        <f t="shared" si="0"/>
        <v>3658.5590000000002</v>
      </c>
      <c r="L19" s="46">
        <v>551.80700000000002</v>
      </c>
      <c r="M19" s="46">
        <v>25.835000000000001</v>
      </c>
      <c r="N19" s="44">
        <f t="shared" si="1"/>
        <v>4236.201</v>
      </c>
      <c r="O19" s="48"/>
      <c r="P19" s="139" t="s">
        <v>163</v>
      </c>
      <c r="Q19" s="140"/>
      <c r="R19" s="140"/>
      <c r="S19" s="140"/>
      <c r="T19" s="140"/>
      <c r="U19" s="140"/>
      <c r="V19" s="140"/>
      <c r="W19" s="140"/>
      <c r="AB19" s="86"/>
      <c r="AC19" s="86"/>
    </row>
    <row r="20" spans="2:29" ht="15" customHeight="1" x14ac:dyDescent="0.45">
      <c r="B20" s="45" t="s">
        <v>42</v>
      </c>
      <c r="C20" s="46">
        <v>963.75900000000001</v>
      </c>
      <c r="D20" s="46">
        <v>2290.9340000000002</v>
      </c>
      <c r="E20" s="46">
        <v>24.786000000000001</v>
      </c>
      <c r="F20" s="46">
        <v>6.6890000000000001</v>
      </c>
      <c r="G20" s="46">
        <v>6.1319999999999997</v>
      </c>
      <c r="H20" s="46">
        <v>345.661</v>
      </c>
      <c r="I20" s="46"/>
      <c r="J20" s="46">
        <v>0.95299999999999996</v>
      </c>
      <c r="K20" s="43">
        <f t="shared" si="0"/>
        <v>3638.9140000000002</v>
      </c>
      <c r="L20" s="46">
        <v>575.83500000000004</v>
      </c>
      <c r="M20" s="46">
        <v>36.195</v>
      </c>
      <c r="N20" s="44">
        <f t="shared" si="1"/>
        <v>4250.9439999999995</v>
      </c>
      <c r="O20" s="48"/>
      <c r="P20" s="140"/>
      <c r="Q20" s="140"/>
      <c r="R20" s="140"/>
      <c r="S20" s="140"/>
      <c r="T20" s="140"/>
      <c r="U20" s="140"/>
      <c r="V20" s="140"/>
      <c r="W20" s="140"/>
      <c r="X20" s="86"/>
      <c r="Y20" s="86"/>
      <c r="AB20" s="86"/>
      <c r="AC20" s="86"/>
    </row>
    <row r="21" spans="2:29" ht="15" customHeight="1" x14ac:dyDescent="0.45">
      <c r="B21" s="45" t="s">
        <v>43</v>
      </c>
      <c r="C21" s="46">
        <v>921.56</v>
      </c>
      <c r="D21" s="46">
        <v>2393.0239999999999</v>
      </c>
      <c r="E21" s="46">
        <v>22.983000000000001</v>
      </c>
      <c r="F21" s="46">
        <v>6.5609999999999999</v>
      </c>
      <c r="G21" s="46">
        <v>6.1440000000000001</v>
      </c>
      <c r="H21" s="46">
        <v>346.99900000000002</v>
      </c>
      <c r="I21" s="46"/>
      <c r="J21" s="46">
        <v>0.95</v>
      </c>
      <c r="K21" s="43">
        <f t="shared" si="0"/>
        <v>3698.2209999999995</v>
      </c>
      <c r="L21" s="46">
        <v>606.45299999999997</v>
      </c>
      <c r="M21" s="46">
        <v>24.036999999999999</v>
      </c>
      <c r="N21" s="44">
        <f t="shared" si="1"/>
        <v>4328.7109999999993</v>
      </c>
      <c r="O21" s="48"/>
      <c r="X21" s="86"/>
      <c r="Y21" s="86"/>
    </row>
    <row r="22" spans="2:29" ht="15" customHeight="1" x14ac:dyDescent="0.45">
      <c r="B22" s="45" t="s">
        <v>44</v>
      </c>
      <c r="C22" s="46">
        <v>1027.127</v>
      </c>
      <c r="D22" s="46">
        <v>2472.4540000000002</v>
      </c>
      <c r="E22" s="46">
        <v>22.882000000000001</v>
      </c>
      <c r="F22" s="46">
        <v>6.3419999999999996</v>
      </c>
      <c r="G22" s="46">
        <v>6.4160000000000004</v>
      </c>
      <c r="H22" s="46">
        <v>359.202</v>
      </c>
      <c r="I22" s="46"/>
      <c r="J22" s="46">
        <v>0.86699999999999999</v>
      </c>
      <c r="K22" s="43">
        <f t="shared" si="0"/>
        <v>3895.2900000000009</v>
      </c>
      <c r="L22" s="46">
        <v>610.24498840000001</v>
      </c>
      <c r="M22" s="46">
        <v>29.318000000000001</v>
      </c>
      <c r="N22" s="44">
        <f t="shared" si="1"/>
        <v>4534.8529884000009</v>
      </c>
      <c r="O22" s="51"/>
      <c r="X22" s="86"/>
      <c r="Y22" s="86"/>
    </row>
    <row r="23" spans="2:29" ht="15" customHeight="1" x14ac:dyDescent="0.45">
      <c r="B23" s="45" t="s">
        <v>45</v>
      </c>
      <c r="C23" s="46">
        <v>1062.4749999999999</v>
      </c>
      <c r="D23" s="46">
        <v>2543.1660000000002</v>
      </c>
      <c r="E23" s="46">
        <v>23.18</v>
      </c>
      <c r="F23" s="46">
        <v>7.2690000000000001</v>
      </c>
      <c r="G23" s="46">
        <v>6.673</v>
      </c>
      <c r="H23" s="46">
        <v>374.62299999999999</v>
      </c>
      <c r="I23" s="46"/>
      <c r="J23" s="46">
        <v>0.878</v>
      </c>
      <c r="K23" s="43">
        <f t="shared" si="0"/>
        <v>4018.2639999999997</v>
      </c>
      <c r="L23" s="46">
        <v>649.22374600000001</v>
      </c>
      <c r="M23" s="46">
        <v>36.018000000000001</v>
      </c>
      <c r="N23" s="44">
        <f t="shared" si="1"/>
        <v>4703.5057459999998</v>
      </c>
      <c r="O23" s="51"/>
      <c r="X23" s="86"/>
      <c r="Y23" s="86"/>
    </row>
    <row r="24" spans="2:29" ht="15" customHeight="1" x14ac:dyDescent="0.45">
      <c r="B24" s="45" t="s">
        <v>46</v>
      </c>
      <c r="C24" s="46">
        <v>1101.3699999999999</v>
      </c>
      <c r="D24" s="46">
        <v>2611.5079999999998</v>
      </c>
      <c r="E24" s="46">
        <v>21.603999999999999</v>
      </c>
      <c r="F24" s="46">
        <v>6.548</v>
      </c>
      <c r="G24" s="46">
        <v>6.8869999999999996</v>
      </c>
      <c r="H24" s="46">
        <v>396.37200000000001</v>
      </c>
      <c r="I24" s="46"/>
      <c r="J24" s="46">
        <v>1.0269999999999999</v>
      </c>
      <c r="K24" s="43">
        <f t="shared" si="0"/>
        <v>4145.3159999999998</v>
      </c>
      <c r="L24" s="46">
        <v>651.32335</v>
      </c>
      <c r="M24" s="46">
        <v>39.770000000000003</v>
      </c>
      <c r="N24" s="44">
        <f t="shared" si="1"/>
        <v>4836.4093499999999</v>
      </c>
      <c r="O24" s="51"/>
      <c r="X24" s="86"/>
      <c r="Y24" s="86"/>
    </row>
    <row r="25" spans="2:29" ht="15" customHeight="1" x14ac:dyDescent="0.45">
      <c r="B25" s="45" t="s">
        <v>47</v>
      </c>
      <c r="C25" s="46">
        <v>1218.258</v>
      </c>
      <c r="D25" s="46">
        <v>2707.2779999999998</v>
      </c>
      <c r="E25" s="46">
        <v>17.414000000000001</v>
      </c>
      <c r="F25" s="46">
        <v>6.5869999999999997</v>
      </c>
      <c r="G25" s="46">
        <v>1.411</v>
      </c>
      <c r="H25" s="46">
        <v>419.57299999999998</v>
      </c>
      <c r="I25" s="46"/>
      <c r="J25" s="46">
        <v>1.2290000000000001</v>
      </c>
      <c r="K25" s="43">
        <f t="shared" si="0"/>
        <v>4371.7500000000009</v>
      </c>
      <c r="L25" s="46">
        <v>686.89239399999997</v>
      </c>
      <c r="M25" s="46">
        <v>48.048000000000002</v>
      </c>
      <c r="N25" s="44">
        <f t="shared" si="1"/>
        <v>5106.6903940000002</v>
      </c>
      <c r="O25" s="51"/>
      <c r="X25" s="86"/>
      <c r="Y25" s="86"/>
      <c r="AC25" s="84">
        <f>N33/D33</f>
        <v>2.0980942553704978</v>
      </c>
    </row>
    <row r="26" spans="2:29" ht="15" customHeight="1" x14ac:dyDescent="0.45">
      <c r="B26" s="45" t="s">
        <v>48</v>
      </c>
      <c r="C26" s="46">
        <v>1320.0691097900001</v>
      </c>
      <c r="D26" s="46">
        <v>2597.1831240000001</v>
      </c>
      <c r="E26" s="46">
        <v>15.749321760000001</v>
      </c>
      <c r="F26" s="46">
        <v>5.8408227500000001</v>
      </c>
      <c r="G26" s="46">
        <v>1.7258886</v>
      </c>
      <c r="H26" s="46">
        <v>418.20920618399998</v>
      </c>
      <c r="I26" s="46"/>
      <c r="J26" s="46">
        <v>1.0743024999999999</v>
      </c>
      <c r="K26" s="43">
        <f t="shared" si="0"/>
        <v>4359.8517755840003</v>
      </c>
      <c r="L26" s="46">
        <v>677.54720299999997</v>
      </c>
      <c r="M26" s="46">
        <v>83.168000000000006</v>
      </c>
      <c r="N26" s="44">
        <f t="shared" si="1"/>
        <v>5120.566978584</v>
      </c>
      <c r="O26" s="51"/>
      <c r="X26" s="86"/>
      <c r="Y26" s="86"/>
    </row>
    <row r="27" spans="2:29" ht="15" customHeight="1" x14ac:dyDescent="0.45">
      <c r="B27" s="45" t="s">
        <v>49</v>
      </c>
      <c r="C27" s="46">
        <v>1349.4670000000001</v>
      </c>
      <c r="D27" s="46">
        <v>2651.3679999999999</v>
      </c>
      <c r="E27" s="46">
        <v>17.027000000000001</v>
      </c>
      <c r="F27" s="46">
        <v>5.7869999999999999</v>
      </c>
      <c r="G27" s="46">
        <v>1.1719999999999999</v>
      </c>
      <c r="H27" s="46">
        <v>406.17099999999999</v>
      </c>
      <c r="I27" s="46"/>
      <c r="J27" s="46">
        <v>0.97099999999999997</v>
      </c>
      <c r="K27" s="43">
        <f t="shared" si="0"/>
        <v>4431.9629999999997</v>
      </c>
      <c r="L27" s="46">
        <v>658.06200000000001</v>
      </c>
      <c r="M27" s="46">
        <v>93.385999999999996</v>
      </c>
      <c r="N27" s="44">
        <f t="shared" si="1"/>
        <v>5183.4110000000001</v>
      </c>
      <c r="O27" s="51"/>
      <c r="X27" s="86"/>
      <c r="Y27" s="86"/>
    </row>
    <row r="28" spans="2:29" ht="15" customHeight="1" x14ac:dyDescent="0.45">
      <c r="B28" s="45" t="s">
        <v>50</v>
      </c>
      <c r="C28" s="46">
        <v>1528.04</v>
      </c>
      <c r="D28" s="46">
        <v>2681.4520000000002</v>
      </c>
      <c r="E28" s="46">
        <v>20.582999999999998</v>
      </c>
      <c r="F28" s="46">
        <v>7.048</v>
      </c>
      <c r="G28" s="46">
        <v>1.155</v>
      </c>
      <c r="H28" s="46">
        <v>456.48500000000001</v>
      </c>
      <c r="I28" s="46"/>
      <c r="J28" s="46">
        <v>1.296</v>
      </c>
      <c r="K28" s="43">
        <f t="shared" si="0"/>
        <v>4696.0589999999993</v>
      </c>
      <c r="L28" s="46">
        <v>637.654</v>
      </c>
      <c r="M28" s="46">
        <v>128.43799999999999</v>
      </c>
      <c r="N28" s="44">
        <f t="shared" si="1"/>
        <v>5462.1509999999998</v>
      </c>
      <c r="O28" s="51"/>
      <c r="X28" s="86"/>
      <c r="Y28" s="86"/>
    </row>
    <row r="29" spans="2:29" ht="15" customHeight="1" x14ac:dyDescent="0.45">
      <c r="B29" s="45" t="s">
        <v>51</v>
      </c>
      <c r="C29" s="46">
        <v>1536.12</v>
      </c>
      <c r="D29" s="46">
        <v>2490.4899999999998</v>
      </c>
      <c r="E29" s="46">
        <v>17.385999999999999</v>
      </c>
      <c r="F29" s="46">
        <v>13.894</v>
      </c>
      <c r="G29" s="46">
        <v>1.1459999999999999</v>
      </c>
      <c r="H29" s="46">
        <v>507.30500000000001</v>
      </c>
      <c r="I29" s="46"/>
      <c r="J29" s="46">
        <v>1.4690000000000001</v>
      </c>
      <c r="K29" s="43">
        <f t="shared" si="0"/>
        <v>4567.8099999999995</v>
      </c>
      <c r="L29" s="46">
        <v>613.36500000000001</v>
      </c>
      <c r="M29" s="46">
        <v>160.08099999999999</v>
      </c>
      <c r="N29" s="44">
        <f t="shared" si="1"/>
        <v>5341.2559999999994</v>
      </c>
      <c r="O29" s="51"/>
      <c r="X29" s="86"/>
      <c r="Y29" s="86"/>
    </row>
    <row r="30" spans="2:29" ht="15" customHeight="1" x14ac:dyDescent="0.45">
      <c r="B30" s="45" t="s">
        <v>52</v>
      </c>
      <c r="C30" s="46">
        <v>1556.771</v>
      </c>
      <c r="D30" s="46">
        <v>2504.34330215</v>
      </c>
      <c r="E30" s="46">
        <v>15.8897064</v>
      </c>
      <c r="F30" s="46">
        <v>14.996725</v>
      </c>
      <c r="G30" s="46">
        <v>1.0799738000000001</v>
      </c>
      <c r="H30" s="46">
        <v>471.892135048</v>
      </c>
      <c r="I30" s="46"/>
      <c r="J30" s="46">
        <v>1.12861575</v>
      </c>
      <c r="K30" s="43">
        <f t="shared" si="0"/>
        <v>4566.1014581479994</v>
      </c>
      <c r="L30" s="46">
        <v>571.13302499999998</v>
      </c>
      <c r="M30" s="46">
        <v>213.501</v>
      </c>
      <c r="N30" s="44">
        <f t="shared" si="1"/>
        <v>5350.7354831479997</v>
      </c>
      <c r="O30" s="51"/>
      <c r="X30" s="86"/>
      <c r="Y30" s="86"/>
    </row>
    <row r="31" spans="2:29" ht="15" customHeight="1" x14ac:dyDescent="0.45">
      <c r="B31" s="45" t="s">
        <v>53</v>
      </c>
      <c r="C31" s="46">
        <v>1864.3879999999999</v>
      </c>
      <c r="D31" s="46">
        <v>2571.9259999999999</v>
      </c>
      <c r="E31" s="46">
        <v>15.218999999999999</v>
      </c>
      <c r="F31" s="46">
        <v>16.737841549999999</v>
      </c>
      <c r="G31" s="46">
        <v>0.68479999999999996</v>
      </c>
      <c r="H31" s="46">
        <v>481.221</v>
      </c>
      <c r="I31" s="46"/>
      <c r="J31" s="46">
        <v>1.08187075</v>
      </c>
      <c r="K31" s="43">
        <f t="shared" si="0"/>
        <v>4951.2585123000008</v>
      </c>
      <c r="L31" s="46">
        <v>542.73500000000001</v>
      </c>
      <c r="M31" s="46">
        <v>259.74599999999998</v>
      </c>
      <c r="N31" s="44">
        <f t="shared" si="1"/>
        <v>5753.7395123000006</v>
      </c>
      <c r="O31" s="51"/>
      <c r="X31" s="85"/>
      <c r="Y31" s="85"/>
    </row>
    <row r="32" spans="2:29" x14ac:dyDescent="0.45">
      <c r="B32" s="61" t="s">
        <v>152</v>
      </c>
      <c r="C32" s="46">
        <v>1851.694</v>
      </c>
      <c r="D32" s="46">
        <v>2616.703</v>
      </c>
      <c r="E32" s="46">
        <v>17.053000000000001</v>
      </c>
      <c r="F32" s="46">
        <v>19.701202380000002</v>
      </c>
      <c r="G32" s="46">
        <v>0</v>
      </c>
      <c r="H32" s="46">
        <v>512.60900000000004</v>
      </c>
      <c r="I32" s="46"/>
      <c r="J32" s="46">
        <v>0.77961475000000002</v>
      </c>
      <c r="K32" s="43">
        <f t="shared" si="0"/>
        <v>5018.5398171300003</v>
      </c>
      <c r="L32" s="46">
        <v>494.14800000000002</v>
      </c>
      <c r="M32" s="46">
        <v>280.94499999999999</v>
      </c>
      <c r="N32" s="44">
        <f t="shared" si="1"/>
        <v>5793.6328171300001</v>
      </c>
      <c r="X32" s="85"/>
      <c r="Y32" s="85"/>
    </row>
    <row r="33" spans="2:23" ht="17.25" customHeight="1" x14ac:dyDescent="0.45">
      <c r="B33" s="93" t="s">
        <v>158</v>
      </c>
      <c r="C33" s="94">
        <v>1556.2681852400001</v>
      </c>
      <c r="D33" s="94">
        <v>2609.5300603300002</v>
      </c>
      <c r="E33" s="94">
        <v>20.131</v>
      </c>
      <c r="F33" s="94">
        <v>23.353783225000001</v>
      </c>
      <c r="G33" s="94">
        <v>0</v>
      </c>
      <c r="H33" s="94">
        <v>478.29399999999998</v>
      </c>
      <c r="I33" s="94"/>
      <c r="J33" s="94">
        <v>1.198</v>
      </c>
      <c r="K33" s="43">
        <f t="shared" si="0"/>
        <v>4688.7750287950012</v>
      </c>
      <c r="L33" s="94">
        <v>458.774</v>
      </c>
      <c r="M33" s="94">
        <v>327.49099999999999</v>
      </c>
      <c r="N33" s="44">
        <f t="shared" si="1"/>
        <v>5475.0400287950015</v>
      </c>
    </row>
    <row r="34" spans="2:23" ht="17.25" customHeight="1" x14ac:dyDescent="0.45">
      <c r="B34" s="95" t="s">
        <v>159</v>
      </c>
      <c r="C34" s="96"/>
      <c r="D34" s="96"/>
      <c r="E34" s="96"/>
      <c r="F34" s="96"/>
      <c r="G34" s="96"/>
      <c r="H34" s="96"/>
      <c r="I34" s="96"/>
      <c r="J34" s="96"/>
      <c r="K34" s="96">
        <f t="shared" si="0"/>
        <v>0</v>
      </c>
      <c r="L34" s="96"/>
      <c r="M34" s="96"/>
      <c r="N34" s="96">
        <f t="shared" si="1"/>
        <v>0</v>
      </c>
    </row>
    <row r="35" spans="2:23" ht="17.25" customHeight="1" x14ac:dyDescent="0.45">
      <c r="B35" s="95" t="s">
        <v>160</v>
      </c>
      <c r="C35" s="96"/>
      <c r="D35" s="96"/>
      <c r="E35" s="96"/>
      <c r="F35" s="96"/>
      <c r="G35" s="96"/>
      <c r="H35" s="96"/>
      <c r="I35" s="96"/>
      <c r="J35" s="96"/>
      <c r="K35" s="96">
        <f t="shared" si="0"/>
        <v>0</v>
      </c>
      <c r="L35" s="96"/>
      <c r="M35" s="96"/>
      <c r="N35" s="96">
        <f t="shared" si="1"/>
        <v>0</v>
      </c>
    </row>
    <row r="36" spans="2:23" ht="24.75" customHeight="1" x14ac:dyDescent="0.45">
      <c r="B36"/>
      <c r="C36"/>
      <c r="D36"/>
      <c r="E36"/>
      <c r="F36"/>
      <c r="G36"/>
      <c r="H36"/>
      <c r="I36"/>
      <c r="J36" s="91"/>
      <c r="K36"/>
      <c r="L36"/>
      <c r="M36"/>
      <c r="N36"/>
    </row>
    <row r="37" spans="2:23" ht="24.75" customHeight="1" x14ac:dyDescent="0.45"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2:23" ht="51" customHeight="1" x14ac:dyDescent="0.45"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2:23" ht="24.75" customHeight="1" x14ac:dyDescent="0.45"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2:23" ht="21" x14ac:dyDescent="0.45">
      <c r="B40" s="142" t="s">
        <v>167</v>
      </c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</row>
    <row r="41" spans="2:23" x14ac:dyDescent="0.45">
      <c r="C41" s="143" t="s">
        <v>155</v>
      </c>
      <c r="D41" s="143"/>
      <c r="E41" s="143"/>
      <c r="F41" s="143"/>
      <c r="G41" s="143"/>
      <c r="H41" s="60"/>
      <c r="I41" s="144" t="s">
        <v>156</v>
      </c>
      <c r="J41" s="144"/>
      <c r="K41" s="144"/>
      <c r="L41" s="144"/>
      <c r="M41" s="144"/>
      <c r="N41" s="144"/>
    </row>
    <row r="42" spans="2:23" ht="48" x14ac:dyDescent="0.45">
      <c r="B42" s="72"/>
      <c r="C42" s="73" t="s">
        <v>1</v>
      </c>
      <c r="D42" s="73" t="s">
        <v>15</v>
      </c>
      <c r="E42" s="73" t="s">
        <v>18</v>
      </c>
      <c r="F42" s="74" t="s">
        <v>154</v>
      </c>
      <c r="G42" s="73" t="s">
        <v>20</v>
      </c>
      <c r="H42" s="73" t="s">
        <v>147</v>
      </c>
      <c r="I42" s="75" t="s">
        <v>1</v>
      </c>
      <c r="J42" s="76" t="s">
        <v>15</v>
      </c>
      <c r="K42" s="76" t="s">
        <v>18</v>
      </c>
      <c r="L42" s="77" t="s">
        <v>154</v>
      </c>
      <c r="M42" s="76" t="s">
        <v>20</v>
      </c>
      <c r="N42" s="76" t="s">
        <v>147</v>
      </c>
      <c r="O42" s="71" t="s">
        <v>157</v>
      </c>
      <c r="P42" s="135" t="s">
        <v>172</v>
      </c>
      <c r="Q42" s="135"/>
      <c r="R42" s="135"/>
      <c r="S42" s="135"/>
      <c r="T42" s="135"/>
      <c r="U42" s="135"/>
      <c r="V42" s="135"/>
      <c r="W42" s="135"/>
    </row>
    <row r="43" spans="2:23" x14ac:dyDescent="0.45">
      <c r="B43" s="65" t="s">
        <v>25</v>
      </c>
      <c r="C43" s="82">
        <f>C6</f>
        <v>0</v>
      </c>
      <c r="D43" s="66">
        <f>D6</f>
        <v>0</v>
      </c>
      <c r="E43" s="82">
        <f>H6</f>
        <v>494.74592000000001</v>
      </c>
      <c r="F43" s="67">
        <f>SUM(J6,E6,F6,G6,I6)</f>
        <v>206.30481</v>
      </c>
      <c r="G43" s="82">
        <f>L6</f>
        <v>0</v>
      </c>
      <c r="H43" s="66">
        <f>M6</f>
        <v>0</v>
      </c>
      <c r="I43" s="78">
        <f t="shared" ref="I43:N43" si="8">C43*$O$70/$O43</f>
        <v>0</v>
      </c>
      <c r="J43" s="66">
        <f t="shared" si="8"/>
        <v>0</v>
      </c>
      <c r="K43" s="80">
        <f t="shared" si="8"/>
        <v>946.84132965517244</v>
      </c>
      <c r="L43" s="66">
        <f t="shared" si="8"/>
        <v>394.82472258620692</v>
      </c>
      <c r="M43" s="80">
        <f t="shared" si="8"/>
        <v>0</v>
      </c>
      <c r="N43" s="66">
        <f t="shared" si="8"/>
        <v>0</v>
      </c>
      <c r="O43" s="68">
        <v>58</v>
      </c>
    </row>
    <row r="44" spans="2:23" x14ac:dyDescent="0.45">
      <c r="B44" s="65" t="s">
        <v>26</v>
      </c>
      <c r="C44" s="82">
        <f t="shared" ref="C44:D70" si="9">C7</f>
        <v>0</v>
      </c>
      <c r="D44" s="66">
        <f t="shared" si="9"/>
        <v>16.26408</v>
      </c>
      <c r="E44" s="82">
        <f t="shared" ref="E44:E70" si="10">H7</f>
        <v>488.85311999999999</v>
      </c>
      <c r="F44" s="67">
        <f t="shared" ref="F44:F70" si="11">SUM(J7,E7,F7,G7,I7)</f>
        <v>231.42729</v>
      </c>
      <c r="G44" s="82">
        <f t="shared" ref="G44:G70" si="12">L7</f>
        <v>0</v>
      </c>
      <c r="H44" s="66">
        <f t="shared" ref="H44:H70" si="13">M7</f>
        <v>0</v>
      </c>
      <c r="I44" s="78">
        <f t="shared" ref="I44:I68" si="14">C44*$O$70/$O44</f>
        <v>0</v>
      </c>
      <c r="J44" s="66">
        <f t="shared" ref="J44:J70" si="15">D44*$O$70/$O44</f>
        <v>29.938853731343283</v>
      </c>
      <c r="K44" s="80">
        <f t="shared" ref="K44:K69" si="16">E44*$O$70/$O44</f>
        <v>899.87887761194031</v>
      </c>
      <c r="L44" s="66">
        <f t="shared" ref="L44:L70" si="17">F44*$O$70/$O44</f>
        <v>426.0104343283582</v>
      </c>
      <c r="M44" s="80">
        <f t="shared" ref="M44:M70" si="18">G44*$O$70/$O44</f>
        <v>0</v>
      </c>
      <c r="N44" s="66">
        <f t="shared" ref="N44:N70" si="19">H44*$O$70/$O44</f>
        <v>0</v>
      </c>
      <c r="O44" s="69">
        <v>60.3</v>
      </c>
    </row>
    <row r="45" spans="2:23" x14ac:dyDescent="0.45">
      <c r="B45" s="65" t="s">
        <v>27</v>
      </c>
      <c r="C45" s="82">
        <f t="shared" si="9"/>
        <v>0</v>
      </c>
      <c r="D45" s="66">
        <f t="shared" si="9"/>
        <v>32.462693999999999</v>
      </c>
      <c r="E45" s="82">
        <f t="shared" si="10"/>
        <v>277.85520000000002</v>
      </c>
      <c r="F45" s="67">
        <f t="shared" si="11"/>
        <v>189.45350000000002</v>
      </c>
      <c r="G45" s="82">
        <f t="shared" si="12"/>
        <v>404.0552616992</v>
      </c>
      <c r="H45" s="66">
        <f t="shared" si="13"/>
        <v>0</v>
      </c>
      <c r="I45" s="78">
        <f t="shared" si="14"/>
        <v>0</v>
      </c>
      <c r="J45" s="66">
        <f t="shared" si="15"/>
        <v>58.974779607201306</v>
      </c>
      <c r="K45" s="80">
        <f t="shared" si="16"/>
        <v>504.77785924713584</v>
      </c>
      <c r="L45" s="66">
        <f t="shared" si="17"/>
        <v>344.17902618657939</v>
      </c>
      <c r="M45" s="80">
        <f t="shared" si="18"/>
        <v>734.04474711311298</v>
      </c>
      <c r="N45" s="66">
        <f t="shared" si="19"/>
        <v>0</v>
      </c>
      <c r="O45" s="68">
        <v>61.1</v>
      </c>
    </row>
    <row r="46" spans="2:23" x14ac:dyDescent="0.45">
      <c r="B46" s="65" t="s">
        <v>28</v>
      </c>
      <c r="C46" s="82">
        <f t="shared" si="9"/>
        <v>0</v>
      </c>
      <c r="D46" s="66">
        <f t="shared" si="9"/>
        <v>255.24271200000001</v>
      </c>
      <c r="E46" s="82">
        <f t="shared" si="10"/>
        <v>257.2296</v>
      </c>
      <c r="F46" s="67">
        <f t="shared" si="11"/>
        <v>185.62210000000002</v>
      </c>
      <c r="G46" s="82">
        <f t="shared" si="12"/>
        <v>414.16284016660001</v>
      </c>
      <c r="H46" s="66">
        <f t="shared" si="13"/>
        <v>0</v>
      </c>
      <c r="I46" s="78">
        <f t="shared" si="14"/>
        <v>0</v>
      </c>
      <c r="J46" s="66">
        <f t="shared" si="15"/>
        <v>455.49744424437301</v>
      </c>
      <c r="K46" s="80">
        <f t="shared" si="16"/>
        <v>459.04317684887457</v>
      </c>
      <c r="L46" s="66">
        <f t="shared" si="17"/>
        <v>331.2548729903537</v>
      </c>
      <c r="M46" s="80">
        <f t="shared" si="18"/>
        <v>739.10088840020251</v>
      </c>
      <c r="N46" s="66">
        <f t="shared" si="19"/>
        <v>0</v>
      </c>
      <c r="O46" s="69">
        <v>62.2</v>
      </c>
    </row>
    <row r="47" spans="2:23" x14ac:dyDescent="0.45">
      <c r="B47" s="65" t="s">
        <v>30</v>
      </c>
      <c r="C47" s="82">
        <f t="shared" si="9"/>
        <v>0</v>
      </c>
      <c r="D47" s="66">
        <f t="shared" si="9"/>
        <v>679.66329438000002</v>
      </c>
      <c r="E47" s="82">
        <f t="shared" si="10"/>
        <v>254.9228</v>
      </c>
      <c r="F47" s="67">
        <f t="shared" si="11"/>
        <v>164.48115999999999</v>
      </c>
      <c r="G47" s="82">
        <f t="shared" si="12"/>
        <v>409.121668</v>
      </c>
      <c r="H47" s="66">
        <f t="shared" si="13"/>
        <v>0</v>
      </c>
      <c r="I47" s="78">
        <f t="shared" si="14"/>
        <v>0</v>
      </c>
      <c r="J47" s="66">
        <f t="shared" si="15"/>
        <v>1191.8266299554502</v>
      </c>
      <c r="K47" s="80">
        <f t="shared" si="16"/>
        <v>447.02102369668245</v>
      </c>
      <c r="L47" s="66">
        <f t="shared" si="17"/>
        <v>288.42667867298576</v>
      </c>
      <c r="M47" s="80">
        <f t="shared" si="18"/>
        <v>717.41714293838857</v>
      </c>
      <c r="N47" s="66">
        <f t="shared" si="19"/>
        <v>0</v>
      </c>
      <c r="O47" s="68">
        <v>63.3</v>
      </c>
    </row>
    <row r="48" spans="2:23" x14ac:dyDescent="0.45">
      <c r="B48" s="65" t="s">
        <v>31</v>
      </c>
      <c r="C48" s="82">
        <f t="shared" si="9"/>
        <v>357.84699999999998</v>
      </c>
      <c r="D48" s="66">
        <f t="shared" si="9"/>
        <v>908.14599999999996</v>
      </c>
      <c r="E48" s="82">
        <f t="shared" si="10"/>
        <v>271.11160000000001</v>
      </c>
      <c r="F48" s="67">
        <f t="shared" si="11"/>
        <v>165.67347000000001</v>
      </c>
      <c r="G48" s="82">
        <f t="shared" si="12"/>
        <v>409.80847999999997</v>
      </c>
      <c r="H48" s="66">
        <f t="shared" si="13"/>
        <v>2.2570000000000001</v>
      </c>
      <c r="I48" s="78">
        <f t="shared" si="14"/>
        <v>605.50330792682928</v>
      </c>
      <c r="J48" s="66">
        <f t="shared" si="15"/>
        <v>1536.6494817073171</v>
      </c>
      <c r="K48" s="80">
        <f t="shared" si="16"/>
        <v>458.74066463414641</v>
      </c>
      <c r="L48" s="66">
        <f t="shared" si="17"/>
        <v>280.33163368902444</v>
      </c>
      <c r="M48" s="80">
        <f t="shared" si="18"/>
        <v>693.42593414634143</v>
      </c>
      <c r="N48" s="66">
        <f t="shared" si="19"/>
        <v>3.8190091463414642</v>
      </c>
      <c r="O48" s="69">
        <v>65.599999999999994</v>
      </c>
    </row>
    <row r="49" spans="2:15" x14ac:dyDescent="0.45">
      <c r="B49" s="65" t="s">
        <v>32</v>
      </c>
      <c r="C49" s="82">
        <f t="shared" si="9"/>
        <v>490.9</v>
      </c>
      <c r="D49" s="66">
        <f t="shared" si="9"/>
        <v>1246.309</v>
      </c>
      <c r="E49" s="82">
        <f t="shared" si="10"/>
        <v>281.10199999999998</v>
      </c>
      <c r="F49" s="67">
        <f t="shared" si="11"/>
        <v>95.796999999999997</v>
      </c>
      <c r="G49" s="82">
        <f t="shared" si="12"/>
        <v>428.005</v>
      </c>
      <c r="H49" s="66">
        <f t="shared" si="13"/>
        <v>3.7240000000000002</v>
      </c>
      <c r="I49" s="78">
        <f t="shared" si="14"/>
        <v>809.65676077265971</v>
      </c>
      <c r="J49" s="66">
        <f t="shared" si="15"/>
        <v>2055.5765081723625</v>
      </c>
      <c r="K49" s="80">
        <f t="shared" si="16"/>
        <v>463.6303417533432</v>
      </c>
      <c r="L49" s="66">
        <f t="shared" si="17"/>
        <v>158.00099554234771</v>
      </c>
      <c r="M49" s="80">
        <f t="shared" si="18"/>
        <v>705.92206537890047</v>
      </c>
      <c r="N49" s="66">
        <f t="shared" si="19"/>
        <v>6.1421099554234777</v>
      </c>
      <c r="O49" s="70">
        <v>67.3</v>
      </c>
    </row>
    <row r="50" spans="2:15" x14ac:dyDescent="0.45">
      <c r="B50" s="65" t="s">
        <v>33</v>
      </c>
      <c r="C50" s="82">
        <f t="shared" si="9"/>
        <v>578.96600000000001</v>
      </c>
      <c r="D50" s="66">
        <f t="shared" si="9"/>
        <v>1455.797</v>
      </c>
      <c r="E50" s="82">
        <f t="shared" si="10"/>
        <v>257.56439999999998</v>
      </c>
      <c r="F50" s="67">
        <f t="shared" si="11"/>
        <v>37.576000000000001</v>
      </c>
      <c r="G50" s="82">
        <f t="shared" si="12"/>
        <v>423.26400000000001</v>
      </c>
      <c r="H50" s="66">
        <f t="shared" si="13"/>
        <v>3.569</v>
      </c>
      <c r="I50" s="78">
        <f t="shared" si="14"/>
        <v>949.26478581979325</v>
      </c>
      <c r="J50" s="66">
        <f t="shared" si="15"/>
        <v>2386.9049778434269</v>
      </c>
      <c r="K50" s="80">
        <f t="shared" si="16"/>
        <v>422.2990901033973</v>
      </c>
      <c r="L50" s="66">
        <f t="shared" si="17"/>
        <v>61.609098966026579</v>
      </c>
      <c r="M50" s="80">
        <f t="shared" si="18"/>
        <v>693.97790251107836</v>
      </c>
      <c r="N50" s="66">
        <f t="shared" si="19"/>
        <v>5.8516838995568685</v>
      </c>
      <c r="O50" s="69">
        <v>67.7</v>
      </c>
    </row>
    <row r="51" spans="2:15" x14ac:dyDescent="0.45">
      <c r="B51" s="65" t="s">
        <v>34</v>
      </c>
      <c r="C51" s="82">
        <f t="shared" si="9"/>
        <v>742.29200000000003</v>
      </c>
      <c r="D51" s="66">
        <f t="shared" si="9"/>
        <v>1711.29</v>
      </c>
      <c r="E51" s="82">
        <f t="shared" si="10"/>
        <v>268.815</v>
      </c>
      <c r="F51" s="67">
        <f t="shared" si="11"/>
        <v>37.212000000000003</v>
      </c>
      <c r="G51" s="82">
        <f t="shared" si="12"/>
        <v>431.322</v>
      </c>
      <c r="H51" s="66">
        <f t="shared" si="13"/>
        <v>6.1660000000000004</v>
      </c>
      <c r="I51" s="78">
        <f t="shared" si="14"/>
        <v>1211.6825294117646</v>
      </c>
      <c r="J51" s="66">
        <f t="shared" si="15"/>
        <v>2793.4292647058824</v>
      </c>
      <c r="K51" s="80">
        <f t="shared" si="16"/>
        <v>438.80095588235292</v>
      </c>
      <c r="L51" s="66">
        <f t="shared" si="17"/>
        <v>60.743117647058824</v>
      </c>
      <c r="M51" s="80">
        <f t="shared" si="18"/>
        <v>704.06973529411766</v>
      </c>
      <c r="N51" s="66">
        <f t="shared" si="19"/>
        <v>10.065088235294118</v>
      </c>
      <c r="O51" s="68">
        <v>68</v>
      </c>
    </row>
    <row r="52" spans="2:15" x14ac:dyDescent="0.45">
      <c r="B52" s="65" t="s">
        <v>36</v>
      </c>
      <c r="C52" s="82">
        <f t="shared" si="9"/>
        <v>721.85199999999998</v>
      </c>
      <c r="D52" s="66">
        <f t="shared" si="9"/>
        <v>1954.192</v>
      </c>
      <c r="E52" s="82">
        <f t="shared" si="10"/>
        <v>282.06700000000001</v>
      </c>
      <c r="F52" s="67">
        <f t="shared" si="11"/>
        <v>37.689</v>
      </c>
      <c r="G52" s="82">
        <f t="shared" si="12"/>
        <v>454.78300000000002</v>
      </c>
      <c r="H52" s="66">
        <f t="shared" si="13"/>
        <v>6.2130000000000001</v>
      </c>
      <c r="I52" s="78">
        <f t="shared" si="14"/>
        <v>1168.011253644315</v>
      </c>
      <c r="J52" s="66">
        <f t="shared" si="15"/>
        <v>3162.030787172012</v>
      </c>
      <c r="K52" s="80">
        <f t="shared" si="16"/>
        <v>456.40578717201174</v>
      </c>
      <c r="L52" s="66">
        <f t="shared" si="17"/>
        <v>60.98365889212829</v>
      </c>
      <c r="M52" s="80">
        <f t="shared" si="18"/>
        <v>735.87336734693883</v>
      </c>
      <c r="N52" s="66">
        <f t="shared" si="19"/>
        <v>10.053104956268223</v>
      </c>
      <c r="O52" s="69">
        <v>68.599999999999994</v>
      </c>
    </row>
    <row r="53" spans="2:15" x14ac:dyDescent="0.45">
      <c r="B53" s="65" t="s">
        <v>37</v>
      </c>
      <c r="C53" s="82">
        <f t="shared" si="9"/>
        <v>823.86900000000003</v>
      </c>
      <c r="D53" s="66">
        <f t="shared" si="9"/>
        <v>2170.56</v>
      </c>
      <c r="E53" s="82">
        <f t="shared" si="10"/>
        <v>283.34500000000003</v>
      </c>
      <c r="F53" s="67">
        <f t="shared" si="11"/>
        <v>38.683</v>
      </c>
      <c r="G53" s="82">
        <f t="shared" si="12"/>
        <v>458.483</v>
      </c>
      <c r="H53" s="66">
        <f t="shared" si="13"/>
        <v>7.66</v>
      </c>
      <c r="I53" s="78">
        <f t="shared" si="14"/>
        <v>1289.8372214386459</v>
      </c>
      <c r="J53" s="66">
        <f t="shared" si="15"/>
        <v>3398.1968970380817</v>
      </c>
      <c r="K53" s="80">
        <f t="shared" si="16"/>
        <v>443.60077574047955</v>
      </c>
      <c r="L53" s="66">
        <f t="shared" si="17"/>
        <v>60.561537376586742</v>
      </c>
      <c r="M53" s="80">
        <f t="shared" si="18"/>
        <v>717.79425952045119</v>
      </c>
      <c r="N53" s="66">
        <f t="shared" si="19"/>
        <v>11.992383638928066</v>
      </c>
      <c r="O53" s="68">
        <v>70.900000000000006</v>
      </c>
    </row>
    <row r="54" spans="2:15" x14ac:dyDescent="0.45">
      <c r="B54" s="65" t="s">
        <v>39</v>
      </c>
      <c r="C54" s="82">
        <f t="shared" si="9"/>
        <v>945.74599999999998</v>
      </c>
      <c r="D54" s="66">
        <f t="shared" si="9"/>
        <v>2366.0419999999999</v>
      </c>
      <c r="E54" s="82">
        <f t="shared" si="10"/>
        <v>302.96100000000001</v>
      </c>
      <c r="F54" s="67">
        <f t="shared" si="11"/>
        <v>36.193000000000005</v>
      </c>
      <c r="G54" s="82">
        <f t="shared" si="12"/>
        <v>503.51400000000001</v>
      </c>
      <c r="H54" s="66">
        <f t="shared" si="13"/>
        <v>14.702</v>
      </c>
      <c r="I54" s="78">
        <f t="shared" si="14"/>
        <v>1397.840292942743</v>
      </c>
      <c r="J54" s="66">
        <f t="shared" si="15"/>
        <v>3497.0793874833557</v>
      </c>
      <c r="K54" s="80">
        <f t="shared" si="16"/>
        <v>447.78523302263653</v>
      </c>
      <c r="L54" s="66">
        <f t="shared" si="17"/>
        <v>53.494314247669784</v>
      </c>
      <c r="M54" s="80">
        <f t="shared" si="18"/>
        <v>744.20844207723042</v>
      </c>
      <c r="N54" s="66">
        <f t="shared" si="19"/>
        <v>21.729986684420773</v>
      </c>
      <c r="O54" s="69">
        <v>75.099999999999994</v>
      </c>
    </row>
    <row r="55" spans="2:15" x14ac:dyDescent="0.45">
      <c r="B55" s="65" t="s">
        <v>40</v>
      </c>
      <c r="C55" s="82">
        <f t="shared" si="9"/>
        <v>911.19799999999998</v>
      </c>
      <c r="D55" s="66">
        <f t="shared" si="9"/>
        <v>2562.8760000000002</v>
      </c>
      <c r="E55" s="82">
        <f t="shared" si="10"/>
        <v>305.25599999999997</v>
      </c>
      <c r="F55" s="67">
        <f t="shared" si="11"/>
        <v>35.522999999999996</v>
      </c>
      <c r="G55" s="82">
        <f t="shared" si="12"/>
        <v>526.84500000000003</v>
      </c>
      <c r="H55" s="66">
        <f t="shared" si="13"/>
        <v>24.582000000000001</v>
      </c>
      <c r="I55" s="78">
        <f t="shared" si="14"/>
        <v>1308.4473221216042</v>
      </c>
      <c r="J55" s="66">
        <f t="shared" si="15"/>
        <v>3680.1971021992244</v>
      </c>
      <c r="K55" s="80">
        <f t="shared" si="16"/>
        <v>438.33655886157823</v>
      </c>
      <c r="L55" s="66">
        <f t="shared" si="17"/>
        <v>51.009741267787831</v>
      </c>
      <c r="M55" s="80">
        <f t="shared" si="18"/>
        <v>756.53033635187592</v>
      </c>
      <c r="N55" s="66">
        <f t="shared" si="19"/>
        <v>35.298861578266497</v>
      </c>
      <c r="O55" s="68">
        <v>77.3</v>
      </c>
    </row>
    <row r="56" spans="2:15" x14ac:dyDescent="0.45">
      <c r="B56" s="65" t="s">
        <v>41</v>
      </c>
      <c r="C56" s="82">
        <f t="shared" si="9"/>
        <v>951.74699999999996</v>
      </c>
      <c r="D56" s="66">
        <f t="shared" si="9"/>
        <v>2334.3220000000001</v>
      </c>
      <c r="E56" s="82">
        <f t="shared" si="10"/>
        <v>335.68400000000003</v>
      </c>
      <c r="F56" s="67">
        <f t="shared" si="11"/>
        <v>36.805999999999997</v>
      </c>
      <c r="G56" s="82">
        <f t="shared" si="12"/>
        <v>551.80700000000002</v>
      </c>
      <c r="H56" s="66">
        <f t="shared" si="13"/>
        <v>25.835000000000001</v>
      </c>
      <c r="I56" s="78">
        <f t="shared" si="14"/>
        <v>1327.1848869346734</v>
      </c>
      <c r="J56" s="66">
        <f t="shared" si="15"/>
        <v>3255.1475125628144</v>
      </c>
      <c r="K56" s="80">
        <f t="shared" si="16"/>
        <v>468.10206030150766</v>
      </c>
      <c r="L56" s="66">
        <f t="shared" si="17"/>
        <v>51.32494974874372</v>
      </c>
      <c r="M56" s="80">
        <f t="shared" si="18"/>
        <v>769.47961055276392</v>
      </c>
      <c r="N56" s="66">
        <f t="shared" si="19"/>
        <v>36.026193467336682</v>
      </c>
      <c r="O56" s="69">
        <v>79.599999999999994</v>
      </c>
    </row>
    <row r="57" spans="2:15" x14ac:dyDescent="0.45">
      <c r="B57" s="65" t="s">
        <v>42</v>
      </c>
      <c r="C57" s="82">
        <f t="shared" si="9"/>
        <v>963.75900000000001</v>
      </c>
      <c r="D57" s="66">
        <f t="shared" si="9"/>
        <v>2290.9340000000002</v>
      </c>
      <c r="E57" s="82">
        <f t="shared" si="10"/>
        <v>345.661</v>
      </c>
      <c r="F57" s="67">
        <f t="shared" si="11"/>
        <v>38.559999999999995</v>
      </c>
      <c r="G57" s="82">
        <f t="shared" si="12"/>
        <v>575.83500000000004</v>
      </c>
      <c r="H57" s="66">
        <f t="shared" si="13"/>
        <v>36.195</v>
      </c>
      <c r="I57" s="78">
        <f t="shared" si="14"/>
        <v>1315.8333210332103</v>
      </c>
      <c r="J57" s="66">
        <f t="shared" si="15"/>
        <v>3127.8434686346868</v>
      </c>
      <c r="K57" s="80">
        <f t="shared" si="16"/>
        <v>471.9356826568266</v>
      </c>
      <c r="L57" s="66">
        <f t="shared" si="17"/>
        <v>52.646494464944652</v>
      </c>
      <c r="M57" s="80">
        <f t="shared" si="18"/>
        <v>786.19538745387467</v>
      </c>
      <c r="N57" s="66">
        <f t="shared" si="19"/>
        <v>49.417527675276752</v>
      </c>
      <c r="O57" s="70">
        <v>81.3</v>
      </c>
    </row>
    <row r="58" spans="2:15" x14ac:dyDescent="0.45">
      <c r="B58" s="65" t="s">
        <v>43</v>
      </c>
      <c r="C58" s="82">
        <f t="shared" si="9"/>
        <v>921.56</v>
      </c>
      <c r="D58" s="66">
        <f t="shared" si="9"/>
        <v>2393.0239999999999</v>
      </c>
      <c r="E58" s="82">
        <f t="shared" si="10"/>
        <v>346.99900000000002</v>
      </c>
      <c r="F58" s="67">
        <f t="shared" si="11"/>
        <v>36.637999999999998</v>
      </c>
      <c r="G58" s="82">
        <f t="shared" si="12"/>
        <v>606.45299999999997</v>
      </c>
      <c r="H58" s="66">
        <f t="shared" si="13"/>
        <v>24.036999999999999</v>
      </c>
      <c r="I58" s="78">
        <f t="shared" si="14"/>
        <v>1232.4477108433734</v>
      </c>
      <c r="J58" s="66">
        <f t="shared" si="15"/>
        <v>3200.3092048192771</v>
      </c>
      <c r="K58" s="80">
        <f t="shared" si="16"/>
        <v>464.05890361445785</v>
      </c>
      <c r="L58" s="66">
        <f t="shared" si="17"/>
        <v>48.997807228915661</v>
      </c>
      <c r="M58" s="80">
        <f t="shared" si="18"/>
        <v>811.03955421686737</v>
      </c>
      <c r="N58" s="66">
        <f t="shared" si="19"/>
        <v>32.145867469879519</v>
      </c>
      <c r="O58" s="69">
        <v>83</v>
      </c>
    </row>
    <row r="59" spans="2:15" x14ac:dyDescent="0.45">
      <c r="B59" s="65" t="s">
        <v>44</v>
      </c>
      <c r="C59" s="82">
        <f t="shared" si="9"/>
        <v>1027.127</v>
      </c>
      <c r="D59" s="66">
        <f t="shared" si="9"/>
        <v>2472.4540000000002</v>
      </c>
      <c r="E59" s="82">
        <f t="shared" si="10"/>
        <v>359.202</v>
      </c>
      <c r="F59" s="67">
        <f t="shared" si="11"/>
        <v>36.507000000000005</v>
      </c>
      <c r="G59" s="82">
        <f t="shared" si="12"/>
        <v>610.24498840000001</v>
      </c>
      <c r="H59" s="66">
        <f t="shared" si="13"/>
        <v>29.318000000000001</v>
      </c>
      <c r="I59" s="78">
        <f t="shared" si="14"/>
        <v>1322.634535962877</v>
      </c>
      <c r="J59" s="66">
        <f t="shared" si="15"/>
        <v>3183.7864733178658</v>
      </c>
      <c r="K59" s="80">
        <f t="shared" si="16"/>
        <v>462.54549883990717</v>
      </c>
      <c r="L59" s="66">
        <f t="shared" si="17"/>
        <v>47.010174013921116</v>
      </c>
      <c r="M59" s="80">
        <f t="shared" si="18"/>
        <v>785.81431220881666</v>
      </c>
      <c r="N59" s="66">
        <f t="shared" si="19"/>
        <v>37.752877030162416</v>
      </c>
      <c r="O59" s="68">
        <v>86.2</v>
      </c>
    </row>
    <row r="60" spans="2:15" x14ac:dyDescent="0.45">
      <c r="B60" s="65" t="s">
        <v>45</v>
      </c>
      <c r="C60" s="82">
        <f t="shared" si="9"/>
        <v>1062.4749999999999</v>
      </c>
      <c r="D60" s="66">
        <f t="shared" si="9"/>
        <v>2543.1660000000002</v>
      </c>
      <c r="E60" s="82">
        <f t="shared" si="10"/>
        <v>374.62299999999999</v>
      </c>
      <c r="F60" s="67">
        <f t="shared" si="11"/>
        <v>38</v>
      </c>
      <c r="G60" s="82">
        <f t="shared" si="12"/>
        <v>649.22374600000001</v>
      </c>
      <c r="H60" s="66">
        <f t="shared" si="13"/>
        <v>36.018000000000001</v>
      </c>
      <c r="I60" s="78">
        <f t="shared" si="14"/>
        <v>1341.6919795221841</v>
      </c>
      <c r="J60" s="66">
        <f t="shared" si="15"/>
        <v>3211.506552901024</v>
      </c>
      <c r="K60" s="80">
        <f t="shared" si="16"/>
        <v>473.07341296928325</v>
      </c>
      <c r="L60" s="66">
        <f t="shared" si="17"/>
        <v>47.986348122866893</v>
      </c>
      <c r="M60" s="80">
        <f t="shared" si="18"/>
        <v>819.83886013651875</v>
      </c>
      <c r="N60" s="66">
        <f t="shared" si="19"/>
        <v>45.483481228668943</v>
      </c>
      <c r="O60" s="69">
        <v>87.9</v>
      </c>
    </row>
    <row r="61" spans="2:15" x14ac:dyDescent="0.45">
      <c r="B61" s="65" t="s">
        <v>46</v>
      </c>
      <c r="C61" s="82">
        <f t="shared" si="9"/>
        <v>1101.3699999999999</v>
      </c>
      <c r="D61" s="66">
        <f t="shared" si="9"/>
        <v>2611.5079999999998</v>
      </c>
      <c r="E61" s="82">
        <f t="shared" si="10"/>
        <v>396.37200000000001</v>
      </c>
      <c r="F61" s="67">
        <f t="shared" si="11"/>
        <v>36.066000000000003</v>
      </c>
      <c r="G61" s="82">
        <f t="shared" si="12"/>
        <v>651.32335</v>
      </c>
      <c r="H61" s="66">
        <f t="shared" si="13"/>
        <v>39.770000000000003</v>
      </c>
      <c r="I61" s="78">
        <f t="shared" si="14"/>
        <v>1331.7218954248365</v>
      </c>
      <c r="J61" s="66">
        <f t="shared" si="15"/>
        <v>3157.7057516339869</v>
      </c>
      <c r="K61" s="80">
        <f t="shared" si="16"/>
        <v>479.27333333333337</v>
      </c>
      <c r="L61" s="66">
        <f t="shared" si="17"/>
        <v>43.609215686274517</v>
      </c>
      <c r="M61" s="80">
        <f t="shared" si="18"/>
        <v>787.54784150326805</v>
      </c>
      <c r="N61" s="66">
        <f t="shared" si="19"/>
        <v>48.087908496732034</v>
      </c>
      <c r="O61" s="68">
        <v>91.8</v>
      </c>
    </row>
    <row r="62" spans="2:15" x14ac:dyDescent="0.45">
      <c r="B62" s="65" t="s">
        <v>47</v>
      </c>
      <c r="C62" s="82">
        <f t="shared" si="9"/>
        <v>1218.258</v>
      </c>
      <c r="D62" s="66">
        <f t="shared" si="9"/>
        <v>2707.2779999999998</v>
      </c>
      <c r="E62" s="82">
        <f t="shared" si="10"/>
        <v>419.57299999999998</v>
      </c>
      <c r="F62" s="67">
        <f t="shared" si="11"/>
        <v>26.641000000000002</v>
      </c>
      <c r="G62" s="82">
        <f t="shared" si="12"/>
        <v>686.89239399999997</v>
      </c>
      <c r="H62" s="66">
        <f t="shared" si="13"/>
        <v>48.048000000000002</v>
      </c>
      <c r="I62" s="78">
        <f t="shared" si="14"/>
        <v>1455.6150484391819</v>
      </c>
      <c r="J62" s="66">
        <f t="shared" si="15"/>
        <v>3234.7455113024748</v>
      </c>
      <c r="K62" s="80">
        <f t="shared" si="16"/>
        <v>501.3197308934337</v>
      </c>
      <c r="L62" s="66">
        <f t="shared" si="17"/>
        <v>31.831550053821314</v>
      </c>
      <c r="M62" s="80">
        <f t="shared" si="18"/>
        <v>820.7218055328309</v>
      </c>
      <c r="N62" s="66">
        <f t="shared" si="19"/>
        <v>57.409343379978473</v>
      </c>
      <c r="O62" s="69">
        <v>92.9</v>
      </c>
    </row>
    <row r="63" spans="2:15" x14ac:dyDescent="0.45">
      <c r="B63" s="65" t="s">
        <v>48</v>
      </c>
      <c r="C63" s="82">
        <f t="shared" si="9"/>
        <v>1320.0691097900001</v>
      </c>
      <c r="D63" s="66">
        <f t="shared" si="9"/>
        <v>2597.1831240000001</v>
      </c>
      <c r="E63" s="82">
        <f t="shared" si="10"/>
        <v>418.20920618399998</v>
      </c>
      <c r="F63" s="67">
        <f t="shared" si="11"/>
        <v>24.390335610000005</v>
      </c>
      <c r="G63" s="82">
        <f t="shared" si="12"/>
        <v>677.54720299999997</v>
      </c>
      <c r="H63" s="66">
        <f t="shared" si="13"/>
        <v>83.168000000000006</v>
      </c>
      <c r="I63" s="78">
        <f t="shared" si="14"/>
        <v>1529.5164006961379</v>
      </c>
      <c r="J63" s="66">
        <f t="shared" si="15"/>
        <v>3009.2622835490606</v>
      </c>
      <c r="K63" s="80">
        <f t="shared" si="16"/>
        <v>484.56390278104385</v>
      </c>
      <c r="L63" s="66">
        <f t="shared" si="17"/>
        <v>28.260200967745313</v>
      </c>
      <c r="M63" s="80">
        <f t="shared" si="18"/>
        <v>785.04947320459291</v>
      </c>
      <c r="N63" s="66">
        <f t="shared" si="19"/>
        <v>96.363757828810037</v>
      </c>
      <c r="O63" s="68">
        <v>95.8</v>
      </c>
    </row>
    <row r="64" spans="2:15" x14ac:dyDescent="0.45">
      <c r="B64" s="65" t="s">
        <v>49</v>
      </c>
      <c r="C64" s="82">
        <f t="shared" si="9"/>
        <v>1349.4670000000001</v>
      </c>
      <c r="D64" s="66">
        <f t="shared" si="9"/>
        <v>2651.3679999999999</v>
      </c>
      <c r="E64" s="82">
        <f t="shared" si="10"/>
        <v>406.17099999999999</v>
      </c>
      <c r="F64" s="67">
        <f t="shared" si="11"/>
        <v>24.957000000000001</v>
      </c>
      <c r="G64" s="82">
        <f t="shared" si="12"/>
        <v>658.06200000000001</v>
      </c>
      <c r="H64" s="66">
        <f t="shared" si="13"/>
        <v>93.385999999999996</v>
      </c>
      <c r="I64" s="78">
        <f t="shared" si="14"/>
        <v>1509.9882762096775</v>
      </c>
      <c r="J64" s="66">
        <f t="shared" si="15"/>
        <v>2966.7525000000001</v>
      </c>
      <c r="K64" s="80">
        <f t="shared" si="16"/>
        <v>454.48569556451611</v>
      </c>
      <c r="L64" s="66">
        <f t="shared" si="17"/>
        <v>27.925675403225803</v>
      </c>
      <c r="M64" s="80">
        <f t="shared" si="18"/>
        <v>736.33953629032249</v>
      </c>
      <c r="N64" s="66">
        <f t="shared" si="19"/>
        <v>104.49441532258064</v>
      </c>
      <c r="O64" s="69">
        <v>99.2</v>
      </c>
    </row>
    <row r="65" spans="2:15" x14ac:dyDescent="0.45">
      <c r="B65" s="65" t="s">
        <v>50</v>
      </c>
      <c r="C65" s="82">
        <f t="shared" si="9"/>
        <v>1528.04</v>
      </c>
      <c r="D65" s="66">
        <f t="shared" si="9"/>
        <v>2681.4520000000002</v>
      </c>
      <c r="E65" s="82">
        <f t="shared" si="10"/>
        <v>456.48500000000001</v>
      </c>
      <c r="F65" s="67">
        <f t="shared" si="11"/>
        <v>30.082000000000001</v>
      </c>
      <c r="G65" s="82">
        <f t="shared" si="12"/>
        <v>637.654</v>
      </c>
      <c r="H65" s="66">
        <f t="shared" si="13"/>
        <v>128.43799999999999</v>
      </c>
      <c r="I65" s="78">
        <f t="shared" si="14"/>
        <v>1689.3669322709163</v>
      </c>
      <c r="J65" s="66">
        <f t="shared" si="15"/>
        <v>2964.5535059760955</v>
      </c>
      <c r="K65" s="80">
        <f t="shared" si="16"/>
        <v>504.67963147410353</v>
      </c>
      <c r="L65" s="66">
        <f t="shared" si="17"/>
        <v>33.257988047808759</v>
      </c>
      <c r="M65" s="80">
        <f t="shared" si="18"/>
        <v>704.97603585657362</v>
      </c>
      <c r="N65" s="66">
        <f t="shared" si="19"/>
        <v>141.99818725099598</v>
      </c>
      <c r="O65" s="70">
        <v>100.4</v>
      </c>
    </row>
    <row r="66" spans="2:15" x14ac:dyDescent="0.45">
      <c r="B66" s="65" t="s">
        <v>51</v>
      </c>
      <c r="C66" s="82">
        <f t="shared" si="9"/>
        <v>1536.12</v>
      </c>
      <c r="D66" s="66">
        <f t="shared" si="9"/>
        <v>2490.4899999999998</v>
      </c>
      <c r="E66" s="82">
        <f t="shared" si="10"/>
        <v>507.30500000000001</v>
      </c>
      <c r="F66" s="67">
        <f t="shared" si="11"/>
        <v>33.895000000000003</v>
      </c>
      <c r="G66" s="82">
        <f t="shared" si="12"/>
        <v>613.36500000000001</v>
      </c>
      <c r="H66" s="66">
        <f t="shared" si="13"/>
        <v>160.08099999999999</v>
      </c>
      <c r="I66" s="78">
        <f t="shared" si="14"/>
        <v>1661.8842105263157</v>
      </c>
      <c r="J66" s="66">
        <f t="shared" si="15"/>
        <v>2694.3897660818711</v>
      </c>
      <c r="K66" s="80">
        <f t="shared" si="16"/>
        <v>548.83874269005855</v>
      </c>
      <c r="L66" s="66">
        <f t="shared" si="17"/>
        <v>36.670029239766087</v>
      </c>
      <c r="M66" s="80">
        <f t="shared" si="18"/>
        <v>663.58201754385971</v>
      </c>
      <c r="N66" s="66">
        <f t="shared" si="19"/>
        <v>173.18704678362573</v>
      </c>
      <c r="O66" s="69">
        <v>102.6</v>
      </c>
    </row>
    <row r="67" spans="2:15" x14ac:dyDescent="0.45">
      <c r="B67" s="65" t="s">
        <v>52</v>
      </c>
      <c r="C67" s="82">
        <f t="shared" si="9"/>
        <v>1556.771</v>
      </c>
      <c r="D67" s="66">
        <f t="shared" si="9"/>
        <v>2504.34330215</v>
      </c>
      <c r="E67" s="82">
        <f t="shared" si="10"/>
        <v>471.892135048</v>
      </c>
      <c r="F67" s="67">
        <f t="shared" si="11"/>
        <v>33.095020949999999</v>
      </c>
      <c r="G67" s="82">
        <f t="shared" si="12"/>
        <v>571.13302499999998</v>
      </c>
      <c r="H67" s="66">
        <f t="shared" si="13"/>
        <v>213.501</v>
      </c>
      <c r="I67" s="78">
        <f t="shared" si="14"/>
        <v>1631.7429745042493</v>
      </c>
      <c r="J67" s="66">
        <f t="shared" si="15"/>
        <v>2624.9490702422095</v>
      </c>
      <c r="K67" s="80">
        <f t="shared" si="16"/>
        <v>494.61781860555237</v>
      </c>
      <c r="L67" s="66">
        <f t="shared" si="17"/>
        <v>34.688832157223793</v>
      </c>
      <c r="M67" s="80">
        <f t="shared" si="18"/>
        <v>598.63801487252124</v>
      </c>
      <c r="N67" s="66">
        <f t="shared" si="19"/>
        <v>223.78291784702549</v>
      </c>
      <c r="O67" s="68">
        <v>105.9</v>
      </c>
    </row>
    <row r="68" spans="2:15" x14ac:dyDescent="0.45">
      <c r="B68" s="65" t="s">
        <v>53</v>
      </c>
      <c r="C68" s="82">
        <f t="shared" si="9"/>
        <v>1864.3879999999999</v>
      </c>
      <c r="D68" s="66">
        <f t="shared" si="9"/>
        <v>2571.9259999999999</v>
      </c>
      <c r="E68" s="82">
        <f t="shared" si="10"/>
        <v>481.221</v>
      </c>
      <c r="F68" s="67">
        <f t="shared" si="11"/>
        <v>33.723512300000003</v>
      </c>
      <c r="G68" s="82">
        <f t="shared" si="12"/>
        <v>542.73500000000001</v>
      </c>
      <c r="H68" s="66">
        <f t="shared" si="13"/>
        <v>259.74599999999998</v>
      </c>
      <c r="I68" s="78">
        <f t="shared" si="14"/>
        <v>1932.2788795518209</v>
      </c>
      <c r="J68" s="66">
        <f t="shared" si="15"/>
        <v>2665.5815686274509</v>
      </c>
      <c r="K68" s="80">
        <f t="shared" si="16"/>
        <v>498.74445378151268</v>
      </c>
      <c r="L68" s="66">
        <f t="shared" si="17"/>
        <v>34.951539358543421</v>
      </c>
      <c r="M68" s="80">
        <f t="shared" si="18"/>
        <v>562.49845938375347</v>
      </c>
      <c r="N68" s="66">
        <f t="shared" si="19"/>
        <v>269.20453781512606</v>
      </c>
      <c r="O68" s="69">
        <v>107.1</v>
      </c>
    </row>
    <row r="69" spans="2:15" x14ac:dyDescent="0.45">
      <c r="B69" s="65" t="s">
        <v>152</v>
      </c>
      <c r="C69" s="82">
        <f t="shared" si="9"/>
        <v>1851.694</v>
      </c>
      <c r="D69" s="66">
        <f t="shared" si="9"/>
        <v>2616.703</v>
      </c>
      <c r="E69" s="82">
        <f t="shared" si="10"/>
        <v>512.60900000000004</v>
      </c>
      <c r="F69" s="67">
        <f t="shared" si="11"/>
        <v>37.533817130000003</v>
      </c>
      <c r="G69" s="82">
        <f t="shared" si="12"/>
        <v>494.14800000000002</v>
      </c>
      <c r="H69" s="66">
        <f t="shared" si="13"/>
        <v>280.94499999999999</v>
      </c>
      <c r="I69" s="78">
        <f>C69*$O$70/$O69</f>
        <v>1892.6154143646409</v>
      </c>
      <c r="J69" s="66">
        <f t="shared" si="15"/>
        <v>2674.5306906077349</v>
      </c>
      <c r="K69" s="80">
        <f t="shared" si="16"/>
        <v>523.93737569060784</v>
      </c>
      <c r="L69" s="66">
        <f t="shared" si="17"/>
        <v>38.363293751657466</v>
      </c>
      <c r="M69" s="80">
        <f t="shared" si="18"/>
        <v>505.06839779005526</v>
      </c>
      <c r="N69" s="66">
        <f t="shared" si="19"/>
        <v>287.15372928176799</v>
      </c>
      <c r="O69" s="68">
        <v>108.6</v>
      </c>
    </row>
    <row r="70" spans="2:15" x14ac:dyDescent="0.45">
      <c r="B70" s="65" t="s">
        <v>158</v>
      </c>
      <c r="C70" s="82">
        <f t="shared" si="9"/>
        <v>1556.2681852400001</v>
      </c>
      <c r="D70" s="66">
        <f t="shared" si="9"/>
        <v>2609.5300603300002</v>
      </c>
      <c r="E70" s="82">
        <f t="shared" si="10"/>
        <v>478.29399999999998</v>
      </c>
      <c r="F70" s="67">
        <f t="shared" si="11"/>
        <v>44.682783225000001</v>
      </c>
      <c r="G70" s="82">
        <f t="shared" si="12"/>
        <v>458.774</v>
      </c>
      <c r="H70" s="66">
        <f t="shared" si="13"/>
        <v>327.49099999999999</v>
      </c>
      <c r="I70" s="78">
        <f>C70*$O$70/$O70</f>
        <v>1556.2681852399999</v>
      </c>
      <c r="J70" s="66">
        <f t="shared" si="15"/>
        <v>2609.5300603299997</v>
      </c>
      <c r="K70" s="80">
        <f>E70*$O$70/$O70</f>
        <v>478.29399999999998</v>
      </c>
      <c r="L70" s="66">
        <f t="shared" si="17"/>
        <v>44.682783225000001</v>
      </c>
      <c r="M70" s="80">
        <f t="shared" si="18"/>
        <v>458.774</v>
      </c>
      <c r="N70" s="66">
        <f t="shared" si="19"/>
        <v>327.49099999999999</v>
      </c>
      <c r="O70" s="69">
        <v>111</v>
      </c>
    </row>
    <row r="71" spans="2:15" x14ac:dyDescent="0.45">
      <c r="B71" s="65" t="s">
        <v>159</v>
      </c>
      <c r="C71" s="83"/>
      <c r="D71" s="28"/>
      <c r="E71" s="83"/>
      <c r="F71" s="28"/>
      <c r="G71" s="83"/>
      <c r="H71" s="28"/>
      <c r="I71" s="79"/>
      <c r="J71" s="28"/>
      <c r="K71" s="81"/>
      <c r="L71" s="28"/>
      <c r="M71" s="81"/>
      <c r="N71" s="28"/>
      <c r="O71" s="68">
        <v>113.8</v>
      </c>
    </row>
    <row r="72" spans="2:15" x14ac:dyDescent="0.45">
      <c r="B72" s="65" t="s">
        <v>160</v>
      </c>
      <c r="C72" s="83"/>
      <c r="D72" s="28"/>
      <c r="E72" s="83"/>
      <c r="F72" s="28"/>
      <c r="G72" s="83"/>
      <c r="H72" s="28"/>
      <c r="I72" s="79"/>
      <c r="J72" s="28"/>
      <c r="K72" s="81"/>
      <c r="L72" s="28"/>
      <c r="M72" s="81"/>
      <c r="N72" s="28"/>
      <c r="O72" s="68"/>
    </row>
  </sheetData>
  <sortState xmlns:xlrd2="http://schemas.microsoft.com/office/spreadsheetml/2017/richdata2" ref="AA6:AB15">
    <sortCondition ref="AB6:AB15"/>
  </sortState>
  <mergeCells count="9">
    <mergeCell ref="P42:W42"/>
    <mergeCell ref="Q4:S4"/>
    <mergeCell ref="T4:U4"/>
    <mergeCell ref="B1:W1"/>
    <mergeCell ref="P19:W20"/>
    <mergeCell ref="V4:W4"/>
    <mergeCell ref="B40:N40"/>
    <mergeCell ref="C41:G41"/>
    <mergeCell ref="I41:N41"/>
  </mergeCells>
  <pageMargins left="0.39370078740157483" right="0.39370078740157483" top="0.39370078740157483" bottom="0.39370078740157483" header="0.39370078740157483" footer="0.31496062992125984"/>
  <pageSetup paperSize="9" scale="45" orientation="landscape" r:id="rId1"/>
  <colBreaks count="1" manualBreakCount="1">
    <brk id="12" max="6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499984740745262"/>
    <pageSetUpPr autoPageBreaks="0" fitToPage="1"/>
  </sheetPr>
  <dimension ref="A1:BP121"/>
  <sheetViews>
    <sheetView showGridLines="0" showRowColHeaders="0" zoomScale="85" zoomScaleNormal="85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N1" sqref="N1:O1"/>
    </sheetView>
  </sheetViews>
  <sheetFormatPr defaultColWidth="9.1328125" defaultRowHeight="12.75" x14ac:dyDescent="0.35"/>
  <cols>
    <col min="1" max="1" width="3.1328125" style="20" customWidth="1"/>
    <col min="2" max="2" width="16" style="54" customWidth="1"/>
    <col min="3" max="5" width="19.3984375" style="53" customWidth="1"/>
    <col min="6" max="7" width="19.3984375" style="57" customWidth="1"/>
    <col min="8" max="13" width="8.86328125" style="53" customWidth="1"/>
    <col min="14" max="15" width="9.1328125" style="53"/>
    <col min="16" max="17" width="8.59765625" style="53" customWidth="1"/>
    <col min="18" max="19" width="8.3984375" style="53" customWidth="1"/>
    <col min="20" max="21" width="12.3984375" style="53" customWidth="1"/>
    <col min="22" max="29" width="10.59765625" style="53" customWidth="1"/>
    <col min="30" max="36" width="10.265625" style="53" customWidth="1"/>
    <col min="37" max="41" width="9.86328125" style="53" customWidth="1"/>
    <col min="42" max="43" width="10" style="53" customWidth="1"/>
    <col min="44" max="44" width="14" style="53" customWidth="1"/>
    <col min="45" max="45" width="13.1328125" style="53" customWidth="1"/>
    <col min="46" max="46" width="13.73046875" style="53" customWidth="1"/>
    <col min="47" max="47" width="10.86328125" style="53" customWidth="1"/>
    <col min="48" max="48" width="10.73046875" style="53" customWidth="1"/>
    <col min="49" max="49" width="13.73046875" style="53" customWidth="1"/>
    <col min="50" max="50" width="12.86328125" style="53" customWidth="1"/>
    <col min="51" max="51" width="14.1328125" style="53" customWidth="1"/>
    <col min="52" max="56" width="14.3984375" style="53" customWidth="1"/>
    <col min="57" max="57" width="16.3984375" style="53" customWidth="1"/>
    <col min="58" max="58" width="12.3984375" style="53" customWidth="1"/>
    <col min="59" max="68" width="9.1328125" style="53"/>
    <col min="69" max="16384" width="9.1328125" style="55"/>
  </cols>
  <sheetData>
    <row r="1" spans="1:7" s="53" customFormat="1" ht="40.5" customHeight="1" x14ac:dyDescent="0.35">
      <c r="A1" s="19"/>
      <c r="B1" s="145" t="s">
        <v>171</v>
      </c>
      <c r="C1" s="145"/>
      <c r="D1" s="145"/>
      <c r="E1" s="145"/>
      <c r="F1" s="145"/>
      <c r="G1" s="145"/>
    </row>
    <row r="2" spans="1:7" s="53" customFormat="1" x14ac:dyDescent="0.35">
      <c r="A2" s="20"/>
      <c r="F2" s="57"/>
      <c r="G2" s="57"/>
    </row>
    <row r="3" spans="1:7" s="53" customFormat="1" x14ac:dyDescent="0.35">
      <c r="A3" s="20"/>
      <c r="B3" s="54"/>
      <c r="C3" s="146" t="s">
        <v>54</v>
      </c>
      <c r="D3" s="146"/>
      <c r="E3" s="146"/>
      <c r="F3" s="57"/>
      <c r="G3" s="57"/>
    </row>
    <row r="4" spans="1:7" s="53" customFormat="1" ht="47.25" customHeight="1" x14ac:dyDescent="0.35">
      <c r="A4" s="20"/>
      <c r="B4" s="54"/>
      <c r="C4" s="21" t="s">
        <v>168</v>
      </c>
      <c r="D4" s="21" t="s">
        <v>169</v>
      </c>
      <c r="E4" s="21" t="s">
        <v>149</v>
      </c>
      <c r="F4" s="58" t="s">
        <v>170</v>
      </c>
      <c r="G4" s="58" t="s">
        <v>151</v>
      </c>
    </row>
    <row r="5" spans="1:7" s="53" customFormat="1" x14ac:dyDescent="0.35">
      <c r="A5" s="20"/>
      <c r="B5" s="22" t="s">
        <v>55</v>
      </c>
      <c r="C5" s="98">
        <v>2.23765284</v>
      </c>
      <c r="D5" s="98">
        <f>E5-C5</f>
        <v>2.4569428183199999</v>
      </c>
      <c r="E5" s="99">
        <f t="shared" ref="E5:E69" si="0">C5*2.098</f>
        <v>4.6945956583199999</v>
      </c>
      <c r="F5" s="59">
        <v>9575.6039071064042</v>
      </c>
      <c r="G5" s="99">
        <f>E5*1000000/F5</f>
        <v>490.2662749903397</v>
      </c>
    </row>
    <row r="6" spans="1:7" s="53" customFormat="1" x14ac:dyDescent="0.35">
      <c r="A6" s="20"/>
      <c r="B6" s="22" t="s">
        <v>56</v>
      </c>
      <c r="C6" s="98">
        <v>5.2595727500000002</v>
      </c>
      <c r="D6" s="98">
        <f t="shared" ref="D6:D36" si="1">E6-C6</f>
        <v>5.7750108794999999</v>
      </c>
      <c r="E6" s="99">
        <f t="shared" si="0"/>
        <v>11.0345836295</v>
      </c>
      <c r="F6" s="59">
        <v>8721.9621645532716</v>
      </c>
      <c r="G6" s="99">
        <f t="shared" ref="G6:G69" si="2">E6*1000000/F6</f>
        <v>1265.1492200167297</v>
      </c>
    </row>
    <row r="7" spans="1:7" s="53" customFormat="1" x14ac:dyDescent="0.35">
      <c r="A7" s="20"/>
      <c r="B7" s="22" t="s">
        <v>57</v>
      </c>
      <c r="C7" s="98">
        <v>55.763965379999995</v>
      </c>
      <c r="D7" s="98">
        <f t="shared" si="1"/>
        <v>61.228833987239987</v>
      </c>
      <c r="E7" s="99">
        <f t="shared" si="0"/>
        <v>116.99279936723998</v>
      </c>
      <c r="F7" s="59">
        <v>81937.94852449272</v>
      </c>
      <c r="G7" s="99">
        <f t="shared" si="2"/>
        <v>1427.8219246881526</v>
      </c>
    </row>
    <row r="8" spans="1:7" s="53" customFormat="1" x14ac:dyDescent="0.35">
      <c r="A8" s="20"/>
      <c r="B8" s="22" t="s">
        <v>58</v>
      </c>
      <c r="C8" s="98">
        <v>58.536906889999997</v>
      </c>
      <c r="D8" s="98">
        <f t="shared" si="1"/>
        <v>64.273523765219991</v>
      </c>
      <c r="E8" s="99">
        <f t="shared" si="0"/>
        <v>122.81043065521999</v>
      </c>
      <c r="F8" s="59">
        <v>102463.14153342132</v>
      </c>
      <c r="G8" s="99">
        <f t="shared" si="2"/>
        <v>1198.5815466643858</v>
      </c>
    </row>
    <row r="9" spans="1:7" s="53" customFormat="1" x14ac:dyDescent="0.35">
      <c r="A9" s="20"/>
      <c r="B9" s="22" t="s">
        <v>59</v>
      </c>
      <c r="C9" s="98">
        <v>17.675542299999996</v>
      </c>
      <c r="D9" s="98">
        <f t="shared" si="1"/>
        <v>19.407745445399996</v>
      </c>
      <c r="E9" s="99">
        <f t="shared" si="0"/>
        <v>37.083287745399993</v>
      </c>
      <c r="F9" s="59">
        <v>27624.199777778776</v>
      </c>
      <c r="G9" s="99">
        <f t="shared" si="2"/>
        <v>1342.420343167016</v>
      </c>
    </row>
    <row r="10" spans="1:7" s="53" customFormat="1" x14ac:dyDescent="0.35">
      <c r="A10" s="20"/>
      <c r="B10" s="22" t="s">
        <v>60</v>
      </c>
      <c r="C10" s="98">
        <v>16.4280738</v>
      </c>
      <c r="D10" s="98">
        <f t="shared" si="1"/>
        <v>18.0380250324</v>
      </c>
      <c r="E10" s="99">
        <f t="shared" si="0"/>
        <v>34.4660988324</v>
      </c>
      <c r="F10" s="59">
        <v>38714.721681081399</v>
      </c>
      <c r="G10" s="99">
        <f t="shared" si="2"/>
        <v>890.25821020540729</v>
      </c>
    </row>
    <row r="11" spans="1:7" s="53" customFormat="1" x14ac:dyDescent="0.35">
      <c r="A11" s="20"/>
      <c r="B11" s="22" t="s">
        <v>61</v>
      </c>
      <c r="C11" s="98">
        <v>15.378669220000001</v>
      </c>
      <c r="D11" s="98">
        <f t="shared" si="1"/>
        <v>16.885778803560001</v>
      </c>
      <c r="E11" s="99">
        <f t="shared" si="0"/>
        <v>32.26444802356</v>
      </c>
      <c r="F11" s="59">
        <v>81618.197952270508</v>
      </c>
      <c r="G11" s="99">
        <f t="shared" si="2"/>
        <v>395.30948774963053</v>
      </c>
    </row>
    <row r="12" spans="1:7" s="53" customFormat="1" x14ac:dyDescent="0.35">
      <c r="A12" s="20"/>
      <c r="B12" s="22" t="s">
        <v>62</v>
      </c>
      <c r="C12" s="98">
        <v>5.5141915800000003</v>
      </c>
      <c r="D12" s="98">
        <f t="shared" si="1"/>
        <v>6.0545823548399991</v>
      </c>
      <c r="E12" s="99">
        <f t="shared" si="0"/>
        <v>11.568773934839999</v>
      </c>
      <c r="F12" s="59">
        <v>10622.249058014835</v>
      </c>
      <c r="G12" s="99">
        <f t="shared" si="2"/>
        <v>1089.107765375825</v>
      </c>
    </row>
    <row r="13" spans="1:7" s="53" customFormat="1" x14ac:dyDescent="0.35">
      <c r="A13" s="20"/>
      <c r="B13" s="22" t="s">
        <v>63</v>
      </c>
      <c r="C13" s="98">
        <v>20.325757289999999</v>
      </c>
      <c r="D13" s="98">
        <f t="shared" si="1"/>
        <v>22.317681504419994</v>
      </c>
      <c r="E13" s="99">
        <f t="shared" si="0"/>
        <v>42.643438794419993</v>
      </c>
      <c r="F13" s="59">
        <v>144086.87478332518</v>
      </c>
      <c r="G13" s="99">
        <f t="shared" si="2"/>
        <v>295.95644196285258</v>
      </c>
    </row>
    <row r="14" spans="1:7" s="53" customFormat="1" x14ac:dyDescent="0.35">
      <c r="A14" s="20"/>
      <c r="B14" s="22" t="s">
        <v>64</v>
      </c>
      <c r="C14" s="98">
        <v>139.50722515000001</v>
      </c>
      <c r="D14" s="98">
        <f t="shared" si="1"/>
        <v>153.17893321470001</v>
      </c>
      <c r="E14" s="99">
        <f t="shared" si="0"/>
        <v>292.68615836470002</v>
      </c>
      <c r="F14" s="59">
        <v>160918.38769236923</v>
      </c>
      <c r="G14" s="99">
        <f t="shared" si="2"/>
        <v>1818.848439646523</v>
      </c>
    </row>
    <row r="15" spans="1:7" s="53" customFormat="1" x14ac:dyDescent="0.35">
      <c r="A15" s="20"/>
      <c r="B15" s="22" t="s">
        <v>65</v>
      </c>
      <c r="C15" s="98">
        <v>0</v>
      </c>
      <c r="D15" s="98">
        <f t="shared" si="1"/>
        <v>0</v>
      </c>
      <c r="E15" s="99">
        <f t="shared" si="0"/>
        <v>0</v>
      </c>
      <c r="F15" s="59">
        <v>4588.414262615579</v>
      </c>
      <c r="G15" s="99">
        <f t="shared" si="2"/>
        <v>0</v>
      </c>
    </row>
    <row r="16" spans="1:7" s="53" customFormat="1" x14ac:dyDescent="0.35">
      <c r="A16" s="20"/>
      <c r="B16" s="22" t="s">
        <v>66</v>
      </c>
      <c r="C16" s="98">
        <v>8.2653728500000003</v>
      </c>
      <c r="D16" s="98">
        <f t="shared" si="1"/>
        <v>9.0753793892999983</v>
      </c>
      <c r="E16" s="99">
        <f t="shared" si="0"/>
        <v>17.340752239299999</v>
      </c>
      <c r="F16" s="59">
        <v>28902.552035655557</v>
      </c>
      <c r="G16" s="99">
        <f t="shared" si="2"/>
        <v>599.97304798232437</v>
      </c>
    </row>
    <row r="17" spans="1:7" s="53" customFormat="1" x14ac:dyDescent="0.35">
      <c r="A17" s="20"/>
      <c r="B17" s="22" t="s">
        <v>67</v>
      </c>
      <c r="C17" s="98">
        <v>29.046899530000001</v>
      </c>
      <c r="D17" s="98">
        <f t="shared" si="1"/>
        <v>31.893495683939999</v>
      </c>
      <c r="E17" s="99">
        <f t="shared" si="0"/>
        <v>60.94039521394</v>
      </c>
      <c r="F17" s="59">
        <v>75346.999005968319</v>
      </c>
      <c r="G17" s="99">
        <f t="shared" si="2"/>
        <v>808.79658138889977</v>
      </c>
    </row>
    <row r="18" spans="1:7" s="53" customFormat="1" x14ac:dyDescent="0.35">
      <c r="A18" s="20"/>
      <c r="B18" s="22" t="s">
        <v>68</v>
      </c>
      <c r="C18" s="98">
        <v>131.51417463999999</v>
      </c>
      <c r="D18" s="98">
        <f t="shared" si="1"/>
        <v>144.40256375471998</v>
      </c>
      <c r="E18" s="99">
        <f t="shared" si="0"/>
        <v>275.91673839471997</v>
      </c>
      <c r="F18" s="59">
        <v>237325.42175857548</v>
      </c>
      <c r="G18" s="99">
        <f t="shared" si="2"/>
        <v>1162.6092828580427</v>
      </c>
    </row>
    <row r="19" spans="1:7" s="53" customFormat="1" x14ac:dyDescent="0.35">
      <c r="A19" s="20"/>
      <c r="B19" s="22" t="s">
        <v>69</v>
      </c>
      <c r="C19" s="98">
        <v>7.6889270999999999</v>
      </c>
      <c r="D19" s="98">
        <f t="shared" si="1"/>
        <v>8.4424419557999997</v>
      </c>
      <c r="E19" s="99">
        <f t="shared" si="0"/>
        <v>16.1313690558</v>
      </c>
      <c r="F19" s="59">
        <v>10340.23870983782</v>
      </c>
      <c r="G19" s="99">
        <f t="shared" si="2"/>
        <v>1560.0577035472529</v>
      </c>
    </row>
    <row r="20" spans="1:7" s="53" customFormat="1" x14ac:dyDescent="0.35">
      <c r="A20" s="20"/>
      <c r="B20" s="22" t="s">
        <v>70</v>
      </c>
      <c r="C20" s="98">
        <v>7.7200863000000002</v>
      </c>
      <c r="D20" s="98">
        <f t="shared" si="1"/>
        <v>8.4766547574000004</v>
      </c>
      <c r="E20" s="99">
        <f t="shared" si="0"/>
        <v>16.196741057400001</v>
      </c>
      <c r="F20" s="59">
        <v>15815.683234742181</v>
      </c>
      <c r="G20" s="99">
        <f t="shared" si="2"/>
        <v>1024.0936681015939</v>
      </c>
    </row>
    <row r="21" spans="1:7" s="53" customFormat="1" x14ac:dyDescent="0.35">
      <c r="A21" s="20"/>
      <c r="B21" s="22" t="s">
        <v>71</v>
      </c>
      <c r="C21" s="98">
        <v>2.5227054999999998</v>
      </c>
      <c r="D21" s="98">
        <f t="shared" si="1"/>
        <v>2.7699306389999991</v>
      </c>
      <c r="E21" s="99">
        <f t="shared" si="0"/>
        <v>5.292636138999999</v>
      </c>
      <c r="F21" s="59">
        <v>11970.203522827916</v>
      </c>
      <c r="G21" s="99">
        <f t="shared" si="2"/>
        <v>442.15088982460617</v>
      </c>
    </row>
    <row r="22" spans="1:7" s="53" customFormat="1" x14ac:dyDescent="0.35">
      <c r="A22" s="20"/>
      <c r="B22" s="22" t="s">
        <v>72</v>
      </c>
      <c r="C22" s="98">
        <v>82.129607700000008</v>
      </c>
      <c r="D22" s="98">
        <f t="shared" si="1"/>
        <v>90.178309254600009</v>
      </c>
      <c r="E22" s="99">
        <f t="shared" si="0"/>
        <v>172.30791695460002</v>
      </c>
      <c r="F22" s="59">
        <v>128638.61540191651</v>
      </c>
      <c r="G22" s="99">
        <f t="shared" si="2"/>
        <v>1339.4727268809897</v>
      </c>
    </row>
    <row r="23" spans="1:7" s="53" customFormat="1" x14ac:dyDescent="0.35">
      <c r="A23" s="20"/>
      <c r="B23" s="22" t="s">
        <v>73</v>
      </c>
      <c r="C23" s="98">
        <v>24.387766160000002</v>
      </c>
      <c r="D23" s="98">
        <f t="shared" si="1"/>
        <v>26.77776724368</v>
      </c>
      <c r="E23" s="99">
        <f t="shared" si="0"/>
        <v>51.165533403680001</v>
      </c>
      <c r="F23" s="59">
        <v>36722.915386502704</v>
      </c>
      <c r="G23" s="99">
        <f t="shared" si="2"/>
        <v>1393.2862591428566</v>
      </c>
    </row>
    <row r="24" spans="1:7" s="53" customFormat="1" x14ac:dyDescent="0.35">
      <c r="A24" s="20"/>
      <c r="B24" s="22" t="s">
        <v>74</v>
      </c>
      <c r="C24" s="98">
        <v>64.622291400000009</v>
      </c>
      <c r="D24" s="98">
        <f t="shared" si="1"/>
        <v>70.955275957199987</v>
      </c>
      <c r="E24" s="99">
        <f t="shared" si="0"/>
        <v>135.5775673572</v>
      </c>
      <c r="F24" s="59">
        <v>108021.72730529786</v>
      </c>
      <c r="G24" s="99">
        <f t="shared" si="2"/>
        <v>1255.0953473834211</v>
      </c>
    </row>
    <row r="25" spans="1:7" s="53" customFormat="1" x14ac:dyDescent="0.35">
      <c r="A25" s="20"/>
      <c r="B25" s="22" t="s">
        <v>75</v>
      </c>
      <c r="C25" s="98">
        <v>1.9155705699999999</v>
      </c>
      <c r="D25" s="98">
        <f t="shared" si="1"/>
        <v>2.1032964858599996</v>
      </c>
      <c r="E25" s="99">
        <f t="shared" si="0"/>
        <v>4.0188670558599995</v>
      </c>
      <c r="F25" s="59">
        <v>7794.0392892803029</v>
      </c>
      <c r="G25" s="99">
        <f t="shared" si="2"/>
        <v>515.63340993000043</v>
      </c>
    </row>
    <row r="26" spans="1:7" s="53" customFormat="1" x14ac:dyDescent="0.35">
      <c r="A26" s="20"/>
      <c r="B26" s="22" t="s">
        <v>76</v>
      </c>
      <c r="C26" s="98">
        <v>77.1714664</v>
      </c>
      <c r="D26" s="98">
        <f t="shared" si="1"/>
        <v>84.734270107199976</v>
      </c>
      <c r="E26" s="99">
        <f t="shared" si="0"/>
        <v>161.90573650719998</v>
      </c>
      <c r="F26" s="59">
        <v>119355.3216899109</v>
      </c>
      <c r="G26" s="99">
        <f t="shared" si="2"/>
        <v>1356.5020328782362</v>
      </c>
    </row>
    <row r="27" spans="1:7" s="53" customFormat="1" x14ac:dyDescent="0.35">
      <c r="A27" s="20"/>
      <c r="B27" s="22" t="s">
        <v>77</v>
      </c>
      <c r="C27" s="98">
        <v>6.9194111500000002</v>
      </c>
      <c r="D27" s="98">
        <f t="shared" si="1"/>
        <v>7.5975134426999986</v>
      </c>
      <c r="E27" s="99">
        <f t="shared" si="0"/>
        <v>14.516924592699999</v>
      </c>
      <c r="F27" s="59">
        <v>15002.898842790595</v>
      </c>
      <c r="G27" s="99">
        <f t="shared" si="2"/>
        <v>967.60797661952358</v>
      </c>
    </row>
    <row r="28" spans="1:7" s="53" customFormat="1" x14ac:dyDescent="0.35">
      <c r="A28" s="20"/>
      <c r="B28" s="22" t="s">
        <v>78</v>
      </c>
      <c r="C28" s="98">
        <v>0</v>
      </c>
      <c r="D28" s="98">
        <f t="shared" si="1"/>
        <v>0</v>
      </c>
      <c r="E28" s="99">
        <f t="shared" si="0"/>
        <v>0</v>
      </c>
      <c r="F28" s="59">
        <v>16289.09772186279</v>
      </c>
      <c r="G28" s="99">
        <f t="shared" si="2"/>
        <v>0</v>
      </c>
    </row>
    <row r="29" spans="1:7" s="53" customFormat="1" x14ac:dyDescent="0.35">
      <c r="A29" s="20"/>
      <c r="B29" s="22" t="s">
        <v>79</v>
      </c>
      <c r="C29" s="98">
        <v>49.335223889999995</v>
      </c>
      <c r="D29" s="98">
        <f t="shared" si="1"/>
        <v>54.170075831219989</v>
      </c>
      <c r="E29" s="99">
        <f t="shared" si="0"/>
        <v>103.50529972121998</v>
      </c>
      <c r="F29" s="59">
        <v>88131.4630883715</v>
      </c>
      <c r="G29" s="99">
        <f t="shared" si="2"/>
        <v>1174.4420901923843</v>
      </c>
    </row>
    <row r="30" spans="1:7" s="53" customFormat="1" x14ac:dyDescent="0.35">
      <c r="A30" s="20"/>
      <c r="B30" s="22" t="s">
        <v>80</v>
      </c>
      <c r="C30" s="98">
        <v>121.42007278</v>
      </c>
      <c r="D30" s="98">
        <f t="shared" si="1"/>
        <v>133.31923991243997</v>
      </c>
      <c r="E30" s="99">
        <f t="shared" si="0"/>
        <v>254.73931269243997</v>
      </c>
      <c r="F30" s="59">
        <v>125393.47247512819</v>
      </c>
      <c r="G30" s="99">
        <f t="shared" si="2"/>
        <v>2031.5197247844583</v>
      </c>
    </row>
    <row r="31" spans="1:7" s="53" customFormat="1" x14ac:dyDescent="0.35">
      <c r="A31" s="20"/>
      <c r="B31" s="22" t="s">
        <v>81</v>
      </c>
      <c r="C31" s="98">
        <v>117.52048961</v>
      </c>
      <c r="D31" s="98">
        <f t="shared" si="1"/>
        <v>129.03749759177998</v>
      </c>
      <c r="E31" s="99">
        <f t="shared" si="0"/>
        <v>246.55798720177998</v>
      </c>
      <c r="F31" s="59">
        <v>188499.53515390088</v>
      </c>
      <c r="G31" s="99">
        <f t="shared" si="2"/>
        <v>1308.0031576761032</v>
      </c>
    </row>
    <row r="32" spans="1:7" s="53" customFormat="1" x14ac:dyDescent="0.35">
      <c r="A32" s="20"/>
      <c r="B32" s="22" t="s">
        <v>82</v>
      </c>
      <c r="C32" s="98">
        <v>33.343094199999996</v>
      </c>
      <c r="D32" s="98">
        <f t="shared" si="1"/>
        <v>36.610717431599994</v>
      </c>
      <c r="E32" s="99">
        <f t="shared" si="0"/>
        <v>69.95381163159999</v>
      </c>
      <c r="F32" s="59">
        <v>49013.148056446189</v>
      </c>
      <c r="G32" s="99">
        <f t="shared" si="2"/>
        <v>1427.2458392396547</v>
      </c>
    </row>
    <row r="33" spans="1:7" s="53" customFormat="1" x14ac:dyDescent="0.35">
      <c r="A33" s="20"/>
      <c r="B33" s="22" t="s">
        <v>83</v>
      </c>
      <c r="C33" s="98">
        <v>2.7721072699999993</v>
      </c>
      <c r="D33" s="98">
        <f t="shared" si="1"/>
        <v>3.0437737824599989</v>
      </c>
      <c r="E33" s="99">
        <f t="shared" si="0"/>
        <v>5.8158810524599982</v>
      </c>
      <c r="F33" s="59">
        <v>12225.415913691826</v>
      </c>
      <c r="G33" s="99">
        <f t="shared" si="2"/>
        <v>475.72050664930879</v>
      </c>
    </row>
    <row r="34" spans="1:7" s="53" customFormat="1" x14ac:dyDescent="0.35">
      <c r="A34" s="20"/>
      <c r="B34" s="22" t="s">
        <v>84</v>
      </c>
      <c r="C34" s="98">
        <v>0</v>
      </c>
      <c r="D34" s="98">
        <f t="shared" si="1"/>
        <v>0</v>
      </c>
      <c r="E34" s="99">
        <f t="shared" si="0"/>
        <v>0</v>
      </c>
      <c r="F34" s="59">
        <v>4178.2246447448324</v>
      </c>
      <c r="G34" s="99">
        <f t="shared" si="2"/>
        <v>0</v>
      </c>
    </row>
    <row r="35" spans="1:7" s="53" customFormat="1" x14ac:dyDescent="0.35">
      <c r="A35" s="20"/>
      <c r="B35" s="22" t="s">
        <v>85</v>
      </c>
      <c r="C35" s="98">
        <v>47.437370429999994</v>
      </c>
      <c r="D35" s="98">
        <f t="shared" si="1"/>
        <v>52.086232732139983</v>
      </c>
      <c r="E35" s="99">
        <f t="shared" si="0"/>
        <v>99.523603162139977</v>
      </c>
      <c r="F35" s="59">
        <v>75382.489191565212</v>
      </c>
      <c r="G35" s="99">
        <f t="shared" si="2"/>
        <v>1320.2482994323302</v>
      </c>
    </row>
    <row r="36" spans="1:7" s="53" customFormat="1" x14ac:dyDescent="0.35">
      <c r="A36" s="20"/>
      <c r="B36" s="22" t="s">
        <v>86</v>
      </c>
      <c r="C36" s="98">
        <v>9.5117761600000001</v>
      </c>
      <c r="D36" s="98">
        <f t="shared" si="1"/>
        <v>10.443930223679999</v>
      </c>
      <c r="E36" s="99">
        <f t="shared" si="0"/>
        <v>19.955706383679999</v>
      </c>
      <c r="F36" s="59">
        <v>15491.12935966799</v>
      </c>
      <c r="G36" s="99">
        <f t="shared" si="2"/>
        <v>1288.202165275037</v>
      </c>
    </row>
    <row r="37" spans="1:7" s="53" customFormat="1" x14ac:dyDescent="0.35">
      <c r="A37" s="20"/>
      <c r="B37" s="22" t="s">
        <v>87</v>
      </c>
      <c r="C37" s="98">
        <v>109.62380477000001</v>
      </c>
      <c r="D37" s="98">
        <f t="shared" ref="D37:D68" si="3">E37-C37</f>
        <v>120.36693763746</v>
      </c>
      <c r="E37" s="99">
        <f t="shared" si="0"/>
        <v>229.99074240746</v>
      </c>
      <c r="F37" s="59">
        <v>155523.69917992919</v>
      </c>
      <c r="G37" s="99">
        <f t="shared" si="2"/>
        <v>1478.8147634102895</v>
      </c>
    </row>
    <row r="38" spans="1:7" s="53" customFormat="1" x14ac:dyDescent="0.35">
      <c r="A38" s="20"/>
      <c r="B38" s="22" t="s">
        <v>88</v>
      </c>
      <c r="C38" s="98">
        <v>0</v>
      </c>
      <c r="D38" s="98">
        <f t="shared" si="3"/>
        <v>0</v>
      </c>
      <c r="E38" s="99">
        <f t="shared" si="0"/>
        <v>0</v>
      </c>
      <c r="F38" s="59">
        <v>12232.913511957375</v>
      </c>
      <c r="G38" s="99">
        <f t="shared" si="2"/>
        <v>0</v>
      </c>
    </row>
    <row r="39" spans="1:7" s="53" customFormat="1" x14ac:dyDescent="0.35">
      <c r="A39" s="20"/>
      <c r="B39" s="22" t="s">
        <v>89</v>
      </c>
      <c r="C39" s="98">
        <v>86.280868830000003</v>
      </c>
      <c r="D39" s="98">
        <f t="shared" si="3"/>
        <v>94.736393975339979</v>
      </c>
      <c r="E39" s="99">
        <f t="shared" si="0"/>
        <v>181.01726280533998</v>
      </c>
      <c r="F39" s="59">
        <v>127032.26833433194</v>
      </c>
      <c r="G39" s="99">
        <f t="shared" si="2"/>
        <v>1424.9707194783516</v>
      </c>
    </row>
    <row r="40" spans="1:7" s="53" customFormat="1" x14ac:dyDescent="0.35">
      <c r="A40" s="20"/>
      <c r="B40" s="22" t="s">
        <v>90</v>
      </c>
      <c r="C40" s="98">
        <v>75.860234519999992</v>
      </c>
      <c r="D40" s="98">
        <f t="shared" si="3"/>
        <v>83.294537502959983</v>
      </c>
      <c r="E40" s="99">
        <f t="shared" si="0"/>
        <v>159.15477202295997</v>
      </c>
      <c r="F40" s="59">
        <v>126903.98091391344</v>
      </c>
      <c r="G40" s="99">
        <f t="shared" si="2"/>
        <v>1254.135377604302</v>
      </c>
    </row>
    <row r="41" spans="1:7" s="53" customFormat="1" x14ac:dyDescent="0.35">
      <c r="A41" s="20"/>
      <c r="B41" s="22" t="s">
        <v>91</v>
      </c>
      <c r="C41" s="98">
        <v>44.669216679999998</v>
      </c>
      <c r="D41" s="98">
        <f t="shared" si="3"/>
        <v>49.046799914639998</v>
      </c>
      <c r="E41" s="99">
        <f t="shared" si="0"/>
        <v>93.716016594639996</v>
      </c>
      <c r="F41" s="59">
        <v>57228.513957376897</v>
      </c>
      <c r="G41" s="99">
        <f t="shared" si="2"/>
        <v>1637.5755740300815</v>
      </c>
    </row>
    <row r="42" spans="1:7" s="53" customFormat="1" x14ac:dyDescent="0.35">
      <c r="A42" s="20"/>
      <c r="B42" s="22" t="s">
        <v>92</v>
      </c>
      <c r="C42" s="98">
        <v>0</v>
      </c>
      <c r="D42" s="98">
        <f t="shared" si="3"/>
        <v>0</v>
      </c>
      <c r="E42" s="99">
        <f t="shared" si="0"/>
        <v>0</v>
      </c>
      <c r="F42" s="59">
        <v>5893.6424231206929</v>
      </c>
      <c r="G42" s="99">
        <f t="shared" si="2"/>
        <v>0</v>
      </c>
    </row>
    <row r="43" spans="1:7" s="53" customFormat="1" x14ac:dyDescent="0.35">
      <c r="A43" s="20"/>
      <c r="B43" s="22" t="s">
        <v>93</v>
      </c>
      <c r="C43" s="98">
        <v>9.557852539999999</v>
      </c>
      <c r="D43" s="98">
        <f t="shared" si="3"/>
        <v>10.494522088919997</v>
      </c>
      <c r="E43" s="99">
        <f t="shared" si="0"/>
        <v>20.052374628919996</v>
      </c>
      <c r="F43" s="59">
        <v>36451.620695117294</v>
      </c>
      <c r="G43" s="99">
        <f t="shared" si="2"/>
        <v>550.10927488351751</v>
      </c>
    </row>
    <row r="44" spans="1:7" s="53" customFormat="1" x14ac:dyDescent="0.35">
      <c r="A44" s="20"/>
      <c r="B44" s="22" t="s">
        <v>94</v>
      </c>
      <c r="C44" s="98">
        <v>58.387460550000007</v>
      </c>
      <c r="D44" s="98">
        <f t="shared" si="3"/>
        <v>64.109431683899999</v>
      </c>
      <c r="E44" s="99">
        <f t="shared" si="0"/>
        <v>122.49689223390001</v>
      </c>
      <c r="F44" s="59">
        <v>100086.37950970451</v>
      </c>
      <c r="G44" s="99">
        <f t="shared" si="2"/>
        <v>1223.9117134017476</v>
      </c>
    </row>
    <row r="45" spans="1:7" s="53" customFormat="1" x14ac:dyDescent="0.35">
      <c r="A45" s="20"/>
      <c r="B45" s="22" t="s">
        <v>95</v>
      </c>
      <c r="C45" s="98">
        <v>1.61179169</v>
      </c>
      <c r="D45" s="98">
        <f t="shared" si="3"/>
        <v>1.7697472756199999</v>
      </c>
      <c r="E45" s="99">
        <f t="shared" si="0"/>
        <v>3.3815389656199999</v>
      </c>
      <c r="F45" s="59">
        <v>6573.472621044838</v>
      </c>
      <c r="G45" s="99">
        <f t="shared" si="2"/>
        <v>514.42200501361674</v>
      </c>
    </row>
    <row r="46" spans="1:7" s="53" customFormat="1" x14ac:dyDescent="0.35">
      <c r="A46" s="20"/>
      <c r="B46" s="22" t="s">
        <v>96</v>
      </c>
      <c r="C46" s="98">
        <v>54.924962829999998</v>
      </c>
      <c r="D46" s="98">
        <f t="shared" si="3"/>
        <v>60.307609187339992</v>
      </c>
      <c r="E46" s="99">
        <f t="shared" si="0"/>
        <v>115.23257201733999</v>
      </c>
      <c r="F46" s="59">
        <v>73019.442343597402</v>
      </c>
      <c r="G46" s="99">
        <f t="shared" si="2"/>
        <v>1578.1080807917726</v>
      </c>
    </row>
    <row r="47" spans="1:7" s="53" customFormat="1" x14ac:dyDescent="0.35">
      <c r="A47" s="20"/>
      <c r="B47" s="22" t="s">
        <v>97</v>
      </c>
      <c r="C47" s="98">
        <v>65.326363450000002</v>
      </c>
      <c r="D47" s="98">
        <f t="shared" si="3"/>
        <v>71.728347068099993</v>
      </c>
      <c r="E47" s="99">
        <f t="shared" si="0"/>
        <v>137.05471051809999</v>
      </c>
      <c r="F47" s="59">
        <v>90983.929144911264</v>
      </c>
      <c r="G47" s="99">
        <f t="shared" si="2"/>
        <v>1506.3617476863546</v>
      </c>
    </row>
    <row r="48" spans="1:7" s="53" customFormat="1" x14ac:dyDescent="0.35">
      <c r="A48" s="20"/>
      <c r="B48" s="22" t="s">
        <v>98</v>
      </c>
      <c r="C48" s="98">
        <v>83.99270039999999</v>
      </c>
      <c r="D48" s="98">
        <f t="shared" si="3"/>
        <v>92.223985039199988</v>
      </c>
      <c r="E48" s="99">
        <f t="shared" si="0"/>
        <v>176.21668543919998</v>
      </c>
      <c r="F48" s="59">
        <v>132520.43270650896</v>
      </c>
      <c r="G48" s="99">
        <f t="shared" si="2"/>
        <v>1329.7321917855827</v>
      </c>
    </row>
    <row r="49" spans="1:7" s="53" customFormat="1" x14ac:dyDescent="0.35">
      <c r="A49" s="20"/>
      <c r="B49" s="22" t="s">
        <v>99</v>
      </c>
      <c r="C49" s="98">
        <v>66.052977769999998</v>
      </c>
      <c r="D49" s="98">
        <f t="shared" si="3"/>
        <v>72.526169591459976</v>
      </c>
      <c r="E49" s="99">
        <f t="shared" si="0"/>
        <v>138.57914736145997</v>
      </c>
      <c r="F49" s="59">
        <v>110089.98877602901</v>
      </c>
      <c r="G49" s="99">
        <f t="shared" si="2"/>
        <v>1258.7806475608813</v>
      </c>
    </row>
    <row r="50" spans="1:7" s="53" customFormat="1" x14ac:dyDescent="0.35">
      <c r="A50" s="20"/>
      <c r="B50" s="22" t="s">
        <v>100</v>
      </c>
      <c r="C50" s="98">
        <v>28.052968579999998</v>
      </c>
      <c r="D50" s="98">
        <f t="shared" si="3"/>
        <v>30.802159500839991</v>
      </c>
      <c r="E50" s="99">
        <f t="shared" si="0"/>
        <v>58.855128080839989</v>
      </c>
      <c r="F50" s="59">
        <v>41430.037564849859</v>
      </c>
      <c r="G50" s="99">
        <f t="shared" si="2"/>
        <v>1420.5907486498143</v>
      </c>
    </row>
    <row r="51" spans="1:7" s="53" customFormat="1" x14ac:dyDescent="0.35">
      <c r="A51" s="20"/>
      <c r="B51" s="22" t="s">
        <v>101</v>
      </c>
      <c r="C51" s="98">
        <v>18.771634930000001</v>
      </c>
      <c r="D51" s="98">
        <f t="shared" si="3"/>
        <v>20.611255153139997</v>
      </c>
      <c r="E51" s="99">
        <f t="shared" si="0"/>
        <v>39.382890083139998</v>
      </c>
      <c r="F51" s="59">
        <v>32089.172017487079</v>
      </c>
      <c r="G51" s="99">
        <f t="shared" si="2"/>
        <v>1227.2953026546834</v>
      </c>
    </row>
    <row r="52" spans="1:7" s="53" customFormat="1" x14ac:dyDescent="0.35">
      <c r="A52" s="20"/>
      <c r="B52" s="22" t="s">
        <v>102</v>
      </c>
      <c r="C52" s="98">
        <v>4.0969446700000001</v>
      </c>
      <c r="D52" s="98">
        <f t="shared" si="3"/>
        <v>4.4984452476600003</v>
      </c>
      <c r="E52" s="99">
        <f t="shared" si="0"/>
        <v>8.5953899176600004</v>
      </c>
      <c r="F52" s="59">
        <v>23030.621952896123</v>
      </c>
      <c r="G52" s="99">
        <f t="shared" si="2"/>
        <v>373.21570972941618</v>
      </c>
    </row>
    <row r="53" spans="1:7" s="53" customFormat="1" x14ac:dyDescent="0.35">
      <c r="A53" s="20"/>
      <c r="B53" s="22" t="s">
        <v>103</v>
      </c>
      <c r="C53" s="98">
        <v>111.94228537000001</v>
      </c>
      <c r="D53" s="98">
        <f t="shared" si="3"/>
        <v>122.91262933625998</v>
      </c>
      <c r="E53" s="99">
        <f t="shared" si="0"/>
        <v>234.85491470625999</v>
      </c>
      <c r="F53" s="59">
        <v>156320.04916412354</v>
      </c>
      <c r="G53" s="99">
        <f t="shared" si="2"/>
        <v>1502.3979071275824</v>
      </c>
    </row>
    <row r="54" spans="1:7" s="53" customFormat="1" x14ac:dyDescent="0.35">
      <c r="A54" s="20"/>
      <c r="B54" s="22" t="s">
        <v>104</v>
      </c>
      <c r="C54" s="98">
        <v>78.589175420000004</v>
      </c>
      <c r="D54" s="98">
        <f t="shared" si="3"/>
        <v>86.290914611159991</v>
      </c>
      <c r="E54" s="99">
        <f t="shared" si="0"/>
        <v>164.88009003115999</v>
      </c>
      <c r="F54" s="59">
        <v>99569.948637401103</v>
      </c>
      <c r="G54" s="99">
        <f t="shared" si="2"/>
        <v>1655.9222163666627</v>
      </c>
    </row>
    <row r="55" spans="1:7" s="53" customFormat="1" x14ac:dyDescent="0.35">
      <c r="A55" s="20"/>
      <c r="B55" s="22" t="s">
        <v>105</v>
      </c>
      <c r="C55" s="98">
        <v>9.1899573699999983</v>
      </c>
      <c r="D55" s="98">
        <f t="shared" si="3"/>
        <v>10.090573192259995</v>
      </c>
      <c r="E55" s="99">
        <f t="shared" si="0"/>
        <v>19.280530562259994</v>
      </c>
      <c r="F55" s="59">
        <v>25745.070375206509</v>
      </c>
      <c r="G55" s="99">
        <f t="shared" si="2"/>
        <v>748.9018395081913</v>
      </c>
    </row>
    <row r="56" spans="1:7" s="53" customFormat="1" x14ac:dyDescent="0.35">
      <c r="A56" s="20"/>
      <c r="B56" s="22" t="s">
        <v>106</v>
      </c>
      <c r="C56" s="98">
        <v>64.168977159999983</v>
      </c>
      <c r="D56" s="98">
        <f t="shared" si="3"/>
        <v>70.45753692167996</v>
      </c>
      <c r="E56" s="99">
        <f t="shared" si="0"/>
        <v>134.62651408167994</v>
      </c>
      <c r="F56" s="59">
        <v>143854.76910714307</v>
      </c>
      <c r="G56" s="99">
        <f t="shared" si="2"/>
        <v>935.85019751003233</v>
      </c>
    </row>
    <row r="57" spans="1:7" s="53" customFormat="1" x14ac:dyDescent="0.35">
      <c r="A57" s="20"/>
      <c r="B57" s="22" t="s">
        <v>107</v>
      </c>
      <c r="C57" s="98">
        <v>83.996241790000013</v>
      </c>
      <c r="D57" s="98">
        <f t="shared" si="3"/>
        <v>92.227873485420005</v>
      </c>
      <c r="E57" s="99">
        <f t="shared" si="0"/>
        <v>176.22411527542002</v>
      </c>
      <c r="F57" s="59">
        <v>125710.77225036621</v>
      </c>
      <c r="G57" s="99">
        <f t="shared" si="2"/>
        <v>1401.8219132760648</v>
      </c>
    </row>
    <row r="58" spans="1:7" s="53" customFormat="1" x14ac:dyDescent="0.35">
      <c r="A58" s="20"/>
      <c r="B58" s="22" t="s">
        <v>108</v>
      </c>
      <c r="C58" s="98">
        <v>2.90251649</v>
      </c>
      <c r="D58" s="98">
        <f t="shared" si="3"/>
        <v>3.1869631060199994</v>
      </c>
      <c r="E58" s="99">
        <f t="shared" si="0"/>
        <v>6.0894795960199994</v>
      </c>
      <c r="F58" s="59">
        <v>15190.006424983711</v>
      </c>
      <c r="G58" s="99">
        <f t="shared" si="2"/>
        <v>400.8872297778853</v>
      </c>
    </row>
    <row r="59" spans="1:7" s="53" customFormat="1" x14ac:dyDescent="0.35">
      <c r="A59" s="20"/>
      <c r="B59" s="22" t="s">
        <v>109</v>
      </c>
      <c r="C59" s="98">
        <v>0</v>
      </c>
      <c r="D59" s="98">
        <f t="shared" si="3"/>
        <v>0</v>
      </c>
      <c r="E59" s="99">
        <f t="shared" si="0"/>
        <v>0</v>
      </c>
      <c r="F59" s="59">
        <v>12619.972352001139</v>
      </c>
      <c r="G59" s="99">
        <f t="shared" si="2"/>
        <v>0</v>
      </c>
    </row>
    <row r="60" spans="1:7" s="53" customFormat="1" x14ac:dyDescent="0.35">
      <c r="A60" s="20"/>
      <c r="B60" s="22" t="s">
        <v>110</v>
      </c>
      <c r="C60" s="98">
        <v>1.5215112</v>
      </c>
      <c r="D60" s="98">
        <f t="shared" si="3"/>
        <v>1.6706192975999996</v>
      </c>
      <c r="E60" s="99">
        <f t="shared" si="0"/>
        <v>3.1921304975999996</v>
      </c>
      <c r="F60" s="59">
        <v>11369.87877255531</v>
      </c>
      <c r="G60" s="99">
        <f t="shared" si="2"/>
        <v>280.75325704484953</v>
      </c>
    </row>
    <row r="61" spans="1:7" s="53" customFormat="1" x14ac:dyDescent="0.35">
      <c r="A61" s="20"/>
      <c r="B61" s="22" t="s">
        <v>111</v>
      </c>
      <c r="C61" s="98">
        <v>8.997960410000001</v>
      </c>
      <c r="D61" s="98">
        <f t="shared" si="3"/>
        <v>9.8797605301800004</v>
      </c>
      <c r="E61" s="99">
        <f t="shared" si="0"/>
        <v>18.877720940180001</v>
      </c>
      <c r="F61" s="59">
        <v>49016.062882871629</v>
      </c>
      <c r="G61" s="99">
        <f t="shared" si="2"/>
        <v>385.13335894174207</v>
      </c>
    </row>
    <row r="62" spans="1:7" s="53" customFormat="1" x14ac:dyDescent="0.35">
      <c r="A62" s="20"/>
      <c r="B62" s="22" t="s">
        <v>112</v>
      </c>
      <c r="C62" s="98">
        <v>4.4609354699999999</v>
      </c>
      <c r="D62" s="98">
        <f t="shared" si="3"/>
        <v>4.8981071460600001</v>
      </c>
      <c r="E62" s="99">
        <f t="shared" si="0"/>
        <v>9.35904261606</v>
      </c>
      <c r="F62" s="59">
        <v>9121.6881833135012</v>
      </c>
      <c r="G62" s="99">
        <f t="shared" si="2"/>
        <v>1026.0208886750477</v>
      </c>
    </row>
    <row r="63" spans="1:7" s="53" customFormat="1" x14ac:dyDescent="0.35">
      <c r="A63" s="20"/>
      <c r="B63" s="22" t="s">
        <v>113</v>
      </c>
      <c r="C63" s="98">
        <v>27.496648160000003</v>
      </c>
      <c r="D63" s="98">
        <f t="shared" si="3"/>
        <v>30.191319679680003</v>
      </c>
      <c r="E63" s="99">
        <f t="shared" si="0"/>
        <v>57.687967839680006</v>
      </c>
      <c r="F63" s="59">
        <v>97191.229835315375</v>
      </c>
      <c r="G63" s="99">
        <f t="shared" si="2"/>
        <v>593.55116647282637</v>
      </c>
    </row>
    <row r="64" spans="1:7" s="53" customFormat="1" x14ac:dyDescent="0.35">
      <c r="A64" s="20"/>
      <c r="B64" s="22" t="s">
        <v>114</v>
      </c>
      <c r="C64" s="98">
        <v>0</v>
      </c>
      <c r="D64" s="98">
        <f t="shared" si="3"/>
        <v>0</v>
      </c>
      <c r="E64" s="99">
        <f t="shared" si="0"/>
        <v>0</v>
      </c>
      <c r="F64" s="59">
        <v>5697.0191853318756</v>
      </c>
      <c r="G64" s="99">
        <f t="shared" si="2"/>
        <v>0</v>
      </c>
    </row>
    <row r="65" spans="1:7" s="53" customFormat="1" x14ac:dyDescent="0.35">
      <c r="A65" s="20"/>
      <c r="B65" s="22" t="s">
        <v>115</v>
      </c>
      <c r="C65" s="98">
        <v>1.3119530499999998</v>
      </c>
      <c r="D65" s="98">
        <f t="shared" si="3"/>
        <v>1.4405244488999995</v>
      </c>
      <c r="E65" s="99">
        <f t="shared" si="0"/>
        <v>2.7524774988999994</v>
      </c>
      <c r="F65" s="59">
        <v>2531.380594064231</v>
      </c>
      <c r="G65" s="99">
        <f t="shared" si="2"/>
        <v>1087.342419134528</v>
      </c>
    </row>
    <row r="66" spans="1:7" s="53" customFormat="1" x14ac:dyDescent="0.35">
      <c r="A66" s="20"/>
      <c r="B66" s="22" t="s">
        <v>116</v>
      </c>
      <c r="C66" s="98">
        <v>6.3026706399999997</v>
      </c>
      <c r="D66" s="98">
        <f t="shared" si="3"/>
        <v>6.9203323627199991</v>
      </c>
      <c r="E66" s="99">
        <f t="shared" si="0"/>
        <v>13.223003002719999</v>
      </c>
      <c r="F66" s="59">
        <v>22083.142917017329</v>
      </c>
      <c r="G66" s="99">
        <f t="shared" si="2"/>
        <v>598.78265754148231</v>
      </c>
    </row>
    <row r="67" spans="1:7" s="53" customFormat="1" x14ac:dyDescent="0.35">
      <c r="A67" s="20"/>
      <c r="B67" s="22" t="s">
        <v>117</v>
      </c>
      <c r="C67" s="98">
        <v>6.04878567</v>
      </c>
      <c r="D67" s="98">
        <f t="shared" si="3"/>
        <v>6.6415666656599983</v>
      </c>
      <c r="E67" s="99">
        <f t="shared" si="0"/>
        <v>12.690352335659998</v>
      </c>
      <c r="F67" s="59">
        <v>12169.131251557217</v>
      </c>
      <c r="G67" s="99">
        <f t="shared" si="2"/>
        <v>1042.831412804105</v>
      </c>
    </row>
    <row r="68" spans="1:7" x14ac:dyDescent="0.35">
      <c r="B68" s="22" t="s">
        <v>118</v>
      </c>
      <c r="C68" s="98">
        <v>20.852827550000001</v>
      </c>
      <c r="D68" s="98">
        <f t="shared" si="3"/>
        <v>22.896404649899999</v>
      </c>
      <c r="E68" s="99">
        <f t="shared" si="0"/>
        <v>43.7492321999</v>
      </c>
      <c r="F68" s="59">
        <v>96018.202766113274</v>
      </c>
      <c r="G68" s="99">
        <f t="shared" si="2"/>
        <v>455.63477486104301</v>
      </c>
    </row>
    <row r="69" spans="1:7" x14ac:dyDescent="0.35">
      <c r="B69" s="22" t="s">
        <v>119</v>
      </c>
      <c r="C69" s="98">
        <v>1.2131227</v>
      </c>
      <c r="D69" s="98">
        <f t="shared" ref="D69:D83" si="4">E69-C69</f>
        <v>1.3320087245999996</v>
      </c>
      <c r="E69" s="99">
        <f t="shared" si="0"/>
        <v>2.5451314245999996</v>
      </c>
      <c r="F69" s="59">
        <v>8208.1931339288913</v>
      </c>
      <c r="G69" s="99">
        <f t="shared" si="2"/>
        <v>310.07206861149479</v>
      </c>
    </row>
    <row r="70" spans="1:7" x14ac:dyDescent="0.35">
      <c r="B70" s="22" t="s">
        <v>120</v>
      </c>
      <c r="C70" s="98">
        <v>3.1714436400000001</v>
      </c>
      <c r="D70" s="98">
        <f t="shared" si="4"/>
        <v>3.4822451167200001</v>
      </c>
      <c r="E70" s="99">
        <f t="shared" ref="E70:E85" si="5">C70*2.098</f>
        <v>6.6536887567200003</v>
      </c>
      <c r="F70" s="59">
        <v>23055.09855323529</v>
      </c>
      <c r="G70" s="99">
        <f t="shared" ref="G70:G85" si="6">E70*1000000/F70</f>
        <v>288.59944976406518</v>
      </c>
    </row>
    <row r="71" spans="1:7" x14ac:dyDescent="0.35">
      <c r="B71" s="22" t="s">
        <v>121</v>
      </c>
      <c r="C71" s="98">
        <v>8.0742338900000004</v>
      </c>
      <c r="D71" s="98">
        <f t="shared" si="4"/>
        <v>8.865508811219998</v>
      </c>
      <c r="E71" s="99">
        <f t="shared" si="5"/>
        <v>16.939742701219998</v>
      </c>
      <c r="F71" s="59">
        <v>15657.867645111945</v>
      </c>
      <c r="G71" s="99">
        <f t="shared" si="6"/>
        <v>1081.8677922921534</v>
      </c>
    </row>
    <row r="72" spans="1:7" x14ac:dyDescent="0.35">
      <c r="B72" s="22" t="s">
        <v>122</v>
      </c>
      <c r="C72" s="98">
        <v>0.21938289000000002</v>
      </c>
      <c r="D72" s="98">
        <f t="shared" si="4"/>
        <v>0.24088241322000001</v>
      </c>
      <c r="E72" s="99">
        <f t="shared" si="5"/>
        <v>0.46026530322000003</v>
      </c>
      <c r="F72" s="59">
        <v>4587.745247818787</v>
      </c>
      <c r="G72" s="99">
        <f t="shared" si="6"/>
        <v>100.32494795538835</v>
      </c>
    </row>
    <row r="73" spans="1:7" x14ac:dyDescent="0.35">
      <c r="B73" s="22" t="s">
        <v>123</v>
      </c>
      <c r="C73" s="98">
        <v>8.7259293000000007</v>
      </c>
      <c r="D73" s="98">
        <f t="shared" si="4"/>
        <v>9.5810703713999992</v>
      </c>
      <c r="E73" s="99">
        <f t="shared" si="5"/>
        <v>18.3069996714</v>
      </c>
      <c r="F73" s="59">
        <v>21232.986423645019</v>
      </c>
      <c r="G73" s="99">
        <f t="shared" si="6"/>
        <v>862.19617467533226</v>
      </c>
    </row>
    <row r="74" spans="1:7" x14ac:dyDescent="0.35">
      <c r="B74" s="22" t="s">
        <v>124</v>
      </c>
      <c r="C74" s="98">
        <v>19.072936030000001</v>
      </c>
      <c r="D74" s="98">
        <f t="shared" si="4"/>
        <v>20.942083760940001</v>
      </c>
      <c r="E74" s="99">
        <f t="shared" si="5"/>
        <v>40.015019790940002</v>
      </c>
      <c r="F74" s="59">
        <v>26682.821680929799</v>
      </c>
      <c r="G74" s="99">
        <f t="shared" si="6"/>
        <v>1499.6547317759396</v>
      </c>
    </row>
    <row r="75" spans="1:7" x14ac:dyDescent="0.35">
      <c r="B75" s="22" t="s">
        <v>125</v>
      </c>
      <c r="C75" s="98">
        <v>21.260639200000004</v>
      </c>
      <c r="D75" s="98">
        <f t="shared" si="4"/>
        <v>23.344181841600001</v>
      </c>
      <c r="E75" s="99">
        <f t="shared" si="5"/>
        <v>44.604821041600005</v>
      </c>
      <c r="F75" s="59">
        <v>32909.527043699418</v>
      </c>
      <c r="G75" s="99">
        <f t="shared" si="6"/>
        <v>1355.3771521046417</v>
      </c>
    </row>
    <row r="76" spans="1:7" x14ac:dyDescent="0.35">
      <c r="B76" s="22" t="s">
        <v>126</v>
      </c>
      <c r="C76" s="98">
        <v>0</v>
      </c>
      <c r="D76" s="98">
        <f t="shared" si="4"/>
        <v>0</v>
      </c>
      <c r="E76" s="99">
        <f t="shared" si="5"/>
        <v>0</v>
      </c>
      <c r="F76" s="59">
        <v>2951.5233734571088</v>
      </c>
      <c r="G76" s="99">
        <f t="shared" si="6"/>
        <v>0</v>
      </c>
    </row>
    <row r="77" spans="1:7" x14ac:dyDescent="0.35">
      <c r="B77" s="22" t="s">
        <v>127</v>
      </c>
      <c r="C77" s="98">
        <v>53.601233780000001</v>
      </c>
      <c r="D77" s="98">
        <f t="shared" si="4"/>
        <v>58.854154690439998</v>
      </c>
      <c r="E77" s="99">
        <f t="shared" si="5"/>
        <v>112.45538847044</v>
      </c>
      <c r="F77" s="59">
        <v>137612.44033262919</v>
      </c>
      <c r="G77" s="99">
        <f t="shared" si="6"/>
        <v>817.18911603209017</v>
      </c>
    </row>
    <row r="78" spans="1:7" x14ac:dyDescent="0.35">
      <c r="B78" s="22" t="s">
        <v>128</v>
      </c>
      <c r="C78" s="98">
        <v>109.47762586000002</v>
      </c>
      <c r="D78" s="98">
        <f t="shared" si="4"/>
        <v>120.20643319428001</v>
      </c>
      <c r="E78" s="99">
        <f t="shared" si="5"/>
        <v>229.68405905428003</v>
      </c>
      <c r="F78" s="59">
        <v>163057.32560958868</v>
      </c>
      <c r="G78" s="99">
        <f t="shared" si="6"/>
        <v>1408.6092617771558</v>
      </c>
    </row>
    <row r="79" spans="1:7" x14ac:dyDescent="0.35">
      <c r="B79" s="22" t="s">
        <v>129</v>
      </c>
      <c r="C79" s="98">
        <v>7.7680798599999994</v>
      </c>
      <c r="D79" s="98">
        <f t="shared" si="4"/>
        <v>8.5293516862799983</v>
      </c>
      <c r="E79" s="99">
        <f t="shared" si="5"/>
        <v>16.297431546279999</v>
      </c>
      <c r="F79" s="59">
        <v>30633.798631591799</v>
      </c>
      <c r="G79" s="99">
        <f t="shared" si="6"/>
        <v>532.00818293141424</v>
      </c>
    </row>
    <row r="80" spans="1:7" x14ac:dyDescent="0.35">
      <c r="B80" s="22" t="s">
        <v>130</v>
      </c>
      <c r="C80" s="98">
        <v>105.45837216000001</v>
      </c>
      <c r="D80" s="98">
        <f t="shared" si="4"/>
        <v>115.79329263168</v>
      </c>
      <c r="E80" s="99">
        <f t="shared" si="5"/>
        <v>221.25166479168001</v>
      </c>
      <c r="F80" s="59">
        <v>169448.39520365431</v>
      </c>
      <c r="G80" s="99">
        <f t="shared" si="6"/>
        <v>1305.7170858759985</v>
      </c>
    </row>
    <row r="81" spans="1:68" x14ac:dyDescent="0.35">
      <c r="B81" s="22" t="s">
        <v>131</v>
      </c>
      <c r="C81" s="98">
        <v>31.07631057</v>
      </c>
      <c r="D81" s="98">
        <f t="shared" si="4"/>
        <v>34.121789005859995</v>
      </c>
      <c r="E81" s="99">
        <f t="shared" si="5"/>
        <v>65.198099575859999</v>
      </c>
      <c r="F81" s="59">
        <v>82014.906636732485</v>
      </c>
      <c r="G81" s="99">
        <f t="shared" si="6"/>
        <v>794.95426196899859</v>
      </c>
    </row>
    <row r="82" spans="1:68" x14ac:dyDescent="0.35">
      <c r="B82" s="22" t="s">
        <v>132</v>
      </c>
      <c r="C82" s="98">
        <v>29.300516120000001</v>
      </c>
      <c r="D82" s="98">
        <f t="shared" si="4"/>
        <v>32.171966699759992</v>
      </c>
      <c r="E82" s="99">
        <f t="shared" si="5"/>
        <v>61.472482819759996</v>
      </c>
      <c r="F82" s="59">
        <v>118718.16985122215</v>
      </c>
      <c r="G82" s="99">
        <f t="shared" si="6"/>
        <v>517.80180655410572</v>
      </c>
    </row>
    <row r="83" spans="1:68" x14ac:dyDescent="0.35">
      <c r="B83" s="22" t="s">
        <v>133</v>
      </c>
      <c r="C83" s="98">
        <v>0</v>
      </c>
      <c r="D83" s="98">
        <f t="shared" si="4"/>
        <v>0</v>
      </c>
      <c r="E83" s="99">
        <f t="shared" si="5"/>
        <v>0</v>
      </c>
      <c r="F83" s="59">
        <v>5238.7446865083302</v>
      </c>
      <c r="G83" s="99">
        <f t="shared" si="6"/>
        <v>0</v>
      </c>
    </row>
    <row r="84" spans="1:68" s="23" customFormat="1" x14ac:dyDescent="0.35">
      <c r="A84" s="20"/>
      <c r="B84" s="24" t="s">
        <v>134</v>
      </c>
      <c r="C84" s="100">
        <f>SUM(C5:C83)</f>
        <v>2695.2840247999989</v>
      </c>
      <c r="D84" s="100">
        <f>SUM(D5:D83)</f>
        <v>2959.4218592303991</v>
      </c>
      <c r="E84" s="92">
        <f t="shared" si="5"/>
        <v>5654.7058840303971</v>
      </c>
      <c r="F84" s="92">
        <v>4898631.1966634896</v>
      </c>
      <c r="G84" s="100">
        <f t="shared" si="6"/>
        <v>1154.34407225469</v>
      </c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</row>
    <row r="85" spans="1:68" x14ac:dyDescent="0.35">
      <c r="B85" s="56" t="s">
        <v>135</v>
      </c>
      <c r="C85" s="100">
        <f>SUM(C8,C11,C13:C14,C17:C18,C22,C24,C26,C30,C35,C37,C39:C40,C44,C46:C49,C53:C54,C56:C57,C61,C63,C68,C77:C78,C80:C82)</f>
        <v>2112.4979888999997</v>
      </c>
      <c r="D85" s="100">
        <f>SUM(D8,D11,D13:D14,D17:D18,D22,D24,D26,D30,D35,D37,D39:D40,D44,D46:D49,D53:D54,D56:D57,D61,D63,D68,D77:D78,D80:D82)</f>
        <v>2319.5227918121996</v>
      </c>
      <c r="E85" s="92">
        <f t="shared" si="5"/>
        <v>4432.0207807121988</v>
      </c>
      <c r="F85" s="92">
        <v>3713243.0419758353</v>
      </c>
      <c r="G85" s="100">
        <f t="shared" si="6"/>
        <v>1193.5714227727735</v>
      </c>
    </row>
    <row r="89" spans="1:68" x14ac:dyDescent="0.35">
      <c r="B89" s="53"/>
    </row>
    <row r="90" spans="1:68" ht="24" customHeight="1" x14ac:dyDescent="0.35">
      <c r="B90" s="53"/>
    </row>
    <row r="91" spans="1:68" x14ac:dyDescent="0.35">
      <c r="B91" s="53"/>
    </row>
    <row r="92" spans="1:68" ht="23.25" customHeight="1" x14ac:dyDescent="0.35">
      <c r="B92" s="53"/>
    </row>
    <row r="93" spans="1:68" ht="23.25" customHeight="1" x14ac:dyDescent="0.35">
      <c r="B93" s="53"/>
    </row>
    <row r="94" spans="1:68" ht="23.25" customHeight="1" x14ac:dyDescent="0.35">
      <c r="B94" s="53"/>
    </row>
    <row r="95" spans="1:68" ht="23.25" customHeight="1" x14ac:dyDescent="0.35">
      <c r="B95" s="53"/>
    </row>
    <row r="96" spans="1:68" ht="23.25" customHeight="1" x14ac:dyDescent="0.35">
      <c r="B96" s="53"/>
    </row>
    <row r="97" spans="2:2" ht="23.25" customHeight="1" x14ac:dyDescent="0.35">
      <c r="B97" s="53"/>
    </row>
    <row r="98" spans="2:2" ht="23.25" customHeight="1" x14ac:dyDescent="0.35">
      <c r="B98" s="53"/>
    </row>
    <row r="99" spans="2:2" ht="23.25" customHeight="1" x14ac:dyDescent="0.35">
      <c r="B99" s="53"/>
    </row>
    <row r="100" spans="2:2" x14ac:dyDescent="0.35">
      <c r="B100" s="53"/>
    </row>
    <row r="101" spans="2:2" x14ac:dyDescent="0.35">
      <c r="B101" s="53"/>
    </row>
    <row r="102" spans="2:2" x14ac:dyDescent="0.35">
      <c r="B102" s="53"/>
    </row>
    <row r="103" spans="2:2" x14ac:dyDescent="0.35">
      <c r="B103" s="53"/>
    </row>
    <row r="104" spans="2:2" ht="15.75" customHeight="1" x14ac:dyDescent="0.35">
      <c r="B104" s="53"/>
    </row>
    <row r="105" spans="2:2" x14ac:dyDescent="0.35">
      <c r="B105" s="53"/>
    </row>
    <row r="106" spans="2:2" x14ac:dyDescent="0.35">
      <c r="B106" s="53"/>
    </row>
    <row r="107" spans="2:2" x14ac:dyDescent="0.35">
      <c r="B107" s="53"/>
    </row>
    <row r="108" spans="2:2" x14ac:dyDescent="0.35">
      <c r="B108" s="53"/>
    </row>
    <row r="109" spans="2:2" x14ac:dyDescent="0.35">
      <c r="B109" s="53"/>
    </row>
    <row r="110" spans="2:2" x14ac:dyDescent="0.35">
      <c r="B110" s="53"/>
    </row>
    <row r="111" spans="2:2" x14ac:dyDescent="0.35">
      <c r="B111" s="53"/>
    </row>
    <row r="112" spans="2:2" x14ac:dyDescent="0.35">
      <c r="B112" s="53"/>
    </row>
    <row r="113" spans="2:2" x14ac:dyDescent="0.35">
      <c r="B113" s="53"/>
    </row>
    <row r="114" spans="2:2" x14ac:dyDescent="0.35">
      <c r="B114" s="53"/>
    </row>
    <row r="115" spans="2:2" x14ac:dyDescent="0.35">
      <c r="B115" s="53"/>
    </row>
    <row r="116" spans="2:2" x14ac:dyDescent="0.35">
      <c r="B116" s="53"/>
    </row>
    <row r="117" spans="2:2" x14ac:dyDescent="0.35">
      <c r="B117" s="53"/>
    </row>
    <row r="118" spans="2:2" x14ac:dyDescent="0.35">
      <c r="B118" s="53"/>
    </row>
    <row r="119" spans="2:2" x14ac:dyDescent="0.35">
      <c r="B119" s="53"/>
    </row>
    <row r="120" spans="2:2" x14ac:dyDescent="0.35">
      <c r="B120" s="53"/>
    </row>
    <row r="121" spans="2:2" x14ac:dyDescent="0.35">
      <c r="B121" s="53"/>
    </row>
  </sheetData>
  <sheetProtection password="CF21" sheet="1" objects="1" scenarios="1"/>
  <mergeCells count="2">
    <mergeCell ref="B1:G1"/>
    <mergeCell ref="C3:E3"/>
  </mergeCells>
  <pageMargins left="1.1811023622047245" right="0.74803149606299213" top="0.39370078740157483" bottom="0.39370078740157483" header="0.51181102362204722" footer="0.51181102362204722"/>
  <pageSetup paperSize="9" scale="71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B33"/>
  <sheetViews>
    <sheetView showGridLines="0" showRowColHeaders="0" tabSelected="1" zoomScale="90" zoomScaleNormal="90" workbookViewId="0">
      <pane xSplit="2" ySplit="1" topLeftCell="C3" activePane="bottomRight" state="frozen"/>
      <selection pane="topRight" activeCell="C1" sqref="C1"/>
      <selection pane="bottomLeft" activeCell="A2" sqref="A2"/>
      <selection pane="bottomRight" activeCell="L19" sqref="L19"/>
    </sheetView>
  </sheetViews>
  <sheetFormatPr defaultColWidth="9.1328125" defaultRowHeight="14.25" x14ac:dyDescent="0.45"/>
  <cols>
    <col min="1" max="1" width="2.1328125" style="104" customWidth="1"/>
    <col min="2" max="2" width="12.265625" style="104" customWidth="1"/>
    <col min="3" max="11" width="12.59765625" style="104" customWidth="1"/>
    <col min="12" max="19" width="9.1328125" style="104"/>
    <col min="20" max="20" width="7.73046875" style="104" customWidth="1"/>
    <col min="21" max="21" width="9.1328125" style="104"/>
    <col min="22" max="22" width="18.3984375" style="104" bestFit="1" customWidth="1"/>
    <col min="23" max="16384" width="9.1328125" style="104"/>
  </cols>
  <sheetData>
    <row r="1" spans="2:28" ht="40.5" customHeight="1" x14ac:dyDescent="0.85">
      <c r="B1" s="147" t="s">
        <v>186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03"/>
      <c r="V1" s="103"/>
      <c r="W1" s="103"/>
      <c r="X1" s="103"/>
      <c r="Y1" s="103"/>
      <c r="Z1" s="103"/>
      <c r="AA1" s="103"/>
      <c r="AB1" s="103"/>
    </row>
    <row r="2" spans="2:28" ht="4.5" customHeight="1" x14ac:dyDescent="0.55000000000000004">
      <c r="B2" s="105"/>
      <c r="C2" s="105"/>
      <c r="D2" s="105"/>
      <c r="E2" s="105"/>
      <c r="F2" s="105"/>
      <c r="G2" s="105"/>
      <c r="H2" s="105"/>
      <c r="I2" s="105"/>
      <c r="K2" s="105"/>
    </row>
    <row r="3" spans="2:28" ht="15" customHeight="1" x14ac:dyDescent="0.5">
      <c r="D3" s="149" t="s">
        <v>173</v>
      </c>
      <c r="E3" s="149"/>
      <c r="F3" s="149"/>
      <c r="G3" s="149"/>
      <c r="H3" s="149"/>
      <c r="I3" s="149"/>
      <c r="L3" s="114" t="s">
        <v>185</v>
      </c>
      <c r="M3" s="115"/>
      <c r="N3" s="115"/>
      <c r="O3" s="115"/>
      <c r="P3" s="115"/>
      <c r="Q3" s="115"/>
      <c r="R3" s="115"/>
      <c r="S3" s="115"/>
      <c r="T3" s="115"/>
    </row>
    <row r="4" spans="2:28" ht="32.25" customHeight="1" x14ac:dyDescent="0.45">
      <c r="C4" s="106" t="s">
        <v>20</v>
      </c>
      <c r="D4" s="107" t="s">
        <v>174</v>
      </c>
      <c r="E4" s="107" t="s">
        <v>175</v>
      </c>
      <c r="F4" s="107" t="s">
        <v>176</v>
      </c>
      <c r="G4" s="107" t="s">
        <v>177</v>
      </c>
      <c r="H4" s="107" t="s">
        <v>178</v>
      </c>
      <c r="I4" s="108" t="s">
        <v>179</v>
      </c>
      <c r="J4" s="109" t="s">
        <v>148</v>
      </c>
      <c r="K4" s="110" t="s">
        <v>180</v>
      </c>
    </row>
    <row r="5" spans="2:28" ht="18" customHeight="1" x14ac:dyDescent="0.45">
      <c r="B5" s="111" t="s">
        <v>27</v>
      </c>
      <c r="C5" s="112">
        <v>321.48127303180001</v>
      </c>
      <c r="D5" s="112">
        <v>0</v>
      </c>
      <c r="E5" s="112">
        <v>20.153494137399999</v>
      </c>
      <c r="F5" s="113">
        <v>0</v>
      </c>
      <c r="G5" s="112">
        <v>555.96730653270004</v>
      </c>
      <c r="H5" s="112">
        <v>19.044110552799999</v>
      </c>
      <c r="I5" s="112">
        <v>595.16491122280001</v>
      </c>
      <c r="J5" s="112"/>
      <c r="K5" s="112">
        <f t="shared" ref="K5:K30" si="0">SUM(C5,I5,J5)</f>
        <v>916.64618425460003</v>
      </c>
      <c r="M5" s="118"/>
      <c r="N5" s="118" t="s">
        <v>182</v>
      </c>
    </row>
    <row r="6" spans="2:28" ht="18" customHeight="1" x14ac:dyDescent="0.45">
      <c r="B6" s="121" t="s">
        <v>28</v>
      </c>
      <c r="C6" s="122">
        <v>328.14380099499999</v>
      </c>
      <c r="D6" s="122">
        <v>0</v>
      </c>
      <c r="E6" s="122">
        <v>186.4152703151</v>
      </c>
      <c r="F6" s="123">
        <v>0</v>
      </c>
      <c r="G6" s="122">
        <v>529.99072636819994</v>
      </c>
      <c r="H6" s="122">
        <v>17.752616915400001</v>
      </c>
      <c r="I6" s="122">
        <v>734.15861359869996</v>
      </c>
      <c r="J6" s="124"/>
      <c r="K6" s="124">
        <f t="shared" si="0"/>
        <v>1062.3024145937</v>
      </c>
      <c r="M6" s="118" t="s">
        <v>148</v>
      </c>
      <c r="N6" s="119">
        <v>14.39</v>
      </c>
    </row>
    <row r="7" spans="2:28" ht="18" customHeight="1" x14ac:dyDescent="0.45">
      <c r="B7" s="111" t="s">
        <v>30</v>
      </c>
      <c r="C7" s="116">
        <v>327.87012703580001</v>
      </c>
      <c r="D7" s="116">
        <v>0</v>
      </c>
      <c r="E7" s="116">
        <v>472.37032573290003</v>
      </c>
      <c r="F7" s="117">
        <v>0</v>
      </c>
      <c r="G7" s="116">
        <v>521.07908469059998</v>
      </c>
      <c r="H7" s="116">
        <v>15.088785016299999</v>
      </c>
      <c r="I7" s="116">
        <v>1008.5381954397</v>
      </c>
      <c r="J7" s="112"/>
      <c r="K7" s="112">
        <f t="shared" si="0"/>
        <v>1336.4083224755</v>
      </c>
      <c r="M7" s="118" t="s">
        <v>20</v>
      </c>
      <c r="N7" s="119">
        <v>34.866999999999997</v>
      </c>
    </row>
    <row r="8" spans="2:28" ht="18" customHeight="1" x14ac:dyDescent="0.45">
      <c r="B8" s="121" t="s">
        <v>31</v>
      </c>
      <c r="C8" s="122">
        <v>245.29581388010001</v>
      </c>
      <c r="D8" s="122">
        <v>117.78885173499999</v>
      </c>
      <c r="E8" s="122">
        <v>680.68662776029998</v>
      </c>
      <c r="F8" s="123">
        <v>0</v>
      </c>
      <c r="G8" s="122">
        <v>515.57782649839999</v>
      </c>
      <c r="H8" s="122">
        <v>12.2193375394</v>
      </c>
      <c r="I8" s="122">
        <v>1326.2726435331001</v>
      </c>
      <c r="J8" s="124">
        <v>1.7381703470000001</v>
      </c>
      <c r="K8" s="124">
        <f t="shared" si="0"/>
        <v>1573.3066277602002</v>
      </c>
      <c r="M8" s="118" t="s">
        <v>174</v>
      </c>
      <c r="N8" s="119">
        <v>207.6832250711</v>
      </c>
    </row>
    <row r="9" spans="2:28" ht="18" customHeight="1" x14ac:dyDescent="0.45">
      <c r="B9" s="111" t="s">
        <v>32</v>
      </c>
      <c r="C9" s="116">
        <v>202.48124659609999</v>
      </c>
      <c r="D9" s="116">
        <v>184.0556732224</v>
      </c>
      <c r="E9" s="116">
        <v>856.66912556729994</v>
      </c>
      <c r="F9" s="117">
        <v>0</v>
      </c>
      <c r="G9" s="116">
        <v>496.6502269289</v>
      </c>
      <c r="H9" s="116">
        <v>11.460133131599999</v>
      </c>
      <c r="I9" s="116">
        <v>1548.8351588502001</v>
      </c>
      <c r="J9" s="112">
        <v>1.3804175491999999</v>
      </c>
      <c r="K9" s="112">
        <f t="shared" si="0"/>
        <v>1752.6968229955</v>
      </c>
      <c r="M9" s="118" t="s">
        <v>177</v>
      </c>
      <c r="N9" s="119">
        <v>398.35500000000002</v>
      </c>
    </row>
    <row r="10" spans="2:28" ht="18" customHeight="1" x14ac:dyDescent="0.45">
      <c r="B10" s="121" t="s">
        <v>33</v>
      </c>
      <c r="C10" s="122">
        <v>198.48006865670001</v>
      </c>
      <c r="D10" s="122">
        <v>210.8010865672</v>
      </c>
      <c r="E10" s="122">
        <v>1034.5806268657</v>
      </c>
      <c r="F10" s="123">
        <v>0</v>
      </c>
      <c r="G10" s="122">
        <v>451.35452835820001</v>
      </c>
      <c r="H10" s="122">
        <v>6.8110179104000004</v>
      </c>
      <c r="I10" s="122">
        <v>1703.5472597015</v>
      </c>
      <c r="J10" s="124">
        <v>1.3816119403</v>
      </c>
      <c r="K10" s="124">
        <f t="shared" si="0"/>
        <v>1903.4089402985001</v>
      </c>
      <c r="M10" s="118" t="s">
        <v>175</v>
      </c>
      <c r="N10" s="119">
        <v>977.05670755000006</v>
      </c>
    </row>
    <row r="11" spans="2:28" ht="18" customHeight="1" x14ac:dyDescent="0.45">
      <c r="B11" s="111" t="s">
        <v>34</v>
      </c>
      <c r="C11" s="116">
        <v>208.80103880600001</v>
      </c>
      <c r="D11" s="116">
        <v>287.15159402990002</v>
      </c>
      <c r="E11" s="116">
        <v>1162.4060477611999</v>
      </c>
      <c r="F11" s="117">
        <v>0</v>
      </c>
      <c r="G11" s="116">
        <v>470.19872835820001</v>
      </c>
      <c r="H11" s="116">
        <v>1.7401731343</v>
      </c>
      <c r="I11" s="116">
        <v>1921.4965432836</v>
      </c>
      <c r="J11" s="112">
        <v>1.9375462687</v>
      </c>
      <c r="K11" s="112">
        <f t="shared" si="0"/>
        <v>2132.2351283582998</v>
      </c>
    </row>
    <row r="12" spans="2:28" ht="18" customHeight="1" x14ac:dyDescent="0.45">
      <c r="B12" s="121" t="s">
        <v>36</v>
      </c>
      <c r="C12" s="122">
        <v>217.95707079650001</v>
      </c>
      <c r="D12" s="122">
        <v>252.60017994099999</v>
      </c>
      <c r="E12" s="122">
        <v>1337.3371386430999</v>
      </c>
      <c r="F12" s="123">
        <v>0</v>
      </c>
      <c r="G12" s="122">
        <v>477.565840708</v>
      </c>
      <c r="H12" s="122">
        <v>0.54287315629999999</v>
      </c>
      <c r="I12" s="122">
        <v>2068.0460324484002</v>
      </c>
      <c r="J12" s="124">
        <v>2.3665368731999998</v>
      </c>
      <c r="K12" s="124">
        <f t="shared" si="0"/>
        <v>2288.3696401181001</v>
      </c>
    </row>
    <row r="13" spans="2:28" ht="18" customHeight="1" x14ac:dyDescent="0.45">
      <c r="B13" s="111" t="s">
        <v>37</v>
      </c>
      <c r="C13" s="116">
        <v>216.70496541790001</v>
      </c>
      <c r="D13" s="116">
        <v>246.30493948130001</v>
      </c>
      <c r="E13" s="116">
        <v>1485.2435244957001</v>
      </c>
      <c r="F13" s="117">
        <v>0</v>
      </c>
      <c r="G13" s="116">
        <v>462.21595677229999</v>
      </c>
      <c r="H13" s="116">
        <v>0.59069740630000001</v>
      </c>
      <c r="I13" s="116">
        <v>2194.3551181555999</v>
      </c>
      <c r="J13" s="112">
        <v>2.7375331412000001</v>
      </c>
      <c r="K13" s="112">
        <f t="shared" si="0"/>
        <v>2413.7976167146999</v>
      </c>
    </row>
    <row r="14" spans="2:28" ht="18" customHeight="1" x14ac:dyDescent="0.45">
      <c r="B14" s="121" t="s">
        <v>39</v>
      </c>
      <c r="C14" s="122">
        <v>139.54224728259999</v>
      </c>
      <c r="D14" s="122">
        <v>158.50233695649999</v>
      </c>
      <c r="E14" s="122">
        <v>1202.3029619565</v>
      </c>
      <c r="F14" s="123">
        <v>0</v>
      </c>
      <c r="G14" s="122">
        <v>408.46468478259999</v>
      </c>
      <c r="H14" s="122">
        <v>0.58394021740000002</v>
      </c>
      <c r="I14" s="122">
        <v>1769.853923913</v>
      </c>
      <c r="J14" s="124">
        <v>1.6305407609</v>
      </c>
      <c r="K14" s="124">
        <f t="shared" si="0"/>
        <v>1911.0267119564999</v>
      </c>
    </row>
    <row r="15" spans="2:28" ht="18" customHeight="1" x14ac:dyDescent="0.45">
      <c r="B15" s="111" t="s">
        <v>40</v>
      </c>
      <c r="C15" s="116">
        <v>141.94400528400001</v>
      </c>
      <c r="D15" s="116">
        <v>145.18449669750001</v>
      </c>
      <c r="E15" s="116">
        <v>1316.9060132100001</v>
      </c>
      <c r="F15" s="117">
        <v>0</v>
      </c>
      <c r="G15" s="116">
        <v>386.96504359310001</v>
      </c>
      <c r="H15" s="116">
        <v>0.52552443859999998</v>
      </c>
      <c r="I15" s="116">
        <v>1849.5810779392</v>
      </c>
      <c r="J15" s="112">
        <v>2.7848428004999999</v>
      </c>
      <c r="K15" s="112">
        <f t="shared" si="0"/>
        <v>1994.3099260237</v>
      </c>
    </row>
    <row r="16" spans="2:28" ht="18" customHeight="1" x14ac:dyDescent="0.45">
      <c r="B16" s="121" t="s">
        <v>41</v>
      </c>
      <c r="C16" s="122">
        <v>143.90000769229999</v>
      </c>
      <c r="D16" s="122">
        <v>139.86216666670001</v>
      </c>
      <c r="E16" s="122">
        <v>1169.3618692308</v>
      </c>
      <c r="F16" s="123">
        <v>0</v>
      </c>
      <c r="G16" s="122">
        <v>416.7566205128</v>
      </c>
      <c r="H16" s="122">
        <v>0.57360512819999998</v>
      </c>
      <c r="I16" s="122">
        <v>1726.5542615385</v>
      </c>
      <c r="J16" s="124">
        <v>2.5077564102999998</v>
      </c>
      <c r="K16" s="124">
        <f t="shared" si="0"/>
        <v>1872.9620256411001</v>
      </c>
      <c r="V16" s="118"/>
      <c r="W16" s="119"/>
    </row>
    <row r="17" spans="2:23" ht="18" customHeight="1" x14ac:dyDescent="0.45">
      <c r="B17" s="111" t="s">
        <v>42</v>
      </c>
      <c r="C17" s="116">
        <v>146.6859924906</v>
      </c>
      <c r="D17" s="116">
        <v>136.24940425529999</v>
      </c>
      <c r="E17" s="116">
        <v>1119.2623679599999</v>
      </c>
      <c r="F17" s="117">
        <v>0</v>
      </c>
      <c r="G17" s="116">
        <v>420.62057321650002</v>
      </c>
      <c r="H17" s="116">
        <v>0.53927659569999997</v>
      </c>
      <c r="I17" s="116">
        <v>1676.6716220275</v>
      </c>
      <c r="J17" s="112">
        <v>3.0591188986</v>
      </c>
      <c r="K17" s="112">
        <f t="shared" si="0"/>
        <v>1826.4167334167</v>
      </c>
      <c r="V17" s="118"/>
      <c r="W17" s="119"/>
    </row>
    <row r="18" spans="2:23" ht="18" customHeight="1" x14ac:dyDescent="0.45">
      <c r="B18" s="121" t="s">
        <v>43</v>
      </c>
      <c r="C18" s="122">
        <v>151.6610660147</v>
      </c>
      <c r="D18" s="122">
        <v>144.3229315403</v>
      </c>
      <c r="E18" s="122">
        <v>1134.9508777506001</v>
      </c>
      <c r="F18" s="123">
        <v>0</v>
      </c>
      <c r="G18" s="122">
        <v>409.30812713940003</v>
      </c>
      <c r="H18" s="122">
        <v>0.55908312959999995</v>
      </c>
      <c r="I18" s="122">
        <v>1689.1410195599001</v>
      </c>
      <c r="J18" s="124">
        <v>3.4649682151999999</v>
      </c>
      <c r="K18" s="124">
        <f t="shared" si="0"/>
        <v>1844.2670537898002</v>
      </c>
      <c r="L18" s="114" t="s">
        <v>189</v>
      </c>
      <c r="M18" s="115"/>
      <c r="N18" s="115"/>
      <c r="O18" s="115"/>
      <c r="P18" s="115"/>
      <c r="Q18" s="115"/>
      <c r="R18" s="115"/>
      <c r="S18" s="115"/>
      <c r="T18" s="115"/>
    </row>
    <row r="19" spans="2:23" ht="18" customHeight="1" x14ac:dyDescent="0.45">
      <c r="B19" s="111" t="s">
        <v>44</v>
      </c>
      <c r="C19" s="116">
        <v>148.28689573459999</v>
      </c>
      <c r="D19" s="116">
        <v>148.43835545019999</v>
      </c>
      <c r="E19" s="116">
        <v>1189.6429478673001</v>
      </c>
      <c r="F19" s="117">
        <v>0</v>
      </c>
      <c r="G19" s="116">
        <v>388.67566113740003</v>
      </c>
      <c r="H19" s="116">
        <v>1.4858720379000001</v>
      </c>
      <c r="I19" s="116">
        <v>1728.2428364929001</v>
      </c>
      <c r="J19" s="112">
        <v>4.1037748814999997</v>
      </c>
      <c r="K19" s="112">
        <f t="shared" si="0"/>
        <v>1880.633507109</v>
      </c>
    </row>
    <row r="20" spans="2:23" ht="18" customHeight="1" x14ac:dyDescent="0.45">
      <c r="B20" s="121" t="s">
        <v>45</v>
      </c>
      <c r="C20" s="122">
        <v>150.69754890679999</v>
      </c>
      <c r="D20" s="122">
        <v>149.6969988493</v>
      </c>
      <c r="E20" s="122">
        <v>1183.2550632911</v>
      </c>
      <c r="F20" s="123">
        <v>0</v>
      </c>
      <c r="G20" s="122">
        <v>395.31618642119997</v>
      </c>
      <c r="H20" s="122">
        <v>1.5027272727000001</v>
      </c>
      <c r="I20" s="122">
        <v>1729.7709758343001</v>
      </c>
      <c r="J20" s="124">
        <v>4.656552359</v>
      </c>
      <c r="K20" s="124">
        <f t="shared" si="0"/>
        <v>1885.1250771001</v>
      </c>
    </row>
    <row r="21" spans="2:23" ht="18" customHeight="1" x14ac:dyDescent="0.45">
      <c r="B21" s="111" t="s">
        <v>46</v>
      </c>
      <c r="C21" s="116">
        <v>147.17590423159999</v>
      </c>
      <c r="D21" s="116">
        <v>148.8681737194</v>
      </c>
      <c r="E21" s="116">
        <v>1218.4107149219999</v>
      </c>
      <c r="F21" s="117">
        <v>0</v>
      </c>
      <c r="G21" s="116">
        <v>403.21173719379999</v>
      </c>
      <c r="H21" s="116">
        <v>1.6014587973000001</v>
      </c>
      <c r="I21" s="116">
        <v>1772.0920846325</v>
      </c>
      <c r="J21" s="112">
        <v>5.2964721603999996</v>
      </c>
      <c r="K21" s="112">
        <f t="shared" si="0"/>
        <v>1924.5644610245001</v>
      </c>
    </row>
    <row r="22" spans="2:23" ht="18" customHeight="1" x14ac:dyDescent="0.45">
      <c r="B22" s="121" t="s">
        <v>47</v>
      </c>
      <c r="C22" s="122">
        <v>148.80570194379999</v>
      </c>
      <c r="D22" s="122">
        <v>162.28199568030001</v>
      </c>
      <c r="E22" s="122">
        <v>1215.2489460043</v>
      </c>
      <c r="F22" s="123">
        <v>0</v>
      </c>
      <c r="G22" s="122">
        <v>407.99586393089999</v>
      </c>
      <c r="H22" s="122">
        <v>1.5411339093</v>
      </c>
      <c r="I22" s="122">
        <v>1787.0679395248001</v>
      </c>
      <c r="J22" s="124">
        <v>5.8110863931000001</v>
      </c>
      <c r="K22" s="124">
        <f t="shared" si="0"/>
        <v>1941.6847278616999</v>
      </c>
      <c r="M22" s="118"/>
      <c r="N22" s="130"/>
    </row>
    <row r="23" spans="2:23" ht="18" customHeight="1" x14ac:dyDescent="0.45">
      <c r="B23" s="111" t="s">
        <v>48</v>
      </c>
      <c r="C23" s="116">
        <v>145.28311739450001</v>
      </c>
      <c r="D23" s="116">
        <v>173.73471729959999</v>
      </c>
      <c r="E23" s="116">
        <v>1145.4016727886999</v>
      </c>
      <c r="F23" s="117">
        <v>0</v>
      </c>
      <c r="G23" s="116">
        <v>395.4412977252</v>
      </c>
      <c r="H23" s="116">
        <v>1.3763375526999999</v>
      </c>
      <c r="I23" s="116">
        <v>1715.9540253662999</v>
      </c>
      <c r="J23" s="112">
        <v>10.238403652000001</v>
      </c>
      <c r="K23" s="112">
        <f t="shared" si="0"/>
        <v>1871.4755464128</v>
      </c>
      <c r="M23" s="118" t="s">
        <v>20</v>
      </c>
      <c r="N23" s="130">
        <v>-286.6142730318</v>
      </c>
    </row>
    <row r="24" spans="2:23" ht="18" customHeight="1" x14ac:dyDescent="0.45">
      <c r="B24" s="121" t="s">
        <v>49</v>
      </c>
      <c r="C24" s="122">
        <v>136.7021412487</v>
      </c>
      <c r="D24" s="122">
        <v>186.85385670420001</v>
      </c>
      <c r="E24" s="122">
        <v>1130.3418157624999</v>
      </c>
      <c r="F24" s="123">
        <v>0</v>
      </c>
      <c r="G24" s="122">
        <v>371.67403275330003</v>
      </c>
      <c r="H24" s="122">
        <v>0</v>
      </c>
      <c r="I24" s="122">
        <v>1688.8697052201001</v>
      </c>
      <c r="J24" s="124">
        <v>11.7136847492</v>
      </c>
      <c r="K24" s="124">
        <f t="shared" si="0"/>
        <v>1837.285531218</v>
      </c>
      <c r="M24" s="104" t="s">
        <v>177</v>
      </c>
      <c r="N24" s="130">
        <v>-157.61230653270002</v>
      </c>
    </row>
    <row r="25" spans="2:23" ht="18" customHeight="1" x14ac:dyDescent="0.45">
      <c r="B25" s="111" t="s">
        <v>50</v>
      </c>
      <c r="C25" s="116">
        <v>128.87669600000001</v>
      </c>
      <c r="D25" s="116">
        <v>215.222804</v>
      </c>
      <c r="E25" s="116">
        <v>1117.0169539999999</v>
      </c>
      <c r="F25" s="117">
        <v>0</v>
      </c>
      <c r="G25" s="116">
        <v>408.126802</v>
      </c>
      <c r="H25" s="116">
        <v>0</v>
      </c>
      <c r="I25" s="116">
        <v>1740.3665599999999</v>
      </c>
      <c r="J25" s="112">
        <v>15.639583999999999</v>
      </c>
      <c r="K25" s="112">
        <f t="shared" si="0"/>
        <v>1884.88284</v>
      </c>
      <c r="M25" s="104" t="s">
        <v>148</v>
      </c>
      <c r="N25" s="130">
        <v>14.39</v>
      </c>
    </row>
    <row r="26" spans="2:23" ht="18" customHeight="1" x14ac:dyDescent="0.45">
      <c r="B26" s="121" t="s">
        <v>51</v>
      </c>
      <c r="C26" s="122">
        <v>58.6839237537</v>
      </c>
      <c r="D26" s="122">
        <v>216.82361681329999</v>
      </c>
      <c r="E26" s="122">
        <v>955.2271730205</v>
      </c>
      <c r="F26" s="123">
        <v>0</v>
      </c>
      <c r="G26" s="122">
        <v>438.13817986309999</v>
      </c>
      <c r="H26" s="122">
        <v>0</v>
      </c>
      <c r="I26" s="122">
        <v>1610.1889696969999</v>
      </c>
      <c r="J26" s="124">
        <v>8.7427487780999993</v>
      </c>
      <c r="K26" s="124">
        <f t="shared" si="0"/>
        <v>1677.6156422287997</v>
      </c>
      <c r="M26" s="118" t="s">
        <v>174</v>
      </c>
      <c r="N26" s="130">
        <v>207.6832250711</v>
      </c>
    </row>
    <row r="27" spans="2:23" ht="18" customHeight="1" x14ac:dyDescent="0.45">
      <c r="B27" s="111" t="s">
        <v>52</v>
      </c>
      <c r="C27" s="116">
        <v>44.766084167499997</v>
      </c>
      <c r="D27" s="116">
        <v>217.96237600000001</v>
      </c>
      <c r="E27" s="116">
        <v>917.45139118860004</v>
      </c>
      <c r="F27" s="117">
        <v>0</v>
      </c>
      <c r="G27" s="116">
        <v>396.82244373570001</v>
      </c>
      <c r="H27" s="116">
        <v>0</v>
      </c>
      <c r="I27" s="116">
        <v>1532.2362109241999</v>
      </c>
      <c r="J27" s="112">
        <v>9.8758413841999992</v>
      </c>
      <c r="K27" s="112">
        <f t="shared" si="0"/>
        <v>1586.8781364758997</v>
      </c>
      <c r="M27" s="118" t="s">
        <v>175</v>
      </c>
      <c r="N27" s="130">
        <v>956.90321341260005</v>
      </c>
    </row>
    <row r="28" spans="2:23" ht="18" customHeight="1" x14ac:dyDescent="0.45">
      <c r="B28" s="121" t="s">
        <v>53</v>
      </c>
      <c r="C28" s="122">
        <v>42.560106741600002</v>
      </c>
      <c r="D28" s="122">
        <v>211.98022471909999</v>
      </c>
      <c r="E28" s="122">
        <v>996.37928464419997</v>
      </c>
      <c r="F28" s="123">
        <v>0</v>
      </c>
      <c r="G28" s="122">
        <v>403.01316292130002</v>
      </c>
      <c r="H28" s="122">
        <v>0</v>
      </c>
      <c r="I28" s="122">
        <v>1611.3726722846</v>
      </c>
      <c r="J28" s="124">
        <v>11.788717228499999</v>
      </c>
      <c r="K28" s="124">
        <f t="shared" si="0"/>
        <v>1665.7214962547</v>
      </c>
    </row>
    <row r="29" spans="2:23" ht="18" customHeight="1" x14ac:dyDescent="0.45">
      <c r="B29" s="111" t="s">
        <v>181</v>
      </c>
      <c r="C29" s="116">
        <v>38.213859649100002</v>
      </c>
      <c r="D29" s="116">
        <v>222.47578947369999</v>
      </c>
      <c r="E29" s="116">
        <v>1006.184</v>
      </c>
      <c r="F29" s="117">
        <v>0</v>
      </c>
      <c r="G29" s="116">
        <v>430.85147368420002</v>
      </c>
      <c r="H29" s="116">
        <v>0</v>
      </c>
      <c r="I29" s="116">
        <v>1659.5112631579</v>
      </c>
      <c r="J29" s="112">
        <v>12.5676842105</v>
      </c>
      <c r="K29" s="112">
        <f t="shared" si="0"/>
        <v>1710.2928070174999</v>
      </c>
    </row>
    <row r="30" spans="2:23" ht="18" customHeight="1" x14ac:dyDescent="0.45">
      <c r="B30" s="121" t="s">
        <v>182</v>
      </c>
      <c r="C30" s="122">
        <v>34.866999999999997</v>
      </c>
      <c r="D30" s="122">
        <v>207.6832250711</v>
      </c>
      <c r="E30" s="122">
        <v>977.05670755000006</v>
      </c>
      <c r="F30" s="123">
        <v>0</v>
      </c>
      <c r="G30" s="122">
        <v>398.35500000000002</v>
      </c>
      <c r="H30" s="122">
        <v>0</v>
      </c>
      <c r="I30" s="122">
        <v>1583.0949326211</v>
      </c>
      <c r="J30" s="124">
        <v>14.39</v>
      </c>
      <c r="K30" s="124">
        <f t="shared" si="0"/>
        <v>1632.3519326211001</v>
      </c>
    </row>
    <row r="31" spans="2:23" ht="19.5" customHeight="1" x14ac:dyDescent="0.45">
      <c r="B31" s="128" t="s">
        <v>187</v>
      </c>
      <c r="C31" s="125">
        <f t="shared" ref="C31:K31" si="1">C30/$K30*100</f>
        <v>2.135997716130575</v>
      </c>
      <c r="D31" s="126">
        <f t="shared" si="1"/>
        <v>12.722944171580627</v>
      </c>
      <c r="E31" s="126">
        <f t="shared" si="1"/>
        <v>59.855763210395487</v>
      </c>
      <c r="F31" s="126">
        <f t="shared" si="1"/>
        <v>0</v>
      </c>
      <c r="G31" s="126">
        <f t="shared" si="1"/>
        <v>24.403744807674745</v>
      </c>
      <c r="H31" s="126">
        <f t="shared" si="1"/>
        <v>0</v>
      </c>
      <c r="I31" s="126">
        <f t="shared" si="1"/>
        <v>96.982452189650843</v>
      </c>
      <c r="J31" s="125">
        <f t="shared" si="1"/>
        <v>0.88155009421857278</v>
      </c>
      <c r="K31" s="126">
        <f t="shared" si="1"/>
        <v>100</v>
      </c>
    </row>
    <row r="32" spans="2:23" ht="19.5" customHeight="1" x14ac:dyDescent="0.45">
      <c r="B32" s="129" t="s">
        <v>188</v>
      </c>
      <c r="C32" s="127">
        <f t="shared" ref="C32:K32" si="2">(C30-C5)</f>
        <v>-286.6142730318</v>
      </c>
      <c r="D32" s="127">
        <f t="shared" si="2"/>
        <v>207.6832250711</v>
      </c>
      <c r="E32" s="127">
        <f t="shared" si="2"/>
        <v>956.90321341260005</v>
      </c>
      <c r="F32" s="127">
        <f t="shared" si="2"/>
        <v>0</v>
      </c>
      <c r="G32" s="127">
        <f t="shared" si="2"/>
        <v>-157.61230653270002</v>
      </c>
      <c r="H32" s="127">
        <f t="shared" si="2"/>
        <v>-19.044110552799999</v>
      </c>
      <c r="I32" s="127">
        <f t="shared" si="2"/>
        <v>987.93002139830003</v>
      </c>
      <c r="J32" s="127">
        <f t="shared" si="2"/>
        <v>14.39</v>
      </c>
      <c r="K32" s="127">
        <f t="shared" si="2"/>
        <v>715.70574836650007</v>
      </c>
    </row>
    <row r="33" spans="3:17" ht="16.899999999999999" x14ac:dyDescent="0.45">
      <c r="C33" s="114" t="s">
        <v>183</v>
      </c>
      <c r="D33" s="115"/>
      <c r="E33" s="115"/>
      <c r="F33" s="115"/>
      <c r="G33" s="115"/>
      <c r="H33" s="115"/>
      <c r="J33" s="120" t="s">
        <v>184</v>
      </c>
      <c r="K33" s="115"/>
      <c r="L33" s="115"/>
      <c r="M33" s="115"/>
      <c r="N33" s="115"/>
      <c r="O33" s="115"/>
      <c r="P33" s="115"/>
      <c r="Q33" s="115"/>
    </row>
  </sheetData>
  <sheetProtection password="CF21" sheet="1" objects="1" scenarios="1"/>
  <mergeCells count="2">
    <mergeCell ref="B1:T1"/>
    <mergeCell ref="D3:I3"/>
  </mergeCells>
  <pageMargins left="0.39370078740157483" right="0.39370078740157483" top="0.39370078740157483" bottom="0.39370078740157483" header="0.31496062992125984" footer="0.31496062992125984"/>
  <pageSetup paperSize="9" scale="59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A6819647</value>
    </field>
    <field name="Objective-Title">
      <value order="0">ZZZQ Losses to all forms of legal gambling</value>
    </field>
    <field name="Objective-Description">
      <value order="0"/>
    </field>
    <field name="Objective-CreationStamp">
      <value order="0">2020-08-30T21:53:03Z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2020-11-24T07:16:07Z</value>
    </field>
    <field name="Objective-ModificationStamp">
      <value order="0">2021-04-21T23:54:50Z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vA8897349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2004 to 2014</vt:lpstr>
      <vt:lpstr>1989 to 2017</vt:lpstr>
      <vt:lpstr>EGM and other G Losses</vt:lpstr>
      <vt:lpstr>Govt Revenue</vt:lpstr>
      <vt:lpstr>'1989 to 2017'!Print_Area</vt:lpstr>
      <vt:lpstr>'2004 to 2014'!Print_Area</vt:lpstr>
      <vt:lpstr>'EGM and other G Losses'!Print_Area</vt:lpstr>
      <vt:lpstr>'Govt Revenue'!Print_Area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2019-01-17T20:38:56Z</cp:lastPrinted>
  <dcterms:created xsi:type="dcterms:W3CDTF">2016-04-08T03:49:34Z</dcterms:created>
  <dcterms:modified xsi:type="dcterms:W3CDTF">2020-08-19T04:15:32Z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A6819647</vt:lpwstr>
  </property>
  <property fmtid="{D5CDD505-2E9C-101B-9397-08002B2CF9AE}" pid="4" name="Objective-Title">
    <vt:lpwstr>ZZZQ Losses to all forms of legal gambling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2020-08-30T21:53:03Z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2020-11-24T07:16:07Z</vt:filetime>
  </property>
  <property fmtid="{D5CDD505-2E9C-101B-9397-08002B2CF9AE}" pid="10" name="Objective-ModificationStamp">
    <vt:filetime>2021-04-21T23:54:50Z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vA8897349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