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8c45193d98d4c8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544C8549-51FC-4842-8A0A-98FB55A4B8B2}" xr6:coauthVersionLast="45" xr6:coauthVersionMax="45" xr10:uidLastSave="{00000000-0000-0000-0000-000000000000}"/>
  <bookViews>
    <workbookView xWindow="-98" yWindow="-98" windowWidth="20715" windowHeight="13276" activeTab="1" xr2:uid="{B9995FDB-AB10-4C82-BB76-4063C6B6A36F}"/>
  </bookViews>
  <sheets>
    <sheet name="Data" sheetId="1" r:id="rId1"/>
    <sheet name="Front" sheetId="2" r:id="rId2"/>
  </sheets>
  <definedNames>
    <definedName name="_xlnm.Print_Area" localSheetId="1">Front!$C$1:$O$70</definedName>
    <definedName name="_xlnm.Print_Titles" localSheetId="0">Data!$5:$5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C9" i="2"/>
  <c r="E11" i="2"/>
  <c r="D11" i="2"/>
  <c r="I84" i="1" l="1"/>
  <c r="J90" i="2" s="1"/>
  <c r="K90" i="2" s="1"/>
  <c r="I83" i="1"/>
  <c r="J89" i="2" s="1"/>
  <c r="K89" i="2" s="1"/>
  <c r="I82" i="1"/>
  <c r="I81" i="1"/>
  <c r="J87" i="2" s="1"/>
  <c r="K87" i="2" s="1"/>
  <c r="I80" i="1"/>
  <c r="J86" i="2" s="1"/>
  <c r="K86" i="2" s="1"/>
  <c r="I79" i="1"/>
  <c r="J85" i="2" s="1"/>
  <c r="K85" i="2" s="1"/>
  <c r="I78" i="1"/>
  <c r="J84" i="2" s="1"/>
  <c r="K84" i="2" s="1"/>
  <c r="I77" i="1"/>
  <c r="J83" i="2" s="1"/>
  <c r="K83" i="2" s="1"/>
  <c r="I76" i="1"/>
  <c r="J82" i="2" s="1"/>
  <c r="K82" i="2" s="1"/>
  <c r="I75" i="1"/>
  <c r="J81" i="2" s="1"/>
  <c r="K81" i="2" s="1"/>
  <c r="I74" i="1"/>
  <c r="J80" i="2" s="1"/>
  <c r="K80" i="2" s="1"/>
  <c r="I73" i="1"/>
  <c r="J79" i="2" s="1"/>
  <c r="K79" i="2" s="1"/>
  <c r="I72" i="1"/>
  <c r="J78" i="2" s="1"/>
  <c r="K78" i="2" s="1"/>
  <c r="I71" i="1"/>
  <c r="J77" i="2" s="1"/>
  <c r="K77" i="2" s="1"/>
  <c r="I70" i="1"/>
  <c r="J76" i="2" s="1"/>
  <c r="K76" i="2" s="1"/>
  <c r="I69" i="1"/>
  <c r="J75" i="2" s="1"/>
  <c r="K75" i="2" s="1"/>
  <c r="I68" i="1"/>
  <c r="J74" i="2" s="1"/>
  <c r="K74" i="2" s="1"/>
  <c r="I67" i="1"/>
  <c r="J73" i="2" s="1"/>
  <c r="K73" i="2" s="1"/>
  <c r="I66" i="1"/>
  <c r="J72" i="2" s="1"/>
  <c r="K72" i="2" s="1"/>
  <c r="I65" i="1"/>
  <c r="J71" i="2" s="1"/>
  <c r="K71" i="2" s="1"/>
  <c r="I64" i="1"/>
  <c r="J70" i="2" s="1"/>
  <c r="K70" i="2" s="1"/>
  <c r="I63" i="1"/>
  <c r="J69" i="2" s="1"/>
  <c r="K69" i="2" s="1"/>
  <c r="I62" i="1"/>
  <c r="J68" i="2" s="1"/>
  <c r="K68" i="2" s="1"/>
  <c r="I61" i="1"/>
  <c r="J67" i="2" s="1"/>
  <c r="K67" i="2" s="1"/>
  <c r="I60" i="1"/>
  <c r="J66" i="2" s="1"/>
  <c r="K66" i="2" s="1"/>
  <c r="I59" i="1"/>
  <c r="J65" i="2" s="1"/>
  <c r="K65" i="2" s="1"/>
  <c r="I58" i="1"/>
  <c r="J64" i="2" s="1"/>
  <c r="K64" i="2" s="1"/>
  <c r="I57" i="1"/>
  <c r="J63" i="2" s="1"/>
  <c r="K63" i="2" s="1"/>
  <c r="I56" i="1"/>
  <c r="J62" i="2" s="1"/>
  <c r="K62" i="2" s="1"/>
  <c r="I55" i="1"/>
  <c r="J61" i="2" s="1"/>
  <c r="K61" i="2" s="1"/>
  <c r="I54" i="1"/>
  <c r="J60" i="2" s="1"/>
  <c r="K60" i="2" s="1"/>
  <c r="I53" i="1"/>
  <c r="J59" i="2" s="1"/>
  <c r="K59" i="2" s="1"/>
  <c r="I52" i="1"/>
  <c r="J58" i="2" s="1"/>
  <c r="K58" i="2" s="1"/>
  <c r="I51" i="1"/>
  <c r="J57" i="2" s="1"/>
  <c r="K57" i="2" s="1"/>
  <c r="I50" i="1"/>
  <c r="J56" i="2" s="1"/>
  <c r="K56" i="2" s="1"/>
  <c r="I49" i="1"/>
  <c r="J55" i="2" s="1"/>
  <c r="K55" i="2" s="1"/>
  <c r="I48" i="1"/>
  <c r="J54" i="2" s="1"/>
  <c r="K54" i="2" s="1"/>
  <c r="I47" i="1"/>
  <c r="J53" i="2" s="1"/>
  <c r="K53" i="2" s="1"/>
  <c r="I46" i="1"/>
  <c r="J52" i="2" s="1"/>
  <c r="K52" i="2" s="1"/>
  <c r="I45" i="1"/>
  <c r="J51" i="2" s="1"/>
  <c r="K51" i="2" s="1"/>
  <c r="I44" i="1"/>
  <c r="J50" i="2" s="1"/>
  <c r="K50" i="2" s="1"/>
  <c r="I43" i="1"/>
  <c r="J49" i="2" s="1"/>
  <c r="K49" i="2" s="1"/>
  <c r="I42" i="1"/>
  <c r="J48" i="2" s="1"/>
  <c r="K48" i="2" s="1"/>
  <c r="I41" i="1"/>
  <c r="J47" i="2" s="1"/>
  <c r="K47" i="2" s="1"/>
  <c r="I40" i="1"/>
  <c r="J46" i="2" s="1"/>
  <c r="K46" i="2" s="1"/>
  <c r="I39" i="1"/>
  <c r="J45" i="2" s="1"/>
  <c r="K45" i="2" s="1"/>
  <c r="I38" i="1"/>
  <c r="J44" i="2" s="1"/>
  <c r="K44" i="2" s="1"/>
  <c r="I37" i="1"/>
  <c r="J43" i="2" s="1"/>
  <c r="K43" i="2" s="1"/>
  <c r="I36" i="1"/>
  <c r="J42" i="2" s="1"/>
  <c r="K42" i="2" s="1"/>
  <c r="I35" i="1"/>
  <c r="I34" i="1"/>
  <c r="J40" i="2" s="1"/>
  <c r="K40" i="2" s="1"/>
  <c r="I33" i="1"/>
  <c r="J39" i="2" s="1"/>
  <c r="K39" i="2" s="1"/>
  <c r="I32" i="1"/>
  <c r="J38" i="2" s="1"/>
  <c r="K38" i="2" s="1"/>
  <c r="I31" i="1"/>
  <c r="J37" i="2" s="1"/>
  <c r="K37" i="2" s="1"/>
  <c r="I30" i="1"/>
  <c r="J36" i="2" s="1"/>
  <c r="K36" i="2" s="1"/>
  <c r="I29" i="1"/>
  <c r="J35" i="2" s="1"/>
  <c r="K35" i="2" s="1"/>
  <c r="I28" i="1"/>
  <c r="J34" i="2" s="1"/>
  <c r="K34" i="2" s="1"/>
  <c r="I27" i="1"/>
  <c r="J33" i="2" s="1"/>
  <c r="K33" i="2" s="1"/>
  <c r="I26" i="1"/>
  <c r="J32" i="2" s="1"/>
  <c r="K32" i="2" s="1"/>
  <c r="I25" i="1"/>
  <c r="J31" i="2" s="1"/>
  <c r="K31" i="2" s="1"/>
  <c r="I24" i="1"/>
  <c r="J30" i="2" s="1"/>
  <c r="K30" i="2" s="1"/>
  <c r="I23" i="1"/>
  <c r="J29" i="2" s="1"/>
  <c r="K29" i="2" s="1"/>
  <c r="I22" i="1"/>
  <c r="J28" i="2" s="1"/>
  <c r="K28" i="2" s="1"/>
  <c r="I21" i="1"/>
  <c r="J27" i="2" s="1"/>
  <c r="K27" i="2" s="1"/>
  <c r="I20" i="1"/>
  <c r="J26" i="2" s="1"/>
  <c r="K26" i="2" s="1"/>
  <c r="I19" i="1"/>
  <c r="J25" i="2" s="1"/>
  <c r="K25" i="2" s="1"/>
  <c r="I18" i="1"/>
  <c r="J24" i="2" s="1"/>
  <c r="K24" i="2" s="1"/>
  <c r="I17" i="1"/>
  <c r="J23" i="2" s="1"/>
  <c r="K23" i="2" s="1"/>
  <c r="I16" i="1"/>
  <c r="J22" i="2" s="1"/>
  <c r="K22" i="2" s="1"/>
  <c r="I15" i="1"/>
  <c r="J21" i="2" s="1"/>
  <c r="K21" i="2" s="1"/>
  <c r="I14" i="1"/>
  <c r="J20" i="2" s="1"/>
  <c r="K20" i="2" s="1"/>
  <c r="I13" i="1"/>
  <c r="J19" i="2" s="1"/>
  <c r="K19" i="2" s="1"/>
  <c r="I12" i="1"/>
  <c r="J18" i="2" s="1"/>
  <c r="K18" i="2" s="1"/>
  <c r="I11" i="1"/>
  <c r="J17" i="2" s="1"/>
  <c r="K17" i="2" s="1"/>
  <c r="I10" i="1"/>
  <c r="J16" i="2" s="1"/>
  <c r="K16" i="2" s="1"/>
  <c r="I9" i="1"/>
  <c r="J15" i="2" s="1"/>
  <c r="K15" i="2" s="1"/>
  <c r="I8" i="1"/>
  <c r="J14" i="2" s="1"/>
  <c r="K14" i="2" s="1"/>
  <c r="I7" i="1"/>
  <c r="J13" i="2" s="1"/>
  <c r="K13" i="2" s="1"/>
  <c r="I6" i="1"/>
  <c r="J12" i="2" s="1"/>
  <c r="K12" i="2" s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E13" i="2" s="1"/>
  <c r="H47" i="1"/>
  <c r="H46" i="1"/>
  <c r="H45" i="1"/>
  <c r="H44" i="1"/>
  <c r="H43" i="1"/>
  <c r="H42" i="1"/>
  <c r="H41" i="1"/>
  <c r="H40" i="1"/>
  <c r="H39" i="1"/>
  <c r="H38" i="1"/>
  <c r="H37" i="1"/>
  <c r="H36" i="1"/>
  <c r="D13" i="2" s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12" i="2" s="1"/>
  <c r="G37" i="1"/>
  <c r="G38" i="1"/>
  <c r="G39" i="1"/>
  <c r="G40" i="1"/>
  <c r="G41" i="1"/>
  <c r="G42" i="1"/>
  <c r="G43" i="1"/>
  <c r="G44" i="1"/>
  <c r="G45" i="1"/>
  <c r="G46" i="1"/>
  <c r="G47" i="1"/>
  <c r="G48" i="1"/>
  <c r="E12" i="2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6" i="1"/>
  <c r="J86" i="1"/>
  <c r="I86" i="1" s="1"/>
  <c r="D14" i="2" l="1"/>
  <c r="J88" i="2"/>
  <c r="K88" i="2" s="1"/>
  <c r="J41" i="2"/>
  <c r="K41" i="2" s="1"/>
  <c r="L87" i="2" s="1"/>
  <c r="E14" i="2"/>
  <c r="G86" i="1"/>
  <c r="H86" i="1"/>
  <c r="L58" i="2" l="1"/>
  <c r="L46" i="2"/>
  <c r="L51" i="2"/>
  <c r="L39" i="2"/>
  <c r="L68" i="2"/>
  <c r="L85" i="2"/>
  <c r="L28" i="2"/>
  <c r="L89" i="2"/>
  <c r="L37" i="2"/>
  <c r="L18" i="2"/>
  <c r="L20" i="2"/>
  <c r="L33" i="2"/>
  <c r="L82" i="2"/>
  <c r="L41" i="2"/>
  <c r="L43" i="2"/>
  <c r="L21" i="2"/>
  <c r="L61" i="2"/>
  <c r="L83" i="2"/>
  <c r="L70" i="2"/>
  <c r="L24" i="2"/>
  <c r="L55" i="2"/>
  <c r="L35" i="2"/>
  <c r="L22" i="2"/>
  <c r="L63" i="2"/>
  <c r="L78" i="2"/>
  <c r="L26" i="2"/>
  <c r="L49" i="2"/>
  <c r="L45" i="2"/>
  <c r="L12" i="2"/>
  <c r="L76" i="2"/>
  <c r="L67" i="2"/>
  <c r="L88" i="2"/>
  <c r="L79" i="2"/>
  <c r="L75" i="2"/>
  <c r="L27" i="2"/>
  <c r="L74" i="2"/>
  <c r="L80" i="2"/>
  <c r="L86" i="2"/>
  <c r="L69" i="2"/>
  <c r="L72" i="2"/>
  <c r="L84" i="2"/>
  <c r="L56" i="2"/>
  <c r="L48" i="2"/>
  <c r="L90" i="2"/>
  <c r="L64" i="2"/>
  <c r="L44" i="2"/>
  <c r="L66" i="2"/>
  <c r="L36" i="2"/>
  <c r="L16" i="2"/>
  <c r="L29" i="2"/>
  <c r="L50" i="2"/>
  <c r="L54" i="2"/>
  <c r="L59" i="2"/>
  <c r="L34" i="2"/>
  <c r="L53" i="2"/>
  <c r="L40" i="2"/>
  <c r="L52" i="2"/>
  <c r="L23" i="2"/>
  <c r="L13" i="2"/>
  <c r="L42" i="2"/>
  <c r="L65" i="2"/>
  <c r="L32" i="2"/>
  <c r="L47" i="2"/>
  <c r="L77" i="2"/>
  <c r="L15" i="2"/>
  <c r="L60" i="2"/>
  <c r="L25" i="2"/>
  <c r="L30" i="2"/>
  <c r="L57" i="2"/>
  <c r="L31" i="2"/>
  <c r="L19" i="2"/>
  <c r="L81" i="2"/>
  <c r="L17" i="2"/>
  <c r="L38" i="2"/>
  <c r="L14" i="2"/>
  <c r="L71" i="2"/>
  <c r="L62" i="2"/>
  <c r="L73" i="2"/>
  <c r="M63" i="2" l="1"/>
  <c r="N81" i="2"/>
  <c r="N77" i="2"/>
  <c r="N51" i="2"/>
  <c r="N76" i="2"/>
  <c r="M76" i="2"/>
  <c r="M32" i="2"/>
  <c r="N37" i="2"/>
  <c r="M85" i="2"/>
  <c r="N14" i="2"/>
  <c r="M90" i="2"/>
  <c r="M36" i="2"/>
  <c r="M73" i="2"/>
  <c r="M57" i="2"/>
  <c r="M62" i="2"/>
  <c r="M87" i="2"/>
  <c r="M53" i="2"/>
  <c r="N47" i="2"/>
  <c r="M78" i="2"/>
  <c r="M30" i="2"/>
  <c r="N66" i="2"/>
  <c r="N83" i="2"/>
  <c r="N72" i="2"/>
  <c r="M34" i="2"/>
  <c r="M45" i="2"/>
  <c r="M43" i="2"/>
  <c r="N62" i="2"/>
  <c r="M14" i="2"/>
  <c r="N64" i="2"/>
  <c r="N70" i="2"/>
  <c r="N67" i="2"/>
  <c r="M67" i="2"/>
  <c r="N54" i="2"/>
  <c r="M18" i="2"/>
  <c r="M82" i="2"/>
  <c r="N36" i="2"/>
  <c r="N74" i="2"/>
  <c r="M59" i="2"/>
  <c r="N49" i="2"/>
  <c r="N20" i="2"/>
  <c r="N52" i="2"/>
  <c r="N13" i="2"/>
  <c r="M72" i="2"/>
  <c r="N33" i="2"/>
  <c r="M13" i="2"/>
  <c r="N89" i="2"/>
  <c r="N21" i="2"/>
  <c r="N65" i="2"/>
  <c r="M46" i="2"/>
  <c r="M29" i="2"/>
  <c r="M37" i="2"/>
  <c r="N82" i="2"/>
  <c r="N19" i="2"/>
  <c r="M16" i="2"/>
  <c r="M88" i="2"/>
  <c r="M17" i="2"/>
  <c r="N61" i="2"/>
  <c r="M50" i="2"/>
  <c r="M55" i="2"/>
  <c r="M77" i="2"/>
  <c r="M21" i="2"/>
  <c r="N78" i="2"/>
  <c r="N15" i="2"/>
  <c r="N44" i="2"/>
  <c r="M66" i="2"/>
  <c r="N42" i="2"/>
  <c r="N12" i="2"/>
  <c r="N79" i="2"/>
  <c r="N27" i="2"/>
  <c r="N50" i="2"/>
  <c r="M56" i="2"/>
  <c r="N29" i="2"/>
  <c r="N39" i="2"/>
  <c r="N73" i="2"/>
  <c r="M22" i="2"/>
  <c r="M54" i="2"/>
  <c r="M86" i="2"/>
  <c r="M47" i="2"/>
  <c r="M15" i="2"/>
  <c r="M69" i="2"/>
  <c r="N38" i="2"/>
  <c r="N85" i="2"/>
  <c r="N59" i="2"/>
  <c r="N18" i="2"/>
  <c r="M40" i="2"/>
  <c r="M80" i="2"/>
  <c r="M51" i="2"/>
  <c r="N60" i="2"/>
  <c r="M89" i="2"/>
  <c r="N43" i="2"/>
  <c r="N87" i="2"/>
  <c r="M42" i="2"/>
  <c r="M74" i="2"/>
  <c r="M39" i="2"/>
  <c r="N80" i="2"/>
  <c r="M61" i="2"/>
  <c r="N58" i="2"/>
  <c r="M28" i="2"/>
  <c r="M75" i="2"/>
  <c r="N46" i="2"/>
  <c r="M60" i="2"/>
  <c r="M31" i="2"/>
  <c r="N17" i="2"/>
  <c r="N84" i="2"/>
  <c r="M44" i="2"/>
  <c r="M20" i="2"/>
  <c r="M23" i="2"/>
  <c r="N53" i="2"/>
  <c r="M49" i="2"/>
  <c r="M52" i="2"/>
  <c r="N56" i="2"/>
  <c r="N63" i="2"/>
  <c r="N32" i="2"/>
  <c r="N35" i="2"/>
  <c r="N16" i="2"/>
  <c r="N26" i="2"/>
  <c r="N31" i="2"/>
  <c r="M27" i="2"/>
  <c r="M33" i="2"/>
  <c r="N45" i="2"/>
  <c r="N57" i="2"/>
  <c r="M12" i="2"/>
  <c r="M38" i="2"/>
  <c r="M70" i="2"/>
  <c r="N30" i="2"/>
  <c r="M79" i="2"/>
  <c r="N88" i="2"/>
  <c r="N34" i="2"/>
  <c r="N40" i="2"/>
  <c r="N25" i="2"/>
  <c r="N41" i="2"/>
  <c r="N75" i="2"/>
  <c r="M24" i="2"/>
  <c r="M64" i="2"/>
  <c r="N22" i="2"/>
  <c r="M83" i="2"/>
  <c r="M41" i="2"/>
  <c r="N86" i="2"/>
  <c r="N69" i="2"/>
  <c r="M26" i="2"/>
  <c r="M58" i="2"/>
  <c r="N24" i="2"/>
  <c r="M71" i="2"/>
  <c r="M25" i="2"/>
  <c r="M19" i="2"/>
  <c r="N55" i="2"/>
  <c r="M84" i="2"/>
  <c r="N68" i="2"/>
  <c r="N28" i="2"/>
  <c r="M68" i="2"/>
  <c r="M81" i="2"/>
  <c r="M35" i="2"/>
  <c r="M65" i="2"/>
  <c r="N71" i="2"/>
  <c r="M48" i="2"/>
  <c r="N23" i="2"/>
  <c r="N48" i="2"/>
  <c r="N90" i="2"/>
</calcChain>
</file>

<file path=xl/sharedStrings.xml><?xml version="1.0" encoding="utf-8"?>
<sst xmlns="http://schemas.openxmlformats.org/spreadsheetml/2006/main" count="184" uniqueCount="99">
  <si>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</si>
  <si>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</si>
  <si>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</si>
  <si>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</si>
  <si>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</si>
  <si>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</si>
  <si>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</si>
  <si>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</si>
  <si>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</si>
  <si>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</si>
  <si>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</si>
  <si>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</si>
  <si>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</si>
  <si>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</si>
  <si>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</si>
  <si>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</si>
  <si>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</si>
  <si>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</si>
  <si>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</si>
  <si>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</si>
  <si>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</si>
  <si>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</si>
  <si>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</si>
  <si>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</si>
  <si>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</si>
  <si>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</si>
  <si>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</si>
  <si>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</si>
  <si>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</si>
  <si>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</si>
  <si>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</si>
  <si>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</si>
  <si>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</si>
  <si>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</si>
  <si>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</si>
  <si>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</si>
  <si>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</si>
  <si>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</si>
  <si>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</si>
  <si>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</si>
  <si>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</si>
  <si>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</si>
  <si>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</si>
  <si>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</si>
  <si>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</si>
  <si>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</si>
  <si>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</si>
  <si>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</si>
  <si>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</si>
  <si>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</si>
  <si>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</si>
  <si>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</si>
  <si>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</si>
  <si>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</si>
  <si>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</si>
  <si>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</si>
  <si>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</si>
  <si>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</si>
  <si>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</si>
  <si>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</si>
  <si>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</si>
  <si>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</si>
  <si>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</si>
  <si>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</si>
  <si>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</si>
  <si>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</si>
  <si>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</si>
  <si>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</si>
  <si>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</si>
  <si>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</si>
  <si>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</si>
  <si>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</si>
  <si>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</si>
  <si>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</si>
  <si>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</si>
  <si>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</si>
  <si>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</si>
  <si>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</si>
  <si>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</si>
  <si>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Syphilis - infectious: 2019</t>
  </si>
  <si>
    <t>Ghonoccoccal Infection: 2019</t>
  </si>
  <si>
    <t>chlyamidia Trachomatis infection: 2019</t>
  </si>
  <si>
    <t>Pop 2019</t>
  </si>
  <si>
    <t>…...........Number of notifications…...........</t>
  </si>
  <si>
    <t>…...........Rate of notifications per 1,000 population…...........</t>
  </si>
  <si>
    <t xml:space="preserve">VICTORIA </t>
  </si>
  <si>
    <t>... including where LGA is not recorded</t>
  </si>
  <si>
    <t>Notifications for selected STIs by LGA: 2019</t>
  </si>
  <si>
    <r>
      <t xml:space="preserve">Source: Health Vic Accessed at: </t>
    </r>
    <r>
      <rPr>
        <sz val="7"/>
        <color theme="1"/>
        <rFont val="Calibri"/>
        <family val="2"/>
        <scheme val="minor"/>
      </rPr>
      <t>https://www2.health.vic.gov.au/public-health/infectious-diseases/infectious-diseases-surveillance/interactive-infectious-disease-reports/local-government-areas-surveillance-report</t>
    </r>
  </si>
  <si>
    <t>Rate</t>
  </si>
  <si>
    <t>Number</t>
  </si>
  <si>
    <t>No</t>
  </si>
  <si>
    <t>Adj No</t>
  </si>
  <si>
    <t>Rank</t>
  </si>
  <si>
    <t>Rates or Numbers: Two localities compared for all conditions</t>
  </si>
  <si>
    <t>Rates or Numbers: All localities compared for a single condition</t>
  </si>
  <si>
    <t xml:space="preserve">Queenscliff </t>
  </si>
  <si>
    <t>Gonococcal Infection: 2019</t>
  </si>
  <si>
    <t>Chlamydia Trachomatis infection: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</si>
</sst>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6"/>
      <color rgb="FFFFFF00"/>
      <name val="Garamond"/>
      <family val="1"/>
    </font>
    <font>
      <sz val="9"/>
      <color rgb="FFFFFF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Times New Roman"/>
      <family val="1"/>
    </font>
    <font>
      <sz val="9"/>
      <color theme="0"/>
      <name val="Calibri"/>
      <family val="2"/>
      <scheme val="minor"/>
    </font>
    <font>
      <sz val="18"/>
      <color rgb="FFFFFF00"/>
      <name val="Garamond"/>
      <family val="1"/>
    </font>
    <font>
      <b/>
      <sz val="11"/>
      <color rgb="FF0066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vertical="center"/>
      <protection hidden="1"/>
    </xf>
    <xf numFmtId="3" fontId="13" fillId="9" borderId="1" xfId="0" applyNumberFormat="1" applyFont="1" applyFill="1" applyBorder="1" applyAlignment="1" applyProtection="1">
      <alignment vertical="center"/>
      <protection hidden="1"/>
    </xf>
    <xf numFmtId="3" fontId="13" fillId="9" borderId="0" xfId="0" applyNumberFormat="1" applyFont="1" applyFill="1" applyBorder="1" applyAlignment="1" applyProtection="1">
      <alignment vertical="center"/>
      <protection hidden="1"/>
    </xf>
    <xf numFmtId="3" fontId="13" fillId="9" borderId="4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" fontId="3" fillId="0" borderId="0" xfId="0" applyNumberFormat="1" applyFont="1" applyProtection="1">
      <protection hidden="1"/>
    </xf>
    <xf numFmtId="3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3" fontId="2" fillId="0" borderId="0" xfId="0" applyNumberFormat="1" applyFont="1" applyProtection="1">
      <protection hidden="1"/>
    </xf>
    <xf numFmtId="0" fontId="4" fillId="4" borderId="0" xfId="0" applyFont="1" applyFill="1" applyProtection="1">
      <protection hidden="1"/>
    </xf>
    <xf numFmtId="3" fontId="6" fillId="4" borderId="0" xfId="0" applyNumberFormat="1" applyFont="1" applyFill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alignment horizontal="center" vertical="center" wrapText="1"/>
      <protection hidden="1"/>
    </xf>
    <xf numFmtId="3" fontId="6" fillId="5" borderId="0" xfId="0" applyNumberFormat="1" applyFont="1" applyFill="1" applyAlignment="1" applyProtection="1">
      <alignment horizontal="center" vertical="center" wrapText="1"/>
      <protection hidden="1"/>
    </xf>
    <xf numFmtId="3" fontId="3" fillId="0" borderId="1" xfId="0" applyNumberFormat="1" applyFont="1" applyBorder="1" applyProtection="1">
      <protection hidden="1"/>
    </xf>
    <xf numFmtId="2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2" fontId="6" fillId="5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8" fillId="9" borderId="0" xfId="0" applyFont="1" applyFill="1" applyAlignment="1" applyProtection="1">
      <alignment vertical="center"/>
      <protection hidden="1"/>
    </xf>
    <xf numFmtId="0" fontId="8" fillId="9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vertical="center"/>
      <protection hidden="1"/>
    </xf>
    <xf numFmtId="0" fontId="9" fillId="8" borderId="3" xfId="0" applyFont="1" applyFill="1" applyBorder="1" applyAlignment="1" applyProtection="1">
      <alignment vertical="center"/>
      <protection hidden="1"/>
    </xf>
    <xf numFmtId="0" fontId="2" fillId="7" borderId="2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9" borderId="0" xfId="0" applyFont="1" applyFill="1" applyBorder="1" applyAlignment="1" applyProtection="1">
      <alignment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vertical="center"/>
      <protection hidden="1"/>
    </xf>
    <xf numFmtId="4" fontId="2" fillId="7" borderId="0" xfId="0" applyNumberFormat="1" applyFont="1" applyFill="1" applyBorder="1" applyAlignment="1" applyProtection="1">
      <alignment horizontal="center" vertical="center"/>
      <protection hidden="1"/>
    </xf>
    <xf numFmtId="4" fontId="2" fillId="8" borderId="3" xfId="0" applyNumberFormat="1" applyFont="1" applyFill="1" applyBorder="1" applyAlignment="1" applyProtection="1">
      <alignment horizontal="center" vertical="center"/>
      <protection hidden="1"/>
    </xf>
    <xf numFmtId="165" fontId="2" fillId="7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5" fillId="10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3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5ab24db3cedf4ac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82013706620005"/>
          <c:y val="1.7049277291042844E-2"/>
          <c:w val="0.78021106736657919"/>
          <c:h val="0.973743094319782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Front!$M$12:$M$90</c:f>
              <c:strCache>
                <c:ptCount val="79"/>
                <c:pt idx="0">
                  <c:v>Melbourne </c:v>
                </c:pt>
                <c:pt idx="1">
                  <c:v>Yarra </c:v>
                </c:pt>
                <c:pt idx="2">
                  <c:v>Stonnington </c:v>
                </c:pt>
                <c:pt idx="3">
                  <c:v>Moreland </c:v>
                </c:pt>
                <c:pt idx="4">
                  <c:v>Port Phillip </c:v>
                </c:pt>
                <c:pt idx="5">
                  <c:v>Wyndham </c:v>
                </c:pt>
                <c:pt idx="6">
                  <c:v>Brimbank </c:v>
                </c:pt>
                <c:pt idx="7">
                  <c:v>Casey </c:v>
                </c:pt>
                <c:pt idx="8">
                  <c:v>Darebin </c:v>
                </c:pt>
                <c:pt idx="9">
                  <c:v>Melton </c:v>
                </c:pt>
                <c:pt idx="10">
                  <c:v>Hume </c:v>
                </c:pt>
                <c:pt idx="11">
                  <c:v>Greater Geelong </c:v>
                </c:pt>
                <c:pt idx="12">
                  <c:v>Glen Eira </c:v>
                </c:pt>
                <c:pt idx="13">
                  <c:v>Moonee Valley </c:v>
                </c:pt>
                <c:pt idx="14">
                  <c:v>Maribyrnong </c:v>
                </c:pt>
                <c:pt idx="15">
                  <c:v>Boroondara </c:v>
                </c:pt>
                <c:pt idx="16">
                  <c:v>Kingston </c:v>
                </c:pt>
                <c:pt idx="17">
                  <c:v>Frankston </c:v>
                </c:pt>
                <c:pt idx="18">
                  <c:v>Whittlesea </c:v>
                </c:pt>
                <c:pt idx="19">
                  <c:v>Greater Dandenong </c:v>
                </c:pt>
                <c:pt idx="20">
                  <c:v>Monash </c:v>
                </c:pt>
                <c:pt idx="21">
                  <c:v>Whitehorse </c:v>
                </c:pt>
                <c:pt idx="22">
                  <c:v>Knox </c:v>
                </c:pt>
                <c:pt idx="23">
                  <c:v>Banyule </c:v>
                </c:pt>
                <c:pt idx="24">
                  <c:v>Cardinia </c:v>
                </c:pt>
                <c:pt idx="25">
                  <c:v>Ballarat </c:v>
                </c:pt>
                <c:pt idx="26">
                  <c:v>Mornington Peninsula </c:v>
                </c:pt>
                <c:pt idx="27">
                  <c:v>Hobsons Bay </c:v>
                </c:pt>
                <c:pt idx="28">
                  <c:v>Greater Shepparton </c:v>
                </c:pt>
                <c:pt idx="29">
                  <c:v>Manningham </c:v>
                </c:pt>
                <c:pt idx="30">
                  <c:v>Maroondah </c:v>
                </c:pt>
                <c:pt idx="31">
                  <c:v>Yarra Ranges </c:v>
                </c:pt>
                <c:pt idx="32">
                  <c:v>Bayside </c:v>
                </c:pt>
                <c:pt idx="33">
                  <c:v>Mildura </c:v>
                </c:pt>
                <c:pt idx="34">
                  <c:v>Nillumbik </c:v>
                </c:pt>
                <c:pt idx="35">
                  <c:v>Baw Baw </c:v>
                </c:pt>
                <c:pt idx="36">
                  <c:v>Greater Bendigo </c:v>
                </c:pt>
                <c:pt idx="37">
                  <c:v>Macedon Ranges </c:v>
                </c:pt>
                <c:pt idx="38">
                  <c:v>Wellington </c:v>
                </c:pt>
                <c:pt idx="39">
                  <c:v>Wodonga </c:v>
                </c:pt>
                <c:pt idx="40">
                  <c:v>Moorabool </c:v>
                </c:pt>
                <c:pt idx="41">
                  <c:v>Latrobe </c:v>
                </c:pt>
                <c:pt idx="42">
                  <c:v>Surf Coast </c:v>
                </c:pt>
                <c:pt idx="43">
                  <c:v>Moira </c:v>
                </c:pt>
                <c:pt idx="44">
                  <c:v>Wangaratta </c:v>
                </c:pt>
                <c:pt idx="45">
                  <c:v>Loddon </c:v>
                </c:pt>
                <c:pt idx="46">
                  <c:v>Northern Grampians </c:v>
                </c:pt>
                <c:pt idx="47">
                  <c:v>Hepburn </c:v>
                </c:pt>
                <c:pt idx="48">
                  <c:v>South Gippsland </c:v>
                </c:pt>
                <c:pt idx="49">
                  <c:v>Mitchell </c:v>
                </c:pt>
                <c:pt idx="50">
                  <c:v>East Gippsland </c:v>
                </c:pt>
                <c:pt idx="51">
                  <c:v>Murrindindi </c:v>
                </c:pt>
                <c:pt idx="52">
                  <c:v>Colac-Otway </c:v>
                </c:pt>
                <c:pt idx="53">
                  <c:v>Campaspe </c:v>
                </c:pt>
                <c:pt idx="54">
                  <c:v>Strathbogie </c:v>
                </c:pt>
                <c:pt idx="55">
                  <c:v>Warrnambool </c:v>
                </c:pt>
                <c:pt idx="56">
                  <c:v>Alpine </c:v>
                </c:pt>
                <c:pt idx="57">
                  <c:v>Mount Alexander </c:v>
                </c:pt>
                <c:pt idx="58">
                  <c:v>Swan Hill </c:v>
                </c:pt>
                <c:pt idx="59">
                  <c:v>Golden Plains </c:v>
                </c:pt>
                <c:pt idx="60">
                  <c:v>Horsham </c:v>
                </c:pt>
                <c:pt idx="61">
                  <c:v>Bass Coast </c:v>
                </c:pt>
                <c:pt idx="62">
                  <c:v>Moyne </c:v>
                </c:pt>
                <c:pt idx="63">
                  <c:v>Indigo </c:v>
                </c:pt>
                <c:pt idx="64">
                  <c:v>Benalla </c:v>
                </c:pt>
                <c:pt idx="65">
                  <c:v>Ararat </c:v>
                </c:pt>
                <c:pt idx="66">
                  <c:v>Towong </c:v>
                </c:pt>
                <c:pt idx="67">
                  <c:v>Southern Grampians </c:v>
                </c:pt>
                <c:pt idx="68">
                  <c:v>Corangamite </c:v>
                </c:pt>
                <c:pt idx="69">
                  <c:v>Yarriambiack </c:v>
                </c:pt>
                <c:pt idx="70">
                  <c:v>Pyrenees </c:v>
                </c:pt>
                <c:pt idx="71">
                  <c:v>Central Goldfields </c:v>
                </c:pt>
                <c:pt idx="72">
                  <c:v>Buloke </c:v>
                </c:pt>
                <c:pt idx="73">
                  <c:v>West Wimmera </c:v>
                </c:pt>
                <c:pt idx="74">
                  <c:v>Queenscliff </c:v>
                </c:pt>
                <c:pt idx="75">
                  <c:v>Mansfield </c:v>
                </c:pt>
                <c:pt idx="76">
                  <c:v>Hindmarsh </c:v>
                </c:pt>
                <c:pt idx="77">
                  <c:v>Glenelg </c:v>
                </c:pt>
                <c:pt idx="78">
                  <c:v>Gannawarra </c:v>
                </c:pt>
              </c:strCache>
            </c:strRef>
          </c:cat>
          <c:val>
            <c:numRef>
              <c:f>Front!$N$12:$N$90</c:f>
              <c:numCache>
                <c:formatCode>General</c:formatCode>
                <c:ptCount val="79"/>
                <c:pt idx="0">
                  <c:v>770</c:v>
                </c:pt>
                <c:pt idx="1">
                  <c:v>469</c:v>
                </c:pt>
                <c:pt idx="2">
                  <c:v>391</c:v>
                </c:pt>
                <c:pt idx="3">
                  <c:v>356</c:v>
                </c:pt>
                <c:pt idx="4">
                  <c:v>352</c:v>
                </c:pt>
                <c:pt idx="5">
                  <c:v>281</c:v>
                </c:pt>
                <c:pt idx="6">
                  <c:v>278</c:v>
                </c:pt>
                <c:pt idx="7">
                  <c:v>256</c:v>
                </c:pt>
                <c:pt idx="8">
                  <c:v>222</c:v>
                </c:pt>
                <c:pt idx="9">
                  <c:v>201</c:v>
                </c:pt>
                <c:pt idx="10">
                  <c:v>192</c:v>
                </c:pt>
                <c:pt idx="11">
                  <c:v>179</c:v>
                </c:pt>
                <c:pt idx="12">
                  <c:v>172</c:v>
                </c:pt>
                <c:pt idx="13">
                  <c:v>167</c:v>
                </c:pt>
                <c:pt idx="14">
                  <c:v>166</c:v>
                </c:pt>
                <c:pt idx="15">
                  <c:v>161</c:v>
                </c:pt>
                <c:pt idx="16">
                  <c:v>151</c:v>
                </c:pt>
                <c:pt idx="17">
                  <c:v>142</c:v>
                </c:pt>
                <c:pt idx="18">
                  <c:v>139</c:v>
                </c:pt>
                <c:pt idx="19">
                  <c:v>131</c:v>
                </c:pt>
                <c:pt idx="20">
                  <c:v>124</c:v>
                </c:pt>
                <c:pt idx="21">
                  <c:v>113</c:v>
                </c:pt>
                <c:pt idx="22">
                  <c:v>100</c:v>
                </c:pt>
                <c:pt idx="23">
                  <c:v>95</c:v>
                </c:pt>
                <c:pt idx="24">
                  <c:v>91</c:v>
                </c:pt>
                <c:pt idx="25">
                  <c:v>90</c:v>
                </c:pt>
                <c:pt idx="26">
                  <c:v>87</c:v>
                </c:pt>
                <c:pt idx="27">
                  <c:v>86</c:v>
                </c:pt>
                <c:pt idx="28">
                  <c:v>85</c:v>
                </c:pt>
                <c:pt idx="29">
                  <c:v>84</c:v>
                </c:pt>
                <c:pt idx="30">
                  <c:v>80</c:v>
                </c:pt>
                <c:pt idx="31">
                  <c:v>73</c:v>
                </c:pt>
                <c:pt idx="32">
                  <c:v>73</c:v>
                </c:pt>
                <c:pt idx="33">
                  <c:v>58</c:v>
                </c:pt>
                <c:pt idx="34">
                  <c:v>54</c:v>
                </c:pt>
                <c:pt idx="35">
                  <c:v>44</c:v>
                </c:pt>
                <c:pt idx="36">
                  <c:v>36</c:v>
                </c:pt>
                <c:pt idx="37">
                  <c:v>35</c:v>
                </c:pt>
                <c:pt idx="38">
                  <c:v>33</c:v>
                </c:pt>
                <c:pt idx="39">
                  <c:v>30</c:v>
                </c:pt>
                <c:pt idx="40">
                  <c:v>24</c:v>
                </c:pt>
                <c:pt idx="41">
                  <c:v>24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14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D-430B-8B74-4FD3F44C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axId val="772537768"/>
        <c:axId val="772537440"/>
      </c:barChart>
      <c:catAx>
        <c:axId val="772537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537440"/>
        <c:crosses val="autoZero"/>
        <c:auto val="1"/>
        <c:lblAlgn val="ctr"/>
        <c:lblOffset val="100"/>
        <c:noMultiLvlLbl val="0"/>
      </c:catAx>
      <c:valAx>
        <c:axId val="7725374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53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5" dropStyle="combo" dx="22" fmlaLink="$B$5" fmlaRange="Data!$B$6:$B$86" sel="38" val="30"/>
</file>

<file path=xl/ctrlProps/ctrlProp2.xml><?xml version="1.0" encoding="utf-8"?>
<formControlPr xmlns="http://schemas.microsoft.com/office/spreadsheetml/2009/9/main" objectType="Drop" dropLines="45" dropStyle="combo" dx="22" fmlaLink="$B$7" fmlaRange="Data!$B$6:$B$86" sel="46" val="42"/>
</file>

<file path=xl/ctrlProps/ctrlProp3.xml><?xml version="1.0" encoding="utf-8"?>
<formControlPr xmlns="http://schemas.microsoft.com/office/spreadsheetml/2009/9/main" objectType="Drop" dropLines="2" dropStyle="combo" dx="22" fmlaLink="$B$9" fmlaRange="$D$5:$D$6" sel="1" val="0"/>
</file>

<file path=xl/ctrlProps/ctrlProp4.xml><?xml version="1.0" encoding="utf-8"?>
<formControlPr xmlns="http://schemas.microsoft.com/office/spreadsheetml/2009/9/main" objectType="Drop" dropLines="3" dropStyle="combo" dx="22" fmlaLink="$I$7" fmlaRange="$C$12:$C$14" sel="2" val="0"/>
</file>

<file path=xl/ctrlProps/ctrlProp5.xml><?xml version="1.0" encoding="utf-8"?>
<formControlPr xmlns="http://schemas.microsoft.com/office/spreadsheetml/2009/9/main" objectType="Drop" dropLines="2" dropStyle="combo" dx="22" fmlaLink="$I$9" fmlaRange="$D$5:$D$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142875</xdr:rowOff>
        </xdr:from>
        <xdr:to>
          <xdr:col>2</xdr:col>
          <xdr:colOff>1895475</xdr:colOff>
          <xdr:row>5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</xdr:row>
          <xdr:rowOff>133350</xdr:rowOff>
        </xdr:from>
        <xdr:to>
          <xdr:col>2</xdr:col>
          <xdr:colOff>1895475</xdr:colOff>
          <xdr:row>7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2</xdr:col>
          <xdr:colOff>1066800</xdr:colOff>
          <xdr:row>9</xdr:row>
          <xdr:rowOff>47625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161925</xdr:rowOff>
        </xdr:from>
        <xdr:to>
          <xdr:col>11</xdr:col>
          <xdr:colOff>0</xdr:colOff>
          <xdr:row>7</xdr:row>
          <xdr:rowOff>47625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152400</xdr:rowOff>
        </xdr:from>
        <xdr:to>
          <xdr:col>8</xdr:col>
          <xdr:colOff>1076325</xdr:colOff>
          <xdr:row>9</xdr:row>
          <xdr:rowOff>47625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9</xdr:row>
      <xdr:rowOff>66675</xdr:rowOff>
    </xdr:from>
    <xdr:to>
      <xdr:col>14</xdr:col>
      <xdr:colOff>590550</xdr:colOff>
      <xdr:row>69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7BB0-1C8D-4121-A0A1-D8FAE6552E82}">
  <sheetPr>
    <tabColor rgb="FFC00000"/>
    <pageSetUpPr fitToPage="1"/>
  </sheetPr>
  <dimension ref="A1:J87"/>
  <sheetViews>
    <sheetView showGridLines="0" showRowColHeaders="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O3" sqref="O3"/>
    </sheetView>
  </sheetViews>
  <sheetFormatPr defaultColWidth="9.1328125" defaultRowHeight="14.25" x14ac:dyDescent="0.45"/>
  <cols>
    <col min="1" max="1" width="2.86328125" style="6" customWidth="1"/>
    <col min="2" max="2" width="12.86328125" style="6" customWidth="1"/>
    <col min="3" max="5" width="14.59765625" style="8" customWidth="1"/>
    <col min="6" max="6" width="2" style="7" customWidth="1"/>
    <col min="7" max="9" width="14.59765625" style="7" customWidth="1"/>
    <col min="10" max="10" width="9" style="9"/>
    <col min="11" max="16384" width="9.1328125" style="6"/>
  </cols>
  <sheetData>
    <row r="1" spans="1:10" ht="20.65" x14ac:dyDescent="0.6">
      <c r="B1" s="53" t="s">
        <v>87</v>
      </c>
      <c r="C1" s="53"/>
      <c r="D1" s="53"/>
      <c r="E1" s="53"/>
      <c r="F1" s="53"/>
      <c r="G1" s="53"/>
      <c r="H1" s="53"/>
      <c r="I1" s="53"/>
      <c r="J1" s="53"/>
    </row>
    <row r="2" spans="1:10" x14ac:dyDescent="0.45">
      <c r="B2" s="7" t="s">
        <v>88</v>
      </c>
    </row>
    <row r="4" spans="1:10" x14ac:dyDescent="0.45">
      <c r="C4" s="51" t="s">
        <v>83</v>
      </c>
      <c r="D4" s="51"/>
      <c r="E4" s="51"/>
      <c r="F4" s="10"/>
      <c r="G4" s="52" t="s">
        <v>84</v>
      </c>
      <c r="H4" s="52"/>
      <c r="I4" s="52"/>
      <c r="J4" s="11"/>
    </row>
    <row r="5" spans="1:10" ht="34.9" x14ac:dyDescent="0.45">
      <c r="B5" s="12"/>
      <c r="C5" s="13" t="s">
        <v>79</v>
      </c>
      <c r="D5" s="13" t="s">
        <v>80</v>
      </c>
      <c r="E5" s="13" t="s">
        <v>81</v>
      </c>
      <c r="F5" s="10"/>
      <c r="G5" s="14" t="s">
        <v>79</v>
      </c>
      <c r="H5" s="14" t="s">
        <v>80</v>
      </c>
      <c r="I5" s="14" t="s">
        <v>81</v>
      </c>
      <c r="J5" s="15" t="s">
        <v>82</v>
      </c>
    </row>
    <row r="6" spans="1:10" x14ac:dyDescent="0.45">
      <c r="A6" s="42">
        <v>1</v>
      </c>
      <c r="B6" s="1" t="s">
        <v>0</v>
      </c>
      <c r="C6" s="16"/>
      <c r="D6" s="16">
        <v>9</v>
      </c>
      <c r="E6" s="16">
        <v>30</v>
      </c>
      <c r="G6" s="17">
        <f t="shared" ref="G6:G37" si="0">C6/$J6*1000</f>
        <v>0</v>
      </c>
      <c r="H6" s="17">
        <f t="shared" ref="H6:H37" si="1">D6/$J6*1000</f>
        <v>0.70376339392157883</v>
      </c>
      <c r="I6" s="18">
        <f t="shared" ref="I6:I37" si="2">E6/$J6*1000</f>
        <v>2.3458779797385958</v>
      </c>
      <c r="J6" s="16">
        <v>12788.388935447929</v>
      </c>
    </row>
    <row r="7" spans="1:10" x14ac:dyDescent="0.45">
      <c r="A7" s="42">
        <v>2</v>
      </c>
      <c r="B7" s="1" t="s">
        <v>1</v>
      </c>
      <c r="C7" s="16">
        <v>1</v>
      </c>
      <c r="D7" s="16">
        <v>3</v>
      </c>
      <c r="E7" s="16">
        <v>34</v>
      </c>
      <c r="G7" s="17">
        <f t="shared" si="0"/>
        <v>8.4427599548401899E-2</v>
      </c>
      <c r="H7" s="17">
        <f t="shared" si="1"/>
        <v>0.2532827986452057</v>
      </c>
      <c r="I7" s="18">
        <f t="shared" si="2"/>
        <v>2.8705383846456649</v>
      </c>
      <c r="J7" s="16">
        <v>11844.46798616731</v>
      </c>
    </row>
    <row r="8" spans="1:10" x14ac:dyDescent="0.45">
      <c r="A8" s="42">
        <v>3</v>
      </c>
      <c r="B8" s="1" t="s">
        <v>2</v>
      </c>
      <c r="C8" s="16">
        <v>5</v>
      </c>
      <c r="D8" s="16">
        <v>90</v>
      </c>
      <c r="E8" s="16">
        <v>259</v>
      </c>
      <c r="G8" s="17">
        <f t="shared" si="0"/>
        <v>4.5608446201386724E-2</v>
      </c>
      <c r="H8" s="17">
        <f t="shared" si="1"/>
        <v>0.82095203162496111</v>
      </c>
      <c r="I8" s="18">
        <f t="shared" si="2"/>
        <v>2.3625175132318321</v>
      </c>
      <c r="J8" s="16">
        <v>109628.81695031248</v>
      </c>
    </row>
    <row r="9" spans="1:10" x14ac:dyDescent="0.45">
      <c r="A9" s="42">
        <v>4</v>
      </c>
      <c r="B9" s="1" t="s">
        <v>3</v>
      </c>
      <c r="C9" s="16">
        <v>22</v>
      </c>
      <c r="D9" s="16">
        <v>95</v>
      </c>
      <c r="E9" s="16">
        <v>294</v>
      </c>
      <c r="G9" s="17">
        <f t="shared" si="0"/>
        <v>0.16775947258753754</v>
      </c>
      <c r="H9" s="17">
        <f t="shared" si="1"/>
        <v>0.7244159043552757</v>
      </c>
      <c r="I9" s="18">
        <f t="shared" si="2"/>
        <v>2.2418765882152747</v>
      </c>
      <c r="J9" s="16">
        <v>131140.1356994629</v>
      </c>
    </row>
    <row r="10" spans="1:10" x14ac:dyDescent="0.45">
      <c r="A10" s="42">
        <v>5</v>
      </c>
      <c r="B10" s="1" t="s">
        <v>4</v>
      </c>
      <c r="C10" s="16">
        <v>2</v>
      </c>
      <c r="D10" s="16">
        <v>5</v>
      </c>
      <c r="E10" s="16">
        <v>67</v>
      </c>
      <c r="G10" s="17">
        <f t="shared" si="0"/>
        <v>5.5584873690212519E-2</v>
      </c>
      <c r="H10" s="17">
        <f t="shared" si="1"/>
        <v>0.1389621842255313</v>
      </c>
      <c r="I10" s="18">
        <f t="shared" si="2"/>
        <v>1.8620932686221194</v>
      </c>
      <c r="J10" s="16">
        <v>35981.011869280606</v>
      </c>
    </row>
    <row r="11" spans="1:10" x14ac:dyDescent="0.45">
      <c r="A11" s="42">
        <v>6</v>
      </c>
      <c r="B11" s="1" t="s">
        <v>5</v>
      </c>
      <c r="C11" s="16">
        <v>9</v>
      </c>
      <c r="D11" s="16">
        <v>44</v>
      </c>
      <c r="E11" s="16">
        <v>171</v>
      </c>
      <c r="G11" s="17">
        <f t="shared" si="0"/>
        <v>0.16898726131594385</v>
      </c>
      <c r="H11" s="17">
        <f t="shared" si="1"/>
        <v>0.82615994421128114</v>
      </c>
      <c r="I11" s="18">
        <f t="shared" si="2"/>
        <v>3.2107579650029332</v>
      </c>
      <c r="J11" s="16">
        <v>53258.452323061909</v>
      </c>
    </row>
    <row r="12" spans="1:10" x14ac:dyDescent="0.45">
      <c r="A12" s="42">
        <v>7</v>
      </c>
      <c r="B12" s="1" t="s">
        <v>6</v>
      </c>
      <c r="C12" s="16">
        <v>15</v>
      </c>
      <c r="D12" s="16">
        <v>73</v>
      </c>
      <c r="E12" s="16">
        <v>275</v>
      </c>
      <c r="G12" s="17">
        <f t="shared" si="0"/>
        <v>0.14069985324818524</v>
      </c>
      <c r="H12" s="17">
        <f t="shared" si="1"/>
        <v>0.68473928580783483</v>
      </c>
      <c r="I12" s="18">
        <f t="shared" si="2"/>
        <v>2.5794973095500628</v>
      </c>
      <c r="J12" s="16">
        <v>106609.91929779053</v>
      </c>
    </row>
    <row r="13" spans="1:10" x14ac:dyDescent="0.45">
      <c r="A13" s="42">
        <v>8</v>
      </c>
      <c r="B13" s="1" t="s">
        <v>7</v>
      </c>
      <c r="C13" s="16">
        <v>1</v>
      </c>
      <c r="D13" s="16">
        <v>3</v>
      </c>
      <c r="E13" s="16">
        <v>28</v>
      </c>
      <c r="G13" s="17">
        <f t="shared" si="0"/>
        <v>7.0964195947012462E-2</v>
      </c>
      <c r="H13" s="17">
        <f t="shared" si="1"/>
        <v>0.21289258784103737</v>
      </c>
      <c r="I13" s="18">
        <f t="shared" si="2"/>
        <v>1.9869974865163493</v>
      </c>
      <c r="J13" s="16">
        <v>14091.61319528907</v>
      </c>
    </row>
    <row r="14" spans="1:10" x14ac:dyDescent="0.45">
      <c r="A14" s="42">
        <v>9</v>
      </c>
      <c r="B14" s="1" t="s">
        <v>8</v>
      </c>
      <c r="C14" s="16">
        <v>31</v>
      </c>
      <c r="D14" s="16">
        <v>161</v>
      </c>
      <c r="E14" s="16">
        <v>522</v>
      </c>
      <c r="G14" s="17">
        <f t="shared" si="0"/>
        <v>0.16932350030879353</v>
      </c>
      <c r="H14" s="17">
        <f t="shared" si="1"/>
        <v>0.87938979192631483</v>
      </c>
      <c r="I14" s="18">
        <f t="shared" si="2"/>
        <v>2.8511892632642009</v>
      </c>
      <c r="J14" s="16">
        <v>183081.49750900269</v>
      </c>
    </row>
    <row r="15" spans="1:10" x14ac:dyDescent="0.45">
      <c r="A15" s="42">
        <v>10</v>
      </c>
      <c r="B15" s="1" t="s">
        <v>9</v>
      </c>
      <c r="C15" s="16">
        <v>56</v>
      </c>
      <c r="D15" s="16">
        <v>278</v>
      </c>
      <c r="E15" s="16">
        <v>586</v>
      </c>
      <c r="G15" s="17">
        <f t="shared" si="0"/>
        <v>0.26706067198888811</v>
      </c>
      <c r="H15" s="17">
        <f t="shared" si="1"/>
        <v>1.3257654788019804</v>
      </c>
      <c r="I15" s="18">
        <f t="shared" si="2"/>
        <v>2.7945991747408652</v>
      </c>
      <c r="J15" s="16">
        <v>209690.17857608796</v>
      </c>
    </row>
    <row r="16" spans="1:10" x14ac:dyDescent="0.45">
      <c r="A16" s="42">
        <v>11</v>
      </c>
      <c r="B16" s="1" t="s">
        <v>10</v>
      </c>
      <c r="C16" s="16"/>
      <c r="D16" s="16">
        <v>1</v>
      </c>
      <c r="E16" s="16">
        <v>5</v>
      </c>
      <c r="G16" s="17">
        <f t="shared" si="0"/>
        <v>0</v>
      </c>
      <c r="H16" s="17">
        <f t="shared" si="1"/>
        <v>0.16243057866124641</v>
      </c>
      <c r="I16" s="18">
        <f t="shared" si="2"/>
        <v>0.81215289330623219</v>
      </c>
      <c r="J16" s="16">
        <v>6156.4762512207035</v>
      </c>
    </row>
    <row r="17" spans="1:10" x14ac:dyDescent="0.45">
      <c r="A17" s="42">
        <v>12</v>
      </c>
      <c r="B17" s="1" t="s">
        <v>11</v>
      </c>
      <c r="C17" s="16">
        <v>2</v>
      </c>
      <c r="D17" s="16">
        <v>11</v>
      </c>
      <c r="E17" s="16">
        <v>103</v>
      </c>
      <c r="G17" s="17">
        <f t="shared" si="0"/>
        <v>5.3061890656435233E-2</v>
      </c>
      <c r="H17" s="17">
        <f t="shared" si="1"/>
        <v>0.29184039861039379</v>
      </c>
      <c r="I17" s="18">
        <f t="shared" si="2"/>
        <v>2.7326873688064146</v>
      </c>
      <c r="J17" s="16">
        <v>37691.834483425897</v>
      </c>
    </row>
    <row r="18" spans="1:10" x14ac:dyDescent="0.45">
      <c r="A18" s="42">
        <v>13</v>
      </c>
      <c r="B18" s="1" t="s">
        <v>12</v>
      </c>
      <c r="C18" s="16">
        <v>13</v>
      </c>
      <c r="D18" s="16">
        <v>91</v>
      </c>
      <c r="E18" s="16">
        <v>313</v>
      </c>
      <c r="G18" s="17">
        <f t="shared" si="0"/>
        <v>0.11540245876989481</v>
      </c>
      <c r="H18" s="17">
        <f t="shared" si="1"/>
        <v>0.80781721138926366</v>
      </c>
      <c r="I18" s="18">
        <f t="shared" si="2"/>
        <v>2.7785361226905447</v>
      </c>
      <c r="J18" s="16">
        <v>112649.24628617468</v>
      </c>
    </row>
    <row r="19" spans="1:10" x14ac:dyDescent="0.45">
      <c r="A19" s="42">
        <v>14</v>
      </c>
      <c r="B19" s="1" t="s">
        <v>13</v>
      </c>
      <c r="C19" s="16">
        <v>26</v>
      </c>
      <c r="D19" s="16">
        <v>256</v>
      </c>
      <c r="E19" s="16">
        <v>720</v>
      </c>
      <c r="G19" s="17">
        <f t="shared" si="0"/>
        <v>7.3941417045346292E-2</v>
      </c>
      <c r="H19" s="17">
        <f t="shared" si="1"/>
        <v>0.72803856783110188</v>
      </c>
      <c r="I19" s="18">
        <f t="shared" si="2"/>
        <v>2.0476084720249741</v>
      </c>
      <c r="J19" s="16">
        <v>351629.72308273317</v>
      </c>
    </row>
    <row r="20" spans="1:10" x14ac:dyDescent="0.45">
      <c r="A20" s="42">
        <v>15</v>
      </c>
      <c r="B20" s="1" t="s">
        <v>14</v>
      </c>
      <c r="C20" s="16"/>
      <c r="D20" s="16">
        <v>1</v>
      </c>
      <c r="E20" s="16">
        <v>4</v>
      </c>
      <c r="G20" s="17">
        <f t="shared" si="0"/>
        <v>0</v>
      </c>
      <c r="H20" s="17">
        <f t="shared" si="1"/>
        <v>7.5407767119037142E-2</v>
      </c>
      <c r="I20" s="18">
        <f t="shared" si="2"/>
        <v>0.30163106847614857</v>
      </c>
      <c r="J20" s="16">
        <v>13261.233400816929</v>
      </c>
    </row>
    <row r="21" spans="1:10" x14ac:dyDescent="0.45">
      <c r="A21" s="42">
        <v>16</v>
      </c>
      <c r="B21" s="1" t="s">
        <v>15</v>
      </c>
      <c r="C21" s="16">
        <v>1</v>
      </c>
      <c r="D21" s="16">
        <v>11</v>
      </c>
      <c r="E21" s="16">
        <v>47</v>
      </c>
      <c r="G21" s="17">
        <f t="shared" si="0"/>
        <v>4.6470383012489562E-2</v>
      </c>
      <c r="H21" s="17">
        <f t="shared" si="1"/>
        <v>0.5111742131373852</v>
      </c>
      <c r="I21" s="18">
        <f t="shared" si="2"/>
        <v>2.1841080015870094</v>
      </c>
      <c r="J21" s="16">
        <v>21519.082374062553</v>
      </c>
    </row>
    <row r="22" spans="1:10" x14ac:dyDescent="0.45">
      <c r="A22" s="42">
        <v>17</v>
      </c>
      <c r="B22" s="1" t="s">
        <v>16</v>
      </c>
      <c r="C22" s="16">
        <v>1</v>
      </c>
      <c r="D22" s="16">
        <v>2</v>
      </c>
      <c r="E22" s="16">
        <v>20</v>
      </c>
      <c r="G22" s="17">
        <f t="shared" si="0"/>
        <v>6.2571044003092366E-2</v>
      </c>
      <c r="H22" s="17">
        <f t="shared" si="1"/>
        <v>0.12514208800618473</v>
      </c>
      <c r="I22" s="18">
        <f t="shared" si="2"/>
        <v>1.2514208800618474</v>
      </c>
      <c r="J22" s="16">
        <v>15981.833385272877</v>
      </c>
    </row>
    <row r="23" spans="1:10" x14ac:dyDescent="0.45">
      <c r="A23" s="42">
        <v>18</v>
      </c>
      <c r="B23" s="1" t="s">
        <v>17</v>
      </c>
      <c r="C23" s="16">
        <v>35</v>
      </c>
      <c r="D23" s="16">
        <v>222</v>
      </c>
      <c r="E23" s="16">
        <v>575</v>
      </c>
      <c r="G23" s="17">
        <f t="shared" si="0"/>
        <v>0.21409109119043324</v>
      </c>
      <c r="H23" s="17">
        <f t="shared" si="1"/>
        <v>1.3579492069793193</v>
      </c>
      <c r="I23" s="18">
        <f t="shared" si="2"/>
        <v>3.5172107838428315</v>
      </c>
      <c r="J23" s="16">
        <v>163481.81423797607</v>
      </c>
    </row>
    <row r="24" spans="1:10" x14ac:dyDescent="0.45">
      <c r="A24" s="42">
        <v>19</v>
      </c>
      <c r="B24" s="1" t="s">
        <v>18</v>
      </c>
      <c r="C24" s="16">
        <v>3</v>
      </c>
      <c r="D24" s="16">
        <v>12</v>
      </c>
      <c r="E24" s="16">
        <v>77</v>
      </c>
      <c r="G24" s="17">
        <f t="shared" si="0"/>
        <v>6.351910423622345E-2</v>
      </c>
      <c r="H24" s="17">
        <f t="shared" si="1"/>
        <v>0.2540764169448938</v>
      </c>
      <c r="I24" s="18">
        <f t="shared" si="2"/>
        <v>1.6303236753964019</v>
      </c>
      <c r="J24" s="16">
        <v>47229.885182939506</v>
      </c>
    </row>
    <row r="25" spans="1:10" x14ac:dyDescent="0.45">
      <c r="A25" s="42">
        <v>20</v>
      </c>
      <c r="B25" s="1" t="s">
        <v>19</v>
      </c>
      <c r="C25" s="16">
        <v>20</v>
      </c>
      <c r="D25" s="16">
        <v>142</v>
      </c>
      <c r="E25" s="16">
        <v>685</v>
      </c>
      <c r="G25" s="17">
        <f t="shared" si="0"/>
        <v>0.13956931218776933</v>
      </c>
      <c r="H25" s="17">
        <f t="shared" si="1"/>
        <v>0.99094211653316233</v>
      </c>
      <c r="I25" s="18">
        <f t="shared" si="2"/>
        <v>4.7802489424310997</v>
      </c>
      <c r="J25" s="16">
        <v>143297.97637100221</v>
      </c>
    </row>
    <row r="26" spans="1:10" x14ac:dyDescent="0.45">
      <c r="A26" s="42">
        <v>21</v>
      </c>
      <c r="B26" s="1" t="s">
        <v>20</v>
      </c>
      <c r="C26" s="16">
        <v>1</v>
      </c>
      <c r="D26" s="16"/>
      <c r="E26" s="16">
        <v>16</v>
      </c>
      <c r="G26" s="17">
        <f t="shared" si="0"/>
        <v>9.5062140980485099E-2</v>
      </c>
      <c r="H26" s="17">
        <f t="shared" si="1"/>
        <v>0</v>
      </c>
      <c r="I26" s="18">
        <f t="shared" si="2"/>
        <v>1.5209942556877616</v>
      </c>
      <c r="J26" s="16">
        <v>10519.43486319423</v>
      </c>
    </row>
    <row r="27" spans="1:10" x14ac:dyDescent="0.45">
      <c r="A27" s="42">
        <v>22</v>
      </c>
      <c r="B27" s="1" t="s">
        <v>21</v>
      </c>
      <c r="C27" s="16">
        <v>43</v>
      </c>
      <c r="D27" s="16">
        <v>172</v>
      </c>
      <c r="E27" s="16">
        <v>464</v>
      </c>
      <c r="G27" s="17">
        <f t="shared" si="0"/>
        <v>0.27784838827502295</v>
      </c>
      <c r="H27" s="17">
        <f t="shared" si="1"/>
        <v>1.1113935531000918</v>
      </c>
      <c r="I27" s="18">
        <f t="shared" si="2"/>
        <v>2.9981779572002476</v>
      </c>
      <c r="J27" s="16">
        <v>154760.66018218995</v>
      </c>
    </row>
    <row r="28" spans="1:10" x14ac:dyDescent="0.45">
      <c r="A28" s="42">
        <v>23</v>
      </c>
      <c r="B28" s="1" t="s">
        <v>22</v>
      </c>
      <c r="C28" s="16"/>
      <c r="D28" s="16"/>
      <c r="E28" s="16">
        <v>43</v>
      </c>
      <c r="G28" s="17">
        <f t="shared" si="0"/>
        <v>0</v>
      </c>
      <c r="H28" s="17">
        <f t="shared" si="1"/>
        <v>0</v>
      </c>
      <c r="I28" s="18">
        <f t="shared" si="2"/>
        <v>2.188011986623339</v>
      </c>
      <c r="J28" s="16">
        <v>19652.543159217319</v>
      </c>
    </row>
    <row r="29" spans="1:10" x14ac:dyDescent="0.45">
      <c r="A29" s="42">
        <v>24</v>
      </c>
      <c r="B29" s="1" t="s">
        <v>23</v>
      </c>
      <c r="C29" s="16">
        <v>1</v>
      </c>
      <c r="D29" s="16">
        <v>6</v>
      </c>
      <c r="E29" s="16">
        <v>59</v>
      </c>
      <c r="G29" s="17">
        <f t="shared" si="0"/>
        <v>4.2334936364258315E-2</v>
      </c>
      <c r="H29" s="17">
        <f t="shared" si="1"/>
        <v>0.25400961818554985</v>
      </c>
      <c r="I29" s="18">
        <f t="shared" si="2"/>
        <v>2.4977612454912399</v>
      </c>
      <c r="J29" s="16">
        <v>23621.152784919737</v>
      </c>
    </row>
    <row r="30" spans="1:10" x14ac:dyDescent="0.45">
      <c r="A30" s="42">
        <v>25</v>
      </c>
      <c r="B30" s="1" t="s">
        <v>24</v>
      </c>
      <c r="C30" s="16">
        <v>9</v>
      </c>
      <c r="D30" s="16">
        <v>36</v>
      </c>
      <c r="E30" s="16">
        <v>228</v>
      </c>
      <c r="G30" s="17">
        <f t="shared" si="0"/>
        <v>7.6108850679507775E-2</v>
      </c>
      <c r="H30" s="17">
        <f t="shared" si="1"/>
        <v>0.3044354027180311</v>
      </c>
      <c r="I30" s="18">
        <f t="shared" si="2"/>
        <v>1.9280908838808637</v>
      </c>
      <c r="J30" s="16">
        <v>118251.68715132418</v>
      </c>
    </row>
    <row r="31" spans="1:10" x14ac:dyDescent="0.45">
      <c r="A31" s="42">
        <v>26</v>
      </c>
      <c r="B31" s="1" t="s">
        <v>25</v>
      </c>
      <c r="C31" s="16">
        <v>22</v>
      </c>
      <c r="D31" s="16">
        <v>131</v>
      </c>
      <c r="E31" s="16">
        <v>437</v>
      </c>
      <c r="G31" s="17">
        <f t="shared" si="0"/>
        <v>0.1302337517314951</v>
      </c>
      <c r="H31" s="17">
        <f t="shared" si="1"/>
        <v>0.77548279440117529</v>
      </c>
      <c r="I31" s="18">
        <f t="shared" si="2"/>
        <v>2.5869158866665156</v>
      </c>
      <c r="J31" s="16">
        <v>168927.02319869996</v>
      </c>
    </row>
    <row r="32" spans="1:10" x14ac:dyDescent="0.45">
      <c r="A32" s="42">
        <v>27</v>
      </c>
      <c r="B32" s="1" t="s">
        <v>26</v>
      </c>
      <c r="C32" s="16">
        <v>5</v>
      </c>
      <c r="D32" s="16">
        <v>179</v>
      </c>
      <c r="E32" s="16">
        <v>653</v>
      </c>
      <c r="G32" s="17">
        <f t="shared" si="0"/>
        <v>1.9337564034924003E-2</v>
      </c>
      <c r="H32" s="17">
        <f t="shared" si="1"/>
        <v>0.6922847924502793</v>
      </c>
      <c r="I32" s="18">
        <f t="shared" si="2"/>
        <v>2.5254858629610748</v>
      </c>
      <c r="J32" s="16">
        <v>258564.10822841525</v>
      </c>
    </row>
    <row r="33" spans="1:10" x14ac:dyDescent="0.45">
      <c r="A33" s="42">
        <v>28</v>
      </c>
      <c r="B33" s="1" t="s">
        <v>27</v>
      </c>
      <c r="C33" s="16">
        <v>4</v>
      </c>
      <c r="D33" s="16">
        <v>85</v>
      </c>
      <c r="E33" s="16">
        <v>199</v>
      </c>
      <c r="G33" s="17">
        <f t="shared" si="0"/>
        <v>5.9981309005462898E-2</v>
      </c>
      <c r="H33" s="17">
        <f t="shared" si="1"/>
        <v>1.2746028163660865</v>
      </c>
      <c r="I33" s="18">
        <f t="shared" si="2"/>
        <v>2.984070123021779</v>
      </c>
      <c r="J33" s="16">
        <v>66687.440909895668</v>
      </c>
    </row>
    <row r="34" spans="1:10" x14ac:dyDescent="0.45">
      <c r="A34" s="42">
        <v>29</v>
      </c>
      <c r="B34" s="1" t="s">
        <v>28</v>
      </c>
      <c r="C34" s="16"/>
      <c r="D34" s="16">
        <v>14</v>
      </c>
      <c r="E34" s="16">
        <v>20</v>
      </c>
      <c r="G34" s="17">
        <f t="shared" si="0"/>
        <v>0</v>
      </c>
      <c r="H34" s="17">
        <f t="shared" si="1"/>
        <v>0.8831470599481045</v>
      </c>
      <c r="I34" s="18">
        <f t="shared" si="2"/>
        <v>1.2616386570687206</v>
      </c>
      <c r="J34" s="16">
        <v>15852.39948692426</v>
      </c>
    </row>
    <row r="35" spans="1:10" x14ac:dyDescent="0.45">
      <c r="A35" s="42">
        <v>30</v>
      </c>
      <c r="B35" s="1" t="s">
        <v>29</v>
      </c>
      <c r="C35" s="16"/>
      <c r="D35" s="16"/>
      <c r="E35" s="16">
        <v>9</v>
      </c>
      <c r="G35" s="17">
        <f t="shared" si="0"/>
        <v>0</v>
      </c>
      <c r="H35" s="17">
        <f t="shared" si="1"/>
        <v>0</v>
      </c>
      <c r="I35" s="18">
        <f t="shared" si="2"/>
        <v>1.6069078467293085</v>
      </c>
      <c r="J35" s="16">
        <v>5600.8190004912549</v>
      </c>
    </row>
    <row r="36" spans="1:10" x14ac:dyDescent="0.45">
      <c r="A36" s="42">
        <v>31</v>
      </c>
      <c r="B36" s="1" t="s">
        <v>30</v>
      </c>
      <c r="C36" s="16">
        <v>32</v>
      </c>
      <c r="D36" s="16">
        <v>86</v>
      </c>
      <c r="E36" s="16">
        <v>240</v>
      </c>
      <c r="G36" s="17">
        <f t="shared" si="0"/>
        <v>0.32886326102167646</v>
      </c>
      <c r="H36" s="17">
        <f t="shared" si="1"/>
        <v>0.8838200139957556</v>
      </c>
      <c r="I36" s="18">
        <f t="shared" si="2"/>
        <v>2.4664744576625739</v>
      </c>
      <c r="J36" s="16">
        <v>97304.87954350964</v>
      </c>
    </row>
    <row r="37" spans="1:10" x14ac:dyDescent="0.45">
      <c r="A37" s="42">
        <v>32</v>
      </c>
      <c r="B37" s="1" t="s">
        <v>31</v>
      </c>
      <c r="C37" s="16">
        <v>1</v>
      </c>
      <c r="D37" s="16">
        <v>5</v>
      </c>
      <c r="E37" s="16">
        <v>46</v>
      </c>
      <c r="G37" s="17">
        <f t="shared" si="0"/>
        <v>5.0126166238637457E-2</v>
      </c>
      <c r="H37" s="17">
        <f t="shared" si="1"/>
        <v>0.2506308311931873</v>
      </c>
      <c r="I37" s="18">
        <f t="shared" si="2"/>
        <v>2.3058036469773233</v>
      </c>
      <c r="J37" s="16">
        <v>19949.660527383316</v>
      </c>
    </row>
    <row r="38" spans="1:10" x14ac:dyDescent="0.45">
      <c r="A38" s="42">
        <v>33</v>
      </c>
      <c r="B38" s="1" t="s">
        <v>32</v>
      </c>
      <c r="C38" s="16">
        <v>47</v>
      </c>
      <c r="D38" s="16">
        <v>192</v>
      </c>
      <c r="E38" s="16">
        <v>550</v>
      </c>
      <c r="G38" s="17">
        <f t="shared" ref="G38:G69" si="3">C38/$J38*1000</f>
        <v>0.20160458426912836</v>
      </c>
      <c r="H38" s="17">
        <f t="shared" ref="H38:H69" si="4">D38/$J38*1000</f>
        <v>0.82357617403558814</v>
      </c>
      <c r="I38" s="18">
        <f t="shared" ref="I38:I69" si="5">E38/$J38*1000</f>
        <v>2.3592025818727786</v>
      </c>
      <c r="J38" s="16">
        <v>233129.61940021269</v>
      </c>
    </row>
    <row r="39" spans="1:10" x14ac:dyDescent="0.45">
      <c r="A39" s="42">
        <v>34</v>
      </c>
      <c r="B39" s="1" t="s">
        <v>33</v>
      </c>
      <c r="C39" s="16">
        <v>2</v>
      </c>
      <c r="D39" s="16">
        <v>3</v>
      </c>
      <c r="E39" s="16">
        <v>17</v>
      </c>
      <c r="G39" s="17">
        <f t="shared" si="3"/>
        <v>0.12050655771046155</v>
      </c>
      <c r="H39" s="17">
        <f t="shared" si="4"/>
        <v>0.18075983656569233</v>
      </c>
      <c r="I39" s="18">
        <f t="shared" si="5"/>
        <v>1.0243057405389233</v>
      </c>
      <c r="J39" s="16">
        <v>16596.607172244981</v>
      </c>
    </row>
    <row r="40" spans="1:10" x14ac:dyDescent="0.45">
      <c r="A40" s="42">
        <v>35</v>
      </c>
      <c r="B40" s="1" t="s">
        <v>34</v>
      </c>
      <c r="C40" s="16">
        <v>34</v>
      </c>
      <c r="D40" s="16">
        <v>151</v>
      </c>
      <c r="E40" s="16">
        <v>399</v>
      </c>
      <c r="G40" s="17">
        <f t="shared" si="3"/>
        <v>0.20618801726417446</v>
      </c>
      <c r="H40" s="17">
        <f t="shared" si="4"/>
        <v>0.91571737079089244</v>
      </c>
      <c r="I40" s="18">
        <f t="shared" si="5"/>
        <v>2.4196770261295768</v>
      </c>
      <c r="J40" s="16">
        <v>164898.04039600492</v>
      </c>
    </row>
    <row r="41" spans="1:10" x14ac:dyDescent="0.45">
      <c r="A41" s="42">
        <v>36</v>
      </c>
      <c r="B41" s="1" t="s">
        <v>35</v>
      </c>
      <c r="C41" s="16">
        <v>20</v>
      </c>
      <c r="D41" s="16">
        <v>100</v>
      </c>
      <c r="E41" s="16">
        <v>295</v>
      </c>
      <c r="G41" s="17">
        <f t="shared" si="3"/>
        <v>0.12192605064781804</v>
      </c>
      <c r="H41" s="17">
        <f t="shared" si="4"/>
        <v>0.60963025323909026</v>
      </c>
      <c r="I41" s="18">
        <f t="shared" si="5"/>
        <v>1.7984092470553164</v>
      </c>
      <c r="J41" s="16">
        <v>164033.85407577714</v>
      </c>
    </row>
    <row r="42" spans="1:10" x14ac:dyDescent="0.45">
      <c r="A42" s="42">
        <v>37</v>
      </c>
      <c r="B42" s="1" t="s">
        <v>36</v>
      </c>
      <c r="C42" s="16">
        <v>6</v>
      </c>
      <c r="D42" s="16">
        <v>24</v>
      </c>
      <c r="E42" s="16">
        <v>150</v>
      </c>
      <c r="G42" s="17">
        <f t="shared" si="3"/>
        <v>7.9249317310594411E-2</v>
      </c>
      <c r="H42" s="17">
        <f t="shared" si="4"/>
        <v>0.31699726924237764</v>
      </c>
      <c r="I42" s="18">
        <f t="shared" si="5"/>
        <v>1.9812329327648603</v>
      </c>
      <c r="J42" s="16">
        <v>75710.431378036519</v>
      </c>
    </row>
    <row r="43" spans="1:10" x14ac:dyDescent="0.45">
      <c r="A43" s="42">
        <v>38</v>
      </c>
      <c r="B43" s="1" t="s">
        <v>37</v>
      </c>
      <c r="C43" s="16"/>
      <c r="D43" s="16">
        <v>15</v>
      </c>
      <c r="E43" s="16">
        <v>199</v>
      </c>
      <c r="G43" s="17">
        <f t="shared" si="3"/>
        <v>0</v>
      </c>
      <c r="H43" s="17">
        <f t="shared" si="4"/>
        <v>1.9922198119851864</v>
      </c>
      <c r="I43" s="18">
        <f t="shared" si="5"/>
        <v>26.430116172336813</v>
      </c>
      <c r="J43" s="16">
        <v>7529.2896445262004</v>
      </c>
    </row>
    <row r="44" spans="1:10" x14ac:dyDescent="0.45">
      <c r="A44" s="42">
        <v>39</v>
      </c>
      <c r="B44" s="1" t="s">
        <v>38</v>
      </c>
      <c r="C44" s="16">
        <v>3</v>
      </c>
      <c r="D44" s="16">
        <v>35</v>
      </c>
      <c r="E44" s="16">
        <v>140</v>
      </c>
      <c r="G44" s="17">
        <f t="shared" si="3"/>
        <v>5.9877347306735197E-2</v>
      </c>
      <c r="H44" s="17">
        <f t="shared" si="4"/>
        <v>0.69856905191191065</v>
      </c>
      <c r="I44" s="18">
        <f t="shared" si="5"/>
        <v>2.7942762076476426</v>
      </c>
      <c r="J44" s="16">
        <v>50102.419945757189</v>
      </c>
    </row>
    <row r="45" spans="1:10" x14ac:dyDescent="0.45">
      <c r="A45" s="42">
        <v>40</v>
      </c>
      <c r="B45" s="1" t="s">
        <v>39</v>
      </c>
      <c r="C45" s="16">
        <v>9</v>
      </c>
      <c r="D45" s="16">
        <v>84</v>
      </c>
      <c r="E45" s="16">
        <v>278</v>
      </c>
      <c r="G45" s="17">
        <f t="shared" si="3"/>
        <v>7.0722070632051853E-2</v>
      </c>
      <c r="H45" s="17">
        <f t="shared" si="4"/>
        <v>0.66007265923248382</v>
      </c>
      <c r="I45" s="18">
        <f t="shared" si="5"/>
        <v>2.1845261817456016</v>
      </c>
      <c r="J45" s="16">
        <v>127258.71739282932</v>
      </c>
    </row>
    <row r="46" spans="1:10" x14ac:dyDescent="0.45">
      <c r="A46" s="42">
        <v>41</v>
      </c>
      <c r="B46" s="1" t="s">
        <v>40</v>
      </c>
      <c r="C46" s="16"/>
      <c r="D46" s="16"/>
      <c r="E46" s="16">
        <v>21</v>
      </c>
      <c r="G46" s="17">
        <f t="shared" si="3"/>
        <v>0</v>
      </c>
      <c r="H46" s="17">
        <f t="shared" si="4"/>
        <v>0</v>
      </c>
      <c r="I46" s="18">
        <f t="shared" si="5"/>
        <v>2.3084354349295246</v>
      </c>
      <c r="J46" s="16">
        <v>9097.0705449429734</v>
      </c>
    </row>
    <row r="47" spans="1:10" x14ac:dyDescent="0.45">
      <c r="A47" s="42">
        <v>42</v>
      </c>
      <c r="B47" s="1" t="s">
        <v>41</v>
      </c>
      <c r="C47" s="16">
        <v>34</v>
      </c>
      <c r="D47" s="16">
        <v>166</v>
      </c>
      <c r="E47" s="16">
        <v>449</v>
      </c>
      <c r="G47" s="17">
        <f t="shared" si="3"/>
        <v>0.3593671589315332</v>
      </c>
      <c r="H47" s="17">
        <f t="shared" si="4"/>
        <v>1.7545573053716033</v>
      </c>
      <c r="I47" s="18">
        <f t="shared" si="5"/>
        <v>4.7457604223605419</v>
      </c>
      <c r="J47" s="16">
        <v>94610.75992889404</v>
      </c>
    </row>
    <row r="48" spans="1:10" x14ac:dyDescent="0.45">
      <c r="A48" s="42">
        <v>43</v>
      </c>
      <c r="B48" s="1" t="s">
        <v>42</v>
      </c>
      <c r="C48" s="16">
        <v>14</v>
      </c>
      <c r="D48" s="16">
        <v>80</v>
      </c>
      <c r="E48" s="16">
        <v>214</v>
      </c>
      <c r="G48" s="17">
        <f t="shared" si="3"/>
        <v>0.1175555222426463</v>
      </c>
      <c r="H48" s="17">
        <f t="shared" si="4"/>
        <v>0.67174584138655025</v>
      </c>
      <c r="I48" s="18">
        <f t="shared" si="5"/>
        <v>1.7969201257090219</v>
      </c>
      <c r="J48" s="16">
        <v>119092.66134773837</v>
      </c>
    </row>
    <row r="49" spans="1:10" x14ac:dyDescent="0.45">
      <c r="A49" s="42">
        <v>44</v>
      </c>
      <c r="B49" s="1" t="s">
        <v>43</v>
      </c>
      <c r="C49" s="16">
        <v>149</v>
      </c>
      <c r="D49" s="16">
        <v>770</v>
      </c>
      <c r="E49" s="16">
        <v>1453</v>
      </c>
      <c r="G49" s="17">
        <f t="shared" si="3"/>
        <v>0.82552462610950028</v>
      </c>
      <c r="H49" s="17">
        <f t="shared" si="4"/>
        <v>4.2661339738544646</v>
      </c>
      <c r="I49" s="18">
        <f t="shared" si="5"/>
        <v>8.0502502130006963</v>
      </c>
      <c r="J49" s="16">
        <v>180491.28431480148</v>
      </c>
    </row>
    <row r="50" spans="1:10" x14ac:dyDescent="0.45">
      <c r="A50" s="42">
        <v>45</v>
      </c>
      <c r="B50" s="1" t="s">
        <v>44</v>
      </c>
      <c r="C50" s="16">
        <v>40</v>
      </c>
      <c r="D50" s="16">
        <v>201</v>
      </c>
      <c r="E50" s="16">
        <v>694</v>
      </c>
      <c r="G50" s="17">
        <f t="shared" si="3"/>
        <v>0.24351418355136373</v>
      </c>
      <c r="H50" s="17">
        <f t="shared" si="4"/>
        <v>1.2236587723456027</v>
      </c>
      <c r="I50" s="18">
        <f t="shared" si="5"/>
        <v>4.2249710846161603</v>
      </c>
      <c r="J50" s="16">
        <v>164261.47921508201</v>
      </c>
    </row>
    <row r="51" spans="1:10" x14ac:dyDescent="0.45">
      <c r="A51" s="42">
        <v>46</v>
      </c>
      <c r="B51" s="1" t="s">
        <v>45</v>
      </c>
      <c r="C51" s="16">
        <v>27</v>
      </c>
      <c r="D51" s="16">
        <v>58</v>
      </c>
      <c r="E51" s="16">
        <v>311</v>
      </c>
      <c r="G51" s="17">
        <f t="shared" si="3"/>
        <v>0.48325427378066826</v>
      </c>
      <c r="H51" s="17">
        <f t="shared" si="4"/>
        <v>1.0381017733066207</v>
      </c>
      <c r="I51" s="18">
        <f t="shared" si="5"/>
        <v>5.5663733016958457</v>
      </c>
      <c r="J51" s="16">
        <v>55871.207902145383</v>
      </c>
    </row>
    <row r="52" spans="1:10" x14ac:dyDescent="0.45">
      <c r="A52" s="42">
        <v>47</v>
      </c>
      <c r="B52" s="1" t="s">
        <v>46</v>
      </c>
      <c r="C52" s="16">
        <v>6</v>
      </c>
      <c r="D52" s="16">
        <v>12</v>
      </c>
      <c r="E52" s="16">
        <v>84</v>
      </c>
      <c r="G52" s="17">
        <f t="shared" si="3"/>
        <v>0.12831310904543353</v>
      </c>
      <c r="H52" s="17">
        <f t="shared" si="4"/>
        <v>0.25662621809086705</v>
      </c>
      <c r="I52" s="18">
        <f t="shared" si="5"/>
        <v>1.7963835266360695</v>
      </c>
      <c r="J52" s="16">
        <v>46760.615845381006</v>
      </c>
    </row>
    <row r="53" spans="1:10" x14ac:dyDescent="0.45">
      <c r="A53" s="42">
        <v>48</v>
      </c>
      <c r="B53" s="1" t="s">
        <v>47</v>
      </c>
      <c r="C53" s="16">
        <v>3</v>
      </c>
      <c r="D53" s="16">
        <v>17</v>
      </c>
      <c r="E53" s="16">
        <v>70</v>
      </c>
      <c r="G53" s="17">
        <f t="shared" si="3"/>
        <v>0.10034770587779966</v>
      </c>
      <c r="H53" s="17">
        <f t="shared" si="4"/>
        <v>0.56863699997419803</v>
      </c>
      <c r="I53" s="18">
        <f t="shared" si="5"/>
        <v>2.3414464704819919</v>
      </c>
      <c r="J53" s="16">
        <v>29896.049678039552</v>
      </c>
    </row>
    <row r="54" spans="1:10" x14ac:dyDescent="0.45">
      <c r="A54" s="42">
        <v>49</v>
      </c>
      <c r="B54" s="1" t="s">
        <v>48</v>
      </c>
      <c r="C54" s="16">
        <v>24</v>
      </c>
      <c r="D54" s="16">
        <v>124</v>
      </c>
      <c r="E54" s="16">
        <v>461</v>
      </c>
      <c r="G54" s="17">
        <f t="shared" si="3"/>
        <v>0.11906800590401292</v>
      </c>
      <c r="H54" s="17">
        <f t="shared" si="4"/>
        <v>0.61518469717073343</v>
      </c>
      <c r="I54" s="18">
        <f t="shared" si="5"/>
        <v>2.2870979467395816</v>
      </c>
      <c r="J54" s="16">
        <v>201565.48199310302</v>
      </c>
    </row>
    <row r="55" spans="1:10" x14ac:dyDescent="0.45">
      <c r="A55" s="42">
        <v>50</v>
      </c>
      <c r="B55" s="1" t="s">
        <v>49</v>
      </c>
      <c r="C55" s="16">
        <v>30</v>
      </c>
      <c r="D55" s="16">
        <v>167</v>
      </c>
      <c r="E55" s="16">
        <v>264</v>
      </c>
      <c r="G55" s="17">
        <f t="shared" si="3"/>
        <v>0.23091951009768535</v>
      </c>
      <c r="H55" s="17">
        <f t="shared" si="4"/>
        <v>1.285451939543782</v>
      </c>
      <c r="I55" s="18">
        <f t="shared" si="5"/>
        <v>2.0320916888596314</v>
      </c>
      <c r="J55" s="16">
        <v>129915.39773884487</v>
      </c>
    </row>
    <row r="56" spans="1:10" x14ac:dyDescent="0.45">
      <c r="A56" s="42">
        <v>51</v>
      </c>
      <c r="B56" s="1" t="s">
        <v>50</v>
      </c>
      <c r="C56" s="16">
        <v>4</v>
      </c>
      <c r="D56" s="16">
        <v>24</v>
      </c>
      <c r="E56" s="16">
        <v>14</v>
      </c>
      <c r="G56" s="17">
        <f t="shared" si="3"/>
        <v>0.11331360698794815</v>
      </c>
      <c r="H56" s="17">
        <f t="shared" si="4"/>
        <v>0.67988164192768885</v>
      </c>
      <c r="I56" s="18">
        <f t="shared" si="5"/>
        <v>0.39659762445781849</v>
      </c>
      <c r="J56" s="16">
        <v>35300.261869039554</v>
      </c>
    </row>
    <row r="57" spans="1:10" x14ac:dyDescent="0.45">
      <c r="A57" s="42">
        <v>52</v>
      </c>
      <c r="B57" s="1" t="s">
        <v>51</v>
      </c>
      <c r="C57" s="16">
        <v>73</v>
      </c>
      <c r="D57" s="16">
        <v>356</v>
      </c>
      <c r="E57" s="16">
        <v>696</v>
      </c>
      <c r="G57" s="17">
        <f t="shared" si="3"/>
        <v>0.3944051072943584</v>
      </c>
      <c r="H57" s="17">
        <f t="shared" si="4"/>
        <v>1.923400249271118</v>
      </c>
      <c r="I57" s="18">
        <f t="shared" si="5"/>
        <v>3.760355543518815</v>
      </c>
      <c r="J57" s="16">
        <v>185088.88107657674</v>
      </c>
    </row>
    <row r="58" spans="1:10" x14ac:dyDescent="0.45">
      <c r="A58" s="42">
        <v>53</v>
      </c>
      <c r="B58" s="1" t="s">
        <v>52</v>
      </c>
      <c r="C58" s="16">
        <v>12</v>
      </c>
      <c r="D58" s="16">
        <v>87</v>
      </c>
      <c r="E58" s="16">
        <v>384</v>
      </c>
      <c r="G58" s="17">
        <f t="shared" si="3"/>
        <v>7.1785527555520187E-2</v>
      </c>
      <c r="H58" s="17">
        <f t="shared" si="4"/>
        <v>0.52044507477752133</v>
      </c>
      <c r="I58" s="18">
        <f t="shared" si="5"/>
        <v>2.297136881776646</v>
      </c>
      <c r="J58" s="16">
        <v>167164.61393585204</v>
      </c>
    </row>
    <row r="59" spans="1:10" x14ac:dyDescent="0.45">
      <c r="A59" s="42">
        <v>54</v>
      </c>
      <c r="B59" s="1" t="s">
        <v>53</v>
      </c>
      <c r="C59" s="16">
        <v>8</v>
      </c>
      <c r="D59" s="16">
        <v>7</v>
      </c>
      <c r="E59" s="16">
        <v>52</v>
      </c>
      <c r="G59" s="17">
        <f t="shared" si="3"/>
        <v>0.40722675721357166</v>
      </c>
      <c r="H59" s="17">
        <f t="shared" si="4"/>
        <v>0.35632341256187516</v>
      </c>
      <c r="I59" s="18">
        <f t="shared" si="5"/>
        <v>2.6469739218882156</v>
      </c>
      <c r="J59" s="16">
        <v>19645.074539648605</v>
      </c>
    </row>
    <row r="60" spans="1:10" x14ac:dyDescent="0.45">
      <c r="A60" s="42">
        <v>55</v>
      </c>
      <c r="B60" s="1" t="s">
        <v>54</v>
      </c>
      <c r="C60" s="16"/>
      <c r="D60" s="16">
        <v>3</v>
      </c>
      <c r="E60" s="16">
        <v>44</v>
      </c>
      <c r="G60" s="17">
        <f t="shared" si="3"/>
        <v>0</v>
      </c>
      <c r="H60" s="17">
        <f t="shared" si="4"/>
        <v>0.17628256238614423</v>
      </c>
      <c r="I60" s="18">
        <f t="shared" si="5"/>
        <v>2.585477581663449</v>
      </c>
      <c r="J60" s="16">
        <v>17018.132476589184</v>
      </c>
    </row>
    <row r="61" spans="1:10" x14ac:dyDescent="0.45">
      <c r="A61" s="42">
        <v>56</v>
      </c>
      <c r="B61" s="1" t="s">
        <v>55</v>
      </c>
      <c r="C61" s="16"/>
      <c r="D61" s="16">
        <v>11</v>
      </c>
      <c r="E61" s="16">
        <v>30</v>
      </c>
      <c r="G61" s="17">
        <f t="shared" si="3"/>
        <v>0</v>
      </c>
      <c r="H61" s="17">
        <f t="shared" si="4"/>
        <v>0.75299086943459614</v>
      </c>
      <c r="I61" s="18">
        <f t="shared" si="5"/>
        <v>2.0536114620943531</v>
      </c>
      <c r="J61" s="16">
        <v>14608.410867265431</v>
      </c>
    </row>
    <row r="62" spans="1:10" x14ac:dyDescent="0.45">
      <c r="A62" s="42">
        <v>57</v>
      </c>
      <c r="B62" s="1" t="s">
        <v>56</v>
      </c>
      <c r="C62" s="16">
        <v>1</v>
      </c>
      <c r="D62" s="16">
        <v>54</v>
      </c>
      <c r="E62" s="16">
        <v>152</v>
      </c>
      <c r="G62" s="17">
        <f t="shared" si="3"/>
        <v>1.5410376684530065E-2</v>
      </c>
      <c r="H62" s="17">
        <f t="shared" si="4"/>
        <v>0.83216034096462332</v>
      </c>
      <c r="I62" s="18">
        <f t="shared" si="5"/>
        <v>2.3423772560485694</v>
      </c>
      <c r="J62" s="16">
        <v>64891.340456581114</v>
      </c>
    </row>
    <row r="63" spans="1:10" x14ac:dyDescent="0.45">
      <c r="A63" s="42">
        <v>58</v>
      </c>
      <c r="B63" s="1" t="s">
        <v>57</v>
      </c>
      <c r="C63" s="16">
        <v>1</v>
      </c>
      <c r="D63" s="16">
        <v>14</v>
      </c>
      <c r="E63" s="16">
        <v>18</v>
      </c>
      <c r="G63" s="17">
        <f t="shared" si="3"/>
        <v>8.809605105058374E-2</v>
      </c>
      <c r="H63" s="17">
        <f t="shared" si="4"/>
        <v>1.2333447147081724</v>
      </c>
      <c r="I63" s="18">
        <f t="shared" si="5"/>
        <v>1.5857289189105073</v>
      </c>
      <c r="J63" s="16">
        <v>11351.246600438553</v>
      </c>
    </row>
    <row r="64" spans="1:10" x14ac:dyDescent="0.45">
      <c r="A64" s="42">
        <v>59</v>
      </c>
      <c r="B64" s="1" t="s">
        <v>58</v>
      </c>
      <c r="C64" s="16">
        <v>116</v>
      </c>
      <c r="D64" s="16">
        <v>352</v>
      </c>
      <c r="E64" s="16">
        <v>847</v>
      </c>
      <c r="G64" s="17">
        <f t="shared" si="3"/>
        <v>0.99872734681417874</v>
      </c>
      <c r="H64" s="17">
        <f t="shared" si="4"/>
        <v>3.0306209144706115</v>
      </c>
      <c r="I64" s="18">
        <f t="shared" si="5"/>
        <v>7.2924315754449092</v>
      </c>
      <c r="J64" s="16">
        <v>116147.81588791593</v>
      </c>
    </row>
    <row r="65" spans="1:10" x14ac:dyDescent="0.45">
      <c r="A65" s="42">
        <v>60</v>
      </c>
      <c r="B65" s="1" t="s">
        <v>59</v>
      </c>
      <c r="C65" s="16"/>
      <c r="D65" s="16">
        <v>1</v>
      </c>
      <c r="E65" s="16">
        <v>49</v>
      </c>
      <c r="G65" s="17">
        <f t="shared" si="3"/>
        <v>0</v>
      </c>
      <c r="H65" s="17">
        <f t="shared" si="4"/>
        <v>0.13600886703145879</v>
      </c>
      <c r="I65" s="18">
        <f t="shared" si="5"/>
        <v>6.6644344845414807</v>
      </c>
      <c r="J65" s="16">
        <v>7352.4618050726085</v>
      </c>
    </row>
    <row r="66" spans="1:10" x14ac:dyDescent="0.45">
      <c r="A66" s="42">
        <v>61</v>
      </c>
      <c r="B66" s="1" t="s">
        <v>60</v>
      </c>
      <c r="C66" s="16"/>
      <c r="D66" s="16"/>
      <c r="E66" s="16">
        <v>2</v>
      </c>
      <c r="G66" s="17">
        <f t="shared" si="3"/>
        <v>0</v>
      </c>
      <c r="H66" s="17">
        <f t="shared" si="4"/>
        <v>0</v>
      </c>
      <c r="I66" s="18">
        <f t="shared" si="5"/>
        <v>0.66809660248853797</v>
      </c>
      <c r="J66" s="16">
        <v>2993.5790610973995</v>
      </c>
    </row>
    <row r="67" spans="1:10" x14ac:dyDescent="0.45">
      <c r="A67" s="42">
        <v>62</v>
      </c>
      <c r="B67" s="1" t="s">
        <v>61</v>
      </c>
      <c r="C67" s="16"/>
      <c r="D67" s="16">
        <v>13</v>
      </c>
      <c r="E67" s="16">
        <v>42</v>
      </c>
      <c r="G67" s="17">
        <f t="shared" si="3"/>
        <v>0</v>
      </c>
      <c r="H67" s="17">
        <f t="shared" si="4"/>
        <v>0.4361463371355509</v>
      </c>
      <c r="I67" s="18">
        <f t="shared" si="5"/>
        <v>1.4090881661302415</v>
      </c>
      <c r="J67" s="16">
        <v>29806.509634768983</v>
      </c>
    </row>
    <row r="68" spans="1:10" x14ac:dyDescent="0.45">
      <c r="A68" s="42">
        <v>63</v>
      </c>
      <c r="B68" s="1" t="s">
        <v>62</v>
      </c>
      <c r="C68" s="16">
        <v>1</v>
      </c>
      <c r="D68" s="16">
        <v>2</v>
      </c>
      <c r="E68" s="16">
        <v>26</v>
      </c>
      <c r="G68" s="17">
        <f t="shared" si="3"/>
        <v>6.2068347882634774E-2</v>
      </c>
      <c r="H68" s="17">
        <f t="shared" si="4"/>
        <v>0.12413669576526955</v>
      </c>
      <c r="I68" s="18">
        <f t="shared" si="5"/>
        <v>1.613777044948504</v>
      </c>
      <c r="J68" s="16">
        <v>16111.271430824985</v>
      </c>
    </row>
    <row r="69" spans="1:10" x14ac:dyDescent="0.45">
      <c r="A69" s="42">
        <v>64</v>
      </c>
      <c r="B69" s="1" t="s">
        <v>63</v>
      </c>
      <c r="C69" s="16">
        <v>108</v>
      </c>
      <c r="D69" s="16">
        <v>391</v>
      </c>
      <c r="E69" s="16">
        <v>904</v>
      </c>
      <c r="G69" s="17">
        <f t="shared" si="3"/>
        <v>0.92088932492308406</v>
      </c>
      <c r="H69" s="17">
        <f t="shared" si="4"/>
        <v>3.333960426341906</v>
      </c>
      <c r="I69" s="18">
        <f t="shared" si="5"/>
        <v>7.7081847197265549</v>
      </c>
      <c r="J69" s="16">
        <v>117277.9367477417</v>
      </c>
    </row>
    <row r="70" spans="1:10" x14ac:dyDescent="0.45">
      <c r="A70" s="42">
        <v>65</v>
      </c>
      <c r="B70" s="1" t="s">
        <v>64</v>
      </c>
      <c r="C70" s="16"/>
      <c r="D70" s="16">
        <v>10</v>
      </c>
      <c r="E70" s="16">
        <v>10</v>
      </c>
      <c r="G70" s="17">
        <f t="shared" ref="G70:G84" si="6">C70/$J70*1000</f>
        <v>0</v>
      </c>
      <c r="H70" s="17">
        <f t="shared" ref="H70:H84" si="7">D70/$J70*1000</f>
        <v>0.93280092883250187</v>
      </c>
      <c r="I70" s="18">
        <f t="shared" ref="I70:I84" si="8">E70/$J70*1000</f>
        <v>0.93280092883250187</v>
      </c>
      <c r="J70" s="16">
        <v>10720.400989004211</v>
      </c>
    </row>
    <row r="71" spans="1:10" x14ac:dyDescent="0.45">
      <c r="A71" s="42">
        <v>66</v>
      </c>
      <c r="B71" s="1" t="s">
        <v>65</v>
      </c>
      <c r="C71" s="16">
        <v>1</v>
      </c>
      <c r="D71" s="16">
        <v>18</v>
      </c>
      <c r="E71" s="16">
        <v>109</v>
      </c>
      <c r="G71" s="17">
        <f t="shared" si="6"/>
        <v>3.0225777716166996E-2</v>
      </c>
      <c r="H71" s="17">
        <f t="shared" si="7"/>
        <v>0.54406399889100598</v>
      </c>
      <c r="I71" s="18">
        <f t="shared" si="8"/>
        <v>3.2946097710622029</v>
      </c>
      <c r="J71" s="16">
        <v>33084.343085905959</v>
      </c>
    </row>
    <row r="72" spans="1:10" x14ac:dyDescent="0.45">
      <c r="A72" s="42">
        <v>67</v>
      </c>
      <c r="B72" s="1" t="s">
        <v>66</v>
      </c>
      <c r="C72" s="16">
        <v>1</v>
      </c>
      <c r="D72" s="16">
        <v>6</v>
      </c>
      <c r="E72" s="16">
        <v>67</v>
      </c>
      <c r="G72" s="17">
        <f t="shared" si="6"/>
        <v>4.8151235966295308E-2</v>
      </c>
      <c r="H72" s="17">
        <f t="shared" si="7"/>
        <v>0.2889074157977719</v>
      </c>
      <c r="I72" s="18">
        <f t="shared" si="8"/>
        <v>3.2261328097417858</v>
      </c>
      <c r="J72" s="16">
        <v>20767.898890486955</v>
      </c>
    </row>
    <row r="73" spans="1:10" x14ac:dyDescent="0.45">
      <c r="A73" s="42">
        <v>68</v>
      </c>
      <c r="B73" s="1" t="s">
        <v>67</v>
      </c>
      <c r="C73" s="16">
        <v>1</v>
      </c>
      <c r="D73" s="16">
        <v>2</v>
      </c>
      <c r="E73" s="16">
        <v>8</v>
      </c>
      <c r="G73" s="17">
        <f t="shared" si="6"/>
        <v>0.16449208945898572</v>
      </c>
      <c r="H73" s="17">
        <f t="shared" si="7"/>
        <v>0.32898417891797144</v>
      </c>
      <c r="I73" s="18">
        <f t="shared" si="8"/>
        <v>1.3159367156718857</v>
      </c>
      <c r="J73" s="16">
        <v>6079.3197003515415</v>
      </c>
    </row>
    <row r="74" spans="1:10" x14ac:dyDescent="0.45">
      <c r="A74" s="42">
        <v>69</v>
      </c>
      <c r="B74" s="1" t="s">
        <v>68</v>
      </c>
      <c r="C74" s="16">
        <v>2</v>
      </c>
      <c r="D74" s="16">
        <v>16</v>
      </c>
      <c r="E74" s="16">
        <v>54</v>
      </c>
      <c r="G74" s="17">
        <f t="shared" si="6"/>
        <v>6.8409806670954434E-2</v>
      </c>
      <c r="H74" s="17">
        <f t="shared" si="7"/>
        <v>0.54727845336763548</v>
      </c>
      <c r="I74" s="18">
        <f t="shared" si="8"/>
        <v>1.8470647801157696</v>
      </c>
      <c r="J74" s="16">
        <v>29235.574507904053</v>
      </c>
    </row>
    <row r="75" spans="1:10" x14ac:dyDescent="0.45">
      <c r="A75" s="42">
        <v>70</v>
      </c>
      <c r="B75" s="1" t="s">
        <v>69</v>
      </c>
      <c r="C75" s="16">
        <v>1</v>
      </c>
      <c r="D75" s="16">
        <v>9</v>
      </c>
      <c r="E75" s="16">
        <v>115</v>
      </c>
      <c r="G75" s="17">
        <f t="shared" si="6"/>
        <v>2.8465452826615771E-2</v>
      </c>
      <c r="H75" s="17">
        <f t="shared" si="7"/>
        <v>0.25618907543954189</v>
      </c>
      <c r="I75" s="18">
        <f t="shared" si="8"/>
        <v>3.2735270750608136</v>
      </c>
      <c r="J75" s="16">
        <v>35130.303603144508</v>
      </c>
    </row>
    <row r="76" spans="1:10" x14ac:dyDescent="0.45">
      <c r="A76" s="42">
        <v>71</v>
      </c>
      <c r="B76" s="1" t="s">
        <v>70</v>
      </c>
      <c r="C76" s="16">
        <v>5</v>
      </c>
      <c r="D76" s="16">
        <v>33</v>
      </c>
      <c r="E76" s="16">
        <v>104</v>
      </c>
      <c r="G76" s="17">
        <f t="shared" si="6"/>
        <v>0.11282124663989944</v>
      </c>
      <c r="H76" s="17">
        <f t="shared" si="7"/>
        <v>0.74462022782333637</v>
      </c>
      <c r="I76" s="18">
        <f t="shared" si="8"/>
        <v>2.3466819301099084</v>
      </c>
      <c r="J76" s="16">
        <v>44317.893560943339</v>
      </c>
    </row>
    <row r="77" spans="1:10" x14ac:dyDescent="0.45">
      <c r="A77" s="42">
        <v>72</v>
      </c>
      <c r="B77" s="1" t="s">
        <v>71</v>
      </c>
      <c r="C77" s="16"/>
      <c r="D77" s="16"/>
      <c r="E77" s="16">
        <v>12</v>
      </c>
      <c r="G77" s="17">
        <f t="shared" si="6"/>
        <v>0</v>
      </c>
      <c r="H77" s="17">
        <f t="shared" si="7"/>
        <v>0</v>
      </c>
      <c r="I77" s="18">
        <f t="shared" si="8"/>
        <v>3.1540449434595086</v>
      </c>
      <c r="J77" s="16">
        <v>3804.6382391868588</v>
      </c>
    </row>
    <row r="78" spans="1:10" x14ac:dyDescent="0.45">
      <c r="A78" s="42">
        <v>73</v>
      </c>
      <c r="B78" s="1" t="s">
        <v>72</v>
      </c>
      <c r="C78" s="16">
        <v>12</v>
      </c>
      <c r="D78" s="16">
        <v>113</v>
      </c>
      <c r="E78" s="16">
        <v>381</v>
      </c>
      <c r="G78" s="17">
        <f t="shared" si="6"/>
        <v>6.7515458179715174E-2</v>
      </c>
      <c r="H78" s="17">
        <f t="shared" si="7"/>
        <v>0.63577056452565128</v>
      </c>
      <c r="I78" s="18">
        <f t="shared" si="8"/>
        <v>2.1436157972059569</v>
      </c>
      <c r="J78" s="16">
        <v>177737.07419799996</v>
      </c>
    </row>
    <row r="79" spans="1:10" x14ac:dyDescent="0.45">
      <c r="A79" s="42">
        <v>74</v>
      </c>
      <c r="B79" s="1" t="s">
        <v>73</v>
      </c>
      <c r="C79" s="16">
        <v>27</v>
      </c>
      <c r="D79" s="16">
        <v>139</v>
      </c>
      <c r="E79" s="16">
        <v>447</v>
      </c>
      <c r="G79" s="17">
        <f t="shared" si="6"/>
        <v>0.11717225781759329</v>
      </c>
      <c r="H79" s="17">
        <f t="shared" si="7"/>
        <v>0.60322014209798025</v>
      </c>
      <c r="I79" s="18">
        <f t="shared" si="8"/>
        <v>1.9398518238690443</v>
      </c>
      <c r="J79" s="16">
        <v>230429.97124824525</v>
      </c>
    </row>
    <row r="80" spans="1:10" x14ac:dyDescent="0.45">
      <c r="A80" s="42">
        <v>75</v>
      </c>
      <c r="B80" s="1" t="s">
        <v>74</v>
      </c>
      <c r="C80" s="16">
        <v>4</v>
      </c>
      <c r="D80" s="16">
        <v>30</v>
      </c>
      <c r="E80" s="16">
        <v>136</v>
      </c>
      <c r="G80" s="17">
        <f t="shared" si="6"/>
        <v>9.4031303542213424E-2</v>
      </c>
      <c r="H80" s="17">
        <f t="shared" si="7"/>
        <v>0.70523477656660072</v>
      </c>
      <c r="I80" s="18">
        <f t="shared" si="8"/>
        <v>3.1970643204352562</v>
      </c>
      <c r="J80" s="16">
        <v>42539.025296020511</v>
      </c>
    </row>
    <row r="81" spans="1:10" x14ac:dyDescent="0.45">
      <c r="A81" s="42">
        <v>76</v>
      </c>
      <c r="B81" s="1" t="s">
        <v>75</v>
      </c>
      <c r="C81" s="16">
        <v>43</v>
      </c>
      <c r="D81" s="16">
        <v>281</v>
      </c>
      <c r="E81" s="16">
        <v>737</v>
      </c>
      <c r="G81" s="17">
        <f t="shared" si="6"/>
        <v>0.15944040689217887</v>
      </c>
      <c r="H81" s="17">
        <f t="shared" si="7"/>
        <v>1.0419245194581921</v>
      </c>
      <c r="I81" s="18">
        <f t="shared" si="8"/>
        <v>2.7327344158031583</v>
      </c>
      <c r="J81" s="16">
        <v>269693.24049128045</v>
      </c>
    </row>
    <row r="82" spans="1:10" x14ac:dyDescent="0.45">
      <c r="A82" s="42">
        <v>77</v>
      </c>
      <c r="B82" s="1" t="s">
        <v>76</v>
      </c>
      <c r="C82" s="16">
        <v>101</v>
      </c>
      <c r="D82" s="16">
        <v>469</v>
      </c>
      <c r="E82" s="16">
        <v>850</v>
      </c>
      <c r="G82" s="17">
        <f t="shared" si="6"/>
        <v>1.0089850202154076</v>
      </c>
      <c r="H82" s="17">
        <f t="shared" si="7"/>
        <v>4.6852868760497639</v>
      </c>
      <c r="I82" s="18">
        <f t="shared" si="8"/>
        <v>8.4914580909217481</v>
      </c>
      <c r="J82" s="16">
        <v>100100.59413809489</v>
      </c>
    </row>
    <row r="83" spans="1:10" x14ac:dyDescent="0.45">
      <c r="A83" s="42">
        <v>78</v>
      </c>
      <c r="B83" s="1" t="s">
        <v>77</v>
      </c>
      <c r="C83" s="16">
        <v>10</v>
      </c>
      <c r="D83" s="16">
        <v>73</v>
      </c>
      <c r="E83" s="16">
        <v>281</v>
      </c>
      <c r="G83" s="17">
        <f t="shared" si="6"/>
        <v>6.2897546910296226E-2</v>
      </c>
      <c r="H83" s="17">
        <f t="shared" si="7"/>
        <v>0.45915209244516242</v>
      </c>
      <c r="I83" s="18">
        <f t="shared" si="8"/>
        <v>1.7674210681793239</v>
      </c>
      <c r="J83" s="16">
        <v>158988.71245744906</v>
      </c>
    </row>
    <row r="84" spans="1:10" x14ac:dyDescent="0.45">
      <c r="A84" s="42">
        <v>79</v>
      </c>
      <c r="B84" s="1" t="s">
        <v>78</v>
      </c>
      <c r="C84" s="16"/>
      <c r="D84" s="16">
        <v>1</v>
      </c>
      <c r="E84" s="16">
        <v>11</v>
      </c>
      <c r="G84" s="17">
        <f t="shared" si="6"/>
        <v>0</v>
      </c>
      <c r="H84" s="17">
        <f t="shared" si="7"/>
        <v>0.1515122612031394</v>
      </c>
      <c r="I84" s="18">
        <f t="shared" si="8"/>
        <v>1.6666348732345335</v>
      </c>
      <c r="J84" s="16">
        <v>6600.1259043930067</v>
      </c>
    </row>
    <row r="85" spans="1:10" x14ac:dyDescent="0.45">
      <c r="A85" s="42">
        <v>80</v>
      </c>
      <c r="G85" s="19"/>
      <c r="H85" s="19"/>
      <c r="I85" s="19"/>
    </row>
    <row r="86" spans="1:10" x14ac:dyDescent="0.45">
      <c r="A86" s="42">
        <v>81</v>
      </c>
      <c r="B86" s="2" t="s">
        <v>85</v>
      </c>
      <c r="C86" s="13">
        <v>1670</v>
      </c>
      <c r="D86" s="13">
        <v>8700</v>
      </c>
      <c r="E86" s="13">
        <v>21800</v>
      </c>
      <c r="F86" s="10"/>
      <c r="G86" s="20">
        <f>C86/$J86*1000</f>
        <v>0.25358692490701057</v>
      </c>
      <c r="H86" s="20">
        <f>D86/$J86*1000</f>
        <v>1.3210815848449053</v>
      </c>
      <c r="I86" s="20">
        <f>E86/$J86*1000</f>
        <v>3.3102963850136709</v>
      </c>
      <c r="J86" s="15">
        <f>SUM(J6:J85)</f>
        <v>6585513.0370478807</v>
      </c>
    </row>
    <row r="87" spans="1:10" x14ac:dyDescent="0.45">
      <c r="B87" s="7" t="s">
        <v>86</v>
      </c>
    </row>
  </sheetData>
  <sheetProtection sheet="1" objects="1" scenarios="1"/>
  <mergeCells count="3">
    <mergeCell ref="C4:E4"/>
    <mergeCell ref="G4:I4"/>
    <mergeCell ref="B1:J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2901-7D67-4E56-BA93-134004A87D22}">
  <sheetPr>
    <tabColor theme="1"/>
    <pageSetUpPr fitToPage="1"/>
  </sheetPr>
  <dimension ref="B1:P102"/>
  <sheetViews>
    <sheetView showGridLines="0" showRowColHeaders="0" tabSelected="1" workbookViewId="0">
      <pane xSplit="15" ySplit="10" topLeftCell="P11" activePane="bottomRight" state="frozen"/>
      <selection pane="topRight" activeCell="P1" sqref="P1"/>
      <selection pane="bottomLeft" activeCell="A11" sqref="A11"/>
      <selection pane="bottomRight" activeCell="R4" sqref="R4"/>
    </sheetView>
  </sheetViews>
  <sheetFormatPr defaultColWidth="9.1328125" defaultRowHeight="14.25" x14ac:dyDescent="0.45"/>
  <cols>
    <col min="1" max="1" width="1.1328125" style="22" customWidth="1"/>
    <col min="2" max="2" width="1.1328125" style="21" customWidth="1"/>
    <col min="3" max="3" width="31.1328125" style="22" customWidth="1"/>
    <col min="4" max="5" width="13.3984375" style="22" customWidth="1"/>
    <col min="6" max="6" width="1.86328125" style="22" customWidth="1"/>
    <col min="7" max="7" width="6" style="22" customWidth="1"/>
    <col min="8" max="8" width="2.3984375" style="23" bestFit="1" customWidth="1"/>
    <col min="9" max="9" width="16.265625" style="22" bestFit="1" customWidth="1"/>
    <col min="10" max="12" width="9.1328125" style="22"/>
    <col min="13" max="13" width="10.73046875" style="22" customWidth="1"/>
    <col min="14" max="16384" width="9.1328125" style="22"/>
  </cols>
  <sheetData>
    <row r="1" spans="2:15" ht="28.5" customHeight="1" x14ac:dyDescent="0.45">
      <c r="C1" s="54" t="s">
        <v>87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x14ac:dyDescent="0.35">
      <c r="C2" s="47" t="s">
        <v>88</v>
      </c>
      <c r="D2" s="48"/>
      <c r="E2" s="48"/>
      <c r="F2" s="48"/>
      <c r="G2" s="48"/>
      <c r="H2" s="49"/>
      <c r="I2" s="48"/>
      <c r="J2" s="48"/>
      <c r="K2" s="48"/>
      <c r="L2" s="48"/>
      <c r="M2" s="48"/>
      <c r="N2" s="48"/>
      <c r="O2" s="48"/>
    </row>
    <row r="3" spans="2:15" x14ac:dyDescent="0.45">
      <c r="C3" s="56" t="s">
        <v>94</v>
      </c>
      <c r="D3" s="56"/>
      <c r="E3" s="56"/>
      <c r="G3" s="55" t="s">
        <v>95</v>
      </c>
      <c r="H3" s="55"/>
      <c r="I3" s="55"/>
      <c r="J3" s="55"/>
      <c r="K3" s="55"/>
      <c r="L3" s="55"/>
      <c r="M3" s="55"/>
      <c r="N3" s="55"/>
      <c r="O3" s="55"/>
    </row>
    <row r="5" spans="2:15" x14ac:dyDescent="0.45">
      <c r="B5" s="24">
        <v>38</v>
      </c>
      <c r="D5" s="25" t="s">
        <v>90</v>
      </c>
    </row>
    <row r="6" spans="2:15" ht="11.25" customHeight="1" x14ac:dyDescent="0.45">
      <c r="D6" s="25" t="s">
        <v>89</v>
      </c>
    </row>
    <row r="7" spans="2:15" x14ac:dyDescent="0.45">
      <c r="B7" s="24">
        <v>46</v>
      </c>
      <c r="I7" s="50">
        <v>2</v>
      </c>
    </row>
    <row r="8" spans="2:15" ht="11.25" customHeight="1" x14ac:dyDescent="0.45"/>
    <row r="9" spans="2:15" x14ac:dyDescent="0.45">
      <c r="B9" s="24">
        <v>1</v>
      </c>
      <c r="C9" s="57" t="str">
        <f>IF(B9=2,"…per 1,000 population","")</f>
        <v/>
      </c>
      <c r="D9" s="57"/>
      <c r="I9" s="50">
        <v>1</v>
      </c>
      <c r="J9" s="43" t="str">
        <f>IF(I9=2,"…per 1,000 population","")</f>
        <v/>
      </c>
    </row>
    <row r="11" spans="2:15" ht="26.25" x14ac:dyDescent="0.45">
      <c r="C11" s="26"/>
      <c r="D11" s="27" t="str">
        <f>CONCATENATE(INDEX($I$12:I$92,B5),": ",INDEX($D$5:$D$6,$B$9))</f>
        <v>Loddon : Number</v>
      </c>
      <c r="E11" s="27" t="str">
        <f>CONCATENATE(INDEX($I$12:I$92,B7),": ",INDEX($D$5:$D$6,$B$9))</f>
        <v>Mildura : Number</v>
      </c>
      <c r="G11" s="28"/>
      <c r="H11" s="29"/>
      <c r="I11" s="28"/>
      <c r="J11" s="30" t="s">
        <v>91</v>
      </c>
      <c r="K11" s="30" t="s">
        <v>92</v>
      </c>
      <c r="L11" s="30" t="s">
        <v>93</v>
      </c>
      <c r="M11" s="30"/>
      <c r="N11" s="30"/>
    </row>
    <row r="12" spans="2:15" ht="21" customHeight="1" x14ac:dyDescent="0.45">
      <c r="C12" s="31" t="s">
        <v>79</v>
      </c>
      <c r="D12" s="44">
        <f>IF(Front!$B$9=1,VLOOKUP($B$5,Data!$A$6:$J$86,2+Front!$B13),VLOOKUP($B$5,Data!$A$6:$J$86,6+Front!$B13))</f>
        <v>0</v>
      </c>
      <c r="E12" s="44">
        <f>IF(Front!$B$9=1,VLOOKUP($B$7,Data!$A$6:$J$86,2+Front!$B13),VLOOKUP($B$7,Data!$A$6:$J$86,6+Front!$B13))</f>
        <v>27</v>
      </c>
      <c r="G12" s="28"/>
      <c r="H12" s="32">
        <v>1</v>
      </c>
      <c r="I12" s="3" t="s">
        <v>0</v>
      </c>
      <c r="J12" s="30">
        <f>IF($I$9=1,VLOOKUP($H12,Data!$A$6:$I$86,2+$I$7),VLOOKUP($H12,Data!$A$6:$I$86,6+$I$7))</f>
        <v>9</v>
      </c>
      <c r="K12" s="30">
        <f>J12+H12*0.0001</f>
        <v>9.0000999999999998</v>
      </c>
      <c r="L12" s="30">
        <f>RANK(K12,K$12:K$90)</f>
        <v>57</v>
      </c>
      <c r="M12" s="33" t="str">
        <f>VLOOKUP(MATCH(H12,L$12:L$90,0),$H$12:$J$90,2)</f>
        <v xml:space="preserve">Melbourne </v>
      </c>
      <c r="N12" s="30">
        <f>VLOOKUP(MATCH(H12,L$12:L$90,0),$H$12:$J$90,3)</f>
        <v>770</v>
      </c>
    </row>
    <row r="13" spans="2:15" ht="21.75" customHeight="1" x14ac:dyDescent="0.45">
      <c r="B13" s="21">
        <v>1</v>
      </c>
      <c r="C13" s="34" t="s">
        <v>97</v>
      </c>
      <c r="D13" s="45">
        <f>IF(Front!$B$9=1,VLOOKUP($B$5,Data!$A$6:$J$86,2+Front!$B14),VLOOKUP($B$5,Data!$A$6:$J$86,6+Front!$B14))</f>
        <v>15</v>
      </c>
      <c r="E13" s="45">
        <f>IF(Front!$B$9=1,VLOOKUP($B$7,Data!$A$6:$J$86,2+Front!$B14),VLOOKUP($B$7,Data!$A$6:$J$86,6+Front!$B14))</f>
        <v>58</v>
      </c>
      <c r="G13" s="28"/>
      <c r="H13" s="32">
        <v>2</v>
      </c>
      <c r="I13" s="3" t="s">
        <v>1</v>
      </c>
      <c r="J13" s="30">
        <f>IF($I$9=1,VLOOKUP($H13,Data!$A$6:$I$86,2+$I$7),VLOOKUP($H13,Data!$A$6:$I$86,6+$I$7))</f>
        <v>3</v>
      </c>
      <c r="K13" s="30">
        <f t="shared" ref="K13:K76" si="0">J13+H13*0.0001</f>
        <v>3.0002</v>
      </c>
      <c r="L13" s="30">
        <f t="shared" ref="L13:L76" si="1">RANK(K13,K$12:K$90)</f>
        <v>66</v>
      </c>
      <c r="M13" s="33" t="str">
        <f t="shared" ref="M13:M76" si="2">VLOOKUP(MATCH(H13,L$12:L$90,0),$H$12:$J$90,2)</f>
        <v xml:space="preserve">Yarra </v>
      </c>
      <c r="N13" s="30">
        <f t="shared" ref="N13:N76" si="3">VLOOKUP(MATCH(H13,L$12:L$90,0),$H$12:$J$90,3)</f>
        <v>469</v>
      </c>
    </row>
    <row r="14" spans="2:15" ht="21.75" customHeight="1" x14ac:dyDescent="0.45">
      <c r="B14" s="21">
        <v>2</v>
      </c>
      <c r="C14" s="35" t="s">
        <v>98</v>
      </c>
      <c r="D14" s="46">
        <f>IF(Front!$B$9=1,VLOOKUP($B$5,Data!$A$6:$J$86,2+Front!$B15),VLOOKUP($B$5,Data!$A$6:$J$86,6+Front!$B15))</f>
        <v>199</v>
      </c>
      <c r="E14" s="46">
        <f>IF(Front!$B$9=1,VLOOKUP($B$7,Data!$A$6:$J$86,2+Front!$B15),VLOOKUP($B$7,Data!$A$6:$J$86,6+Front!$B15))</f>
        <v>311</v>
      </c>
      <c r="G14" s="28"/>
      <c r="H14" s="32">
        <v>3</v>
      </c>
      <c r="I14" s="3" t="s">
        <v>2</v>
      </c>
      <c r="J14" s="30">
        <f>IF($I$9=1,VLOOKUP($H14,Data!$A$6:$I$86,2+$I$7),VLOOKUP($H14,Data!$A$6:$I$86,6+$I$7))</f>
        <v>90</v>
      </c>
      <c r="K14" s="30">
        <f t="shared" si="0"/>
        <v>90.000299999999996</v>
      </c>
      <c r="L14" s="30">
        <f t="shared" si="1"/>
        <v>26</v>
      </c>
      <c r="M14" s="33" t="str">
        <f t="shared" si="2"/>
        <v xml:space="preserve">Stonnington </v>
      </c>
      <c r="N14" s="30">
        <f t="shared" si="3"/>
        <v>391</v>
      </c>
    </row>
    <row r="15" spans="2:15" ht="21.75" customHeight="1" x14ac:dyDescent="0.45">
      <c r="B15" s="21">
        <v>3</v>
      </c>
      <c r="G15" s="28"/>
      <c r="H15" s="32">
        <v>4</v>
      </c>
      <c r="I15" s="3" t="s">
        <v>3</v>
      </c>
      <c r="J15" s="30">
        <f>IF($I$9=1,VLOOKUP($H15,Data!$A$6:$I$86,2+$I$7),VLOOKUP($H15,Data!$A$6:$I$86,6+$I$7))</f>
        <v>95</v>
      </c>
      <c r="K15" s="30">
        <f t="shared" si="0"/>
        <v>95.000399999999999</v>
      </c>
      <c r="L15" s="30">
        <f t="shared" si="1"/>
        <v>24</v>
      </c>
      <c r="M15" s="33" t="str">
        <f t="shared" si="2"/>
        <v xml:space="preserve">Moreland </v>
      </c>
      <c r="N15" s="30">
        <f t="shared" si="3"/>
        <v>356</v>
      </c>
    </row>
    <row r="16" spans="2:15" x14ac:dyDescent="0.45">
      <c r="G16" s="28"/>
      <c r="H16" s="32">
        <v>5</v>
      </c>
      <c r="I16" s="3" t="s">
        <v>4</v>
      </c>
      <c r="J16" s="30">
        <f>IF($I$9=1,VLOOKUP($H16,Data!$A$6:$I$86,2+$I$7),VLOOKUP($H16,Data!$A$6:$I$86,6+$I$7))</f>
        <v>5</v>
      </c>
      <c r="K16" s="30">
        <f t="shared" si="0"/>
        <v>5.0004999999999997</v>
      </c>
      <c r="L16" s="30">
        <f t="shared" si="1"/>
        <v>62</v>
      </c>
      <c r="M16" s="33" t="str">
        <f t="shared" si="2"/>
        <v xml:space="preserve">Port Phillip </v>
      </c>
      <c r="N16" s="30">
        <f t="shared" si="3"/>
        <v>352</v>
      </c>
    </row>
    <row r="17" spans="7:14" x14ac:dyDescent="0.45">
      <c r="G17" s="28"/>
      <c r="H17" s="32">
        <v>6</v>
      </c>
      <c r="I17" s="3" t="s">
        <v>5</v>
      </c>
      <c r="J17" s="30">
        <f>IF($I$9=1,VLOOKUP($H17,Data!$A$6:$I$86,2+$I$7),VLOOKUP($H17,Data!$A$6:$I$86,6+$I$7))</f>
        <v>44</v>
      </c>
      <c r="K17" s="30">
        <f t="shared" si="0"/>
        <v>44.000599999999999</v>
      </c>
      <c r="L17" s="30">
        <f t="shared" si="1"/>
        <v>36</v>
      </c>
      <c r="M17" s="33" t="str">
        <f t="shared" si="2"/>
        <v xml:space="preserve">Wyndham </v>
      </c>
      <c r="N17" s="30">
        <f t="shared" si="3"/>
        <v>281</v>
      </c>
    </row>
    <row r="18" spans="7:14" x14ac:dyDescent="0.45">
      <c r="G18" s="28"/>
      <c r="H18" s="32">
        <v>7</v>
      </c>
      <c r="I18" s="3" t="s">
        <v>6</v>
      </c>
      <c r="J18" s="30">
        <f>IF($I$9=1,VLOOKUP($H18,Data!$A$6:$I$86,2+$I$7),VLOOKUP($H18,Data!$A$6:$I$86,6+$I$7))</f>
        <v>73</v>
      </c>
      <c r="K18" s="30">
        <f t="shared" si="0"/>
        <v>73.000699999999995</v>
      </c>
      <c r="L18" s="30">
        <f t="shared" si="1"/>
        <v>33</v>
      </c>
      <c r="M18" s="33" t="str">
        <f t="shared" si="2"/>
        <v xml:space="preserve">Brimbank </v>
      </c>
      <c r="N18" s="30">
        <f t="shared" si="3"/>
        <v>278</v>
      </c>
    </row>
    <row r="19" spans="7:14" x14ac:dyDescent="0.45">
      <c r="G19" s="28"/>
      <c r="H19" s="32">
        <v>8</v>
      </c>
      <c r="I19" s="3" t="s">
        <v>7</v>
      </c>
      <c r="J19" s="30">
        <f>IF($I$9=1,VLOOKUP($H19,Data!$A$6:$I$86,2+$I$7),VLOOKUP($H19,Data!$A$6:$I$86,6+$I$7))</f>
        <v>3</v>
      </c>
      <c r="K19" s="30">
        <f t="shared" si="0"/>
        <v>3.0007999999999999</v>
      </c>
      <c r="L19" s="30">
        <f t="shared" si="1"/>
        <v>65</v>
      </c>
      <c r="M19" s="33" t="str">
        <f t="shared" si="2"/>
        <v xml:space="preserve">Casey </v>
      </c>
      <c r="N19" s="30">
        <f t="shared" si="3"/>
        <v>256</v>
      </c>
    </row>
    <row r="20" spans="7:14" x14ac:dyDescent="0.45">
      <c r="G20" s="28"/>
      <c r="H20" s="32">
        <v>9</v>
      </c>
      <c r="I20" s="3" t="s">
        <v>8</v>
      </c>
      <c r="J20" s="30">
        <f>IF($I$9=1,VLOOKUP($H20,Data!$A$6:$I$86,2+$I$7),VLOOKUP($H20,Data!$A$6:$I$86,6+$I$7))</f>
        <v>161</v>
      </c>
      <c r="K20" s="30">
        <f t="shared" si="0"/>
        <v>161.0009</v>
      </c>
      <c r="L20" s="30">
        <f t="shared" si="1"/>
        <v>16</v>
      </c>
      <c r="M20" s="33" t="str">
        <f t="shared" si="2"/>
        <v xml:space="preserve">Darebin </v>
      </c>
      <c r="N20" s="30">
        <f t="shared" si="3"/>
        <v>222</v>
      </c>
    </row>
    <row r="21" spans="7:14" x14ac:dyDescent="0.45">
      <c r="G21" s="28"/>
      <c r="H21" s="32">
        <v>10</v>
      </c>
      <c r="I21" s="3" t="s">
        <v>9</v>
      </c>
      <c r="J21" s="30">
        <f>IF($I$9=1,VLOOKUP($H21,Data!$A$6:$I$86,2+$I$7),VLOOKUP($H21,Data!$A$6:$I$86,6+$I$7))</f>
        <v>278</v>
      </c>
      <c r="K21" s="30">
        <f t="shared" si="0"/>
        <v>278.00099999999998</v>
      </c>
      <c r="L21" s="30">
        <f t="shared" si="1"/>
        <v>7</v>
      </c>
      <c r="M21" s="33" t="str">
        <f t="shared" si="2"/>
        <v xml:space="preserve">Melton </v>
      </c>
      <c r="N21" s="30">
        <f t="shared" si="3"/>
        <v>201</v>
      </c>
    </row>
    <row r="22" spans="7:14" x14ac:dyDescent="0.45">
      <c r="G22" s="28"/>
      <c r="H22" s="32">
        <v>11</v>
      </c>
      <c r="I22" s="3" t="s">
        <v>10</v>
      </c>
      <c r="J22" s="30">
        <f>IF($I$9=1,VLOOKUP($H22,Data!$A$6:$I$86,2+$I$7),VLOOKUP($H22,Data!$A$6:$I$86,6+$I$7))</f>
        <v>1</v>
      </c>
      <c r="K22" s="30">
        <f t="shared" si="0"/>
        <v>1.0011000000000001</v>
      </c>
      <c r="L22" s="30">
        <f t="shared" si="1"/>
        <v>73</v>
      </c>
      <c r="M22" s="33" t="str">
        <f t="shared" si="2"/>
        <v xml:space="preserve">Hume </v>
      </c>
      <c r="N22" s="30">
        <f t="shared" si="3"/>
        <v>192</v>
      </c>
    </row>
    <row r="23" spans="7:14" x14ac:dyDescent="0.45">
      <c r="G23" s="28"/>
      <c r="H23" s="32">
        <v>12</v>
      </c>
      <c r="I23" s="3" t="s">
        <v>11</v>
      </c>
      <c r="J23" s="30">
        <f>IF($I$9=1,VLOOKUP($H23,Data!$A$6:$I$86,2+$I$7),VLOOKUP($H23,Data!$A$6:$I$86,6+$I$7))</f>
        <v>11</v>
      </c>
      <c r="K23" s="30">
        <f t="shared" si="0"/>
        <v>11.001200000000001</v>
      </c>
      <c r="L23" s="30">
        <f t="shared" si="1"/>
        <v>54</v>
      </c>
      <c r="M23" s="33" t="str">
        <f t="shared" si="2"/>
        <v xml:space="preserve">Greater Geelong </v>
      </c>
      <c r="N23" s="30">
        <f t="shared" si="3"/>
        <v>179</v>
      </c>
    </row>
    <row r="24" spans="7:14" x14ac:dyDescent="0.45">
      <c r="G24" s="28"/>
      <c r="H24" s="32">
        <v>13</v>
      </c>
      <c r="I24" s="3" t="s">
        <v>12</v>
      </c>
      <c r="J24" s="30">
        <f>IF($I$9=1,VLOOKUP($H24,Data!$A$6:$I$86,2+$I$7),VLOOKUP($H24,Data!$A$6:$I$86,6+$I$7))</f>
        <v>91</v>
      </c>
      <c r="K24" s="30">
        <f t="shared" si="0"/>
        <v>91.001300000000001</v>
      </c>
      <c r="L24" s="30">
        <f t="shared" si="1"/>
        <v>25</v>
      </c>
      <c r="M24" s="33" t="str">
        <f t="shared" si="2"/>
        <v xml:space="preserve">Glen Eira </v>
      </c>
      <c r="N24" s="30">
        <f t="shared" si="3"/>
        <v>172</v>
      </c>
    </row>
    <row r="25" spans="7:14" x14ac:dyDescent="0.45">
      <c r="G25" s="28"/>
      <c r="H25" s="32">
        <v>14</v>
      </c>
      <c r="I25" s="3" t="s">
        <v>13</v>
      </c>
      <c r="J25" s="30">
        <f>IF($I$9=1,VLOOKUP($H25,Data!$A$6:$I$86,2+$I$7),VLOOKUP($H25,Data!$A$6:$I$86,6+$I$7))</f>
        <v>256</v>
      </c>
      <c r="K25" s="30">
        <f t="shared" si="0"/>
        <v>256.00139999999999</v>
      </c>
      <c r="L25" s="30">
        <f t="shared" si="1"/>
        <v>8</v>
      </c>
      <c r="M25" s="33" t="str">
        <f t="shared" si="2"/>
        <v xml:space="preserve">Moonee Valley </v>
      </c>
      <c r="N25" s="30">
        <f t="shared" si="3"/>
        <v>167</v>
      </c>
    </row>
    <row r="26" spans="7:14" x14ac:dyDescent="0.45">
      <c r="G26" s="28"/>
      <c r="H26" s="32">
        <v>15</v>
      </c>
      <c r="I26" s="3" t="s">
        <v>14</v>
      </c>
      <c r="J26" s="30">
        <f>IF($I$9=1,VLOOKUP($H26,Data!$A$6:$I$86,2+$I$7),VLOOKUP($H26,Data!$A$6:$I$86,6+$I$7))</f>
        <v>1</v>
      </c>
      <c r="K26" s="30">
        <f t="shared" si="0"/>
        <v>1.0015000000000001</v>
      </c>
      <c r="L26" s="30">
        <f t="shared" si="1"/>
        <v>72</v>
      </c>
      <c r="M26" s="33" t="str">
        <f t="shared" si="2"/>
        <v xml:space="preserve">Maribyrnong </v>
      </c>
      <c r="N26" s="30">
        <f t="shared" si="3"/>
        <v>166</v>
      </c>
    </row>
    <row r="27" spans="7:14" x14ac:dyDescent="0.45">
      <c r="G27" s="28"/>
      <c r="H27" s="32">
        <v>16</v>
      </c>
      <c r="I27" s="3" t="s">
        <v>15</v>
      </c>
      <c r="J27" s="30">
        <f>IF($I$9=1,VLOOKUP($H27,Data!$A$6:$I$86,2+$I$7),VLOOKUP($H27,Data!$A$6:$I$86,6+$I$7))</f>
        <v>11</v>
      </c>
      <c r="K27" s="30">
        <f t="shared" si="0"/>
        <v>11.0016</v>
      </c>
      <c r="L27" s="30">
        <f t="shared" si="1"/>
        <v>53</v>
      </c>
      <c r="M27" s="33" t="str">
        <f t="shared" si="2"/>
        <v xml:space="preserve">Boroondara </v>
      </c>
      <c r="N27" s="30">
        <f t="shared" si="3"/>
        <v>161</v>
      </c>
    </row>
    <row r="28" spans="7:14" x14ac:dyDescent="0.45">
      <c r="G28" s="28"/>
      <c r="H28" s="32">
        <v>17</v>
      </c>
      <c r="I28" s="3" t="s">
        <v>16</v>
      </c>
      <c r="J28" s="30">
        <f>IF($I$9=1,VLOOKUP($H28,Data!$A$6:$I$86,2+$I$7),VLOOKUP($H28,Data!$A$6:$I$86,6+$I$7))</f>
        <v>2</v>
      </c>
      <c r="K28" s="30">
        <f t="shared" si="0"/>
        <v>2.0017</v>
      </c>
      <c r="L28" s="30">
        <f t="shared" si="1"/>
        <v>69</v>
      </c>
      <c r="M28" s="33" t="str">
        <f t="shared" si="2"/>
        <v xml:space="preserve">Kingston </v>
      </c>
      <c r="N28" s="30">
        <f t="shared" si="3"/>
        <v>151</v>
      </c>
    </row>
    <row r="29" spans="7:14" x14ac:dyDescent="0.45">
      <c r="G29" s="28"/>
      <c r="H29" s="32">
        <v>18</v>
      </c>
      <c r="I29" s="3" t="s">
        <v>17</v>
      </c>
      <c r="J29" s="30">
        <f>IF($I$9=1,VLOOKUP($H29,Data!$A$6:$I$86,2+$I$7),VLOOKUP($H29,Data!$A$6:$I$86,6+$I$7))</f>
        <v>222</v>
      </c>
      <c r="K29" s="30">
        <f t="shared" si="0"/>
        <v>222.0018</v>
      </c>
      <c r="L29" s="30">
        <f t="shared" si="1"/>
        <v>9</v>
      </c>
      <c r="M29" s="33" t="str">
        <f t="shared" si="2"/>
        <v xml:space="preserve">Frankston </v>
      </c>
      <c r="N29" s="30">
        <f t="shared" si="3"/>
        <v>142</v>
      </c>
    </row>
    <row r="30" spans="7:14" x14ac:dyDescent="0.45">
      <c r="G30" s="28"/>
      <c r="H30" s="32">
        <v>19</v>
      </c>
      <c r="I30" s="3" t="s">
        <v>18</v>
      </c>
      <c r="J30" s="30">
        <f>IF($I$9=1,VLOOKUP($H30,Data!$A$6:$I$86,2+$I$7),VLOOKUP($H30,Data!$A$6:$I$86,6+$I$7))</f>
        <v>12</v>
      </c>
      <c r="K30" s="30">
        <f t="shared" si="0"/>
        <v>12.001899999999999</v>
      </c>
      <c r="L30" s="30">
        <f t="shared" si="1"/>
        <v>51</v>
      </c>
      <c r="M30" s="33" t="str">
        <f t="shared" si="2"/>
        <v xml:space="preserve">Whittlesea </v>
      </c>
      <c r="N30" s="30">
        <f t="shared" si="3"/>
        <v>139</v>
      </c>
    </row>
    <row r="31" spans="7:14" x14ac:dyDescent="0.45">
      <c r="G31" s="28"/>
      <c r="H31" s="32">
        <v>20</v>
      </c>
      <c r="I31" s="3" t="s">
        <v>19</v>
      </c>
      <c r="J31" s="30">
        <f>IF($I$9=1,VLOOKUP($H31,Data!$A$6:$I$86,2+$I$7),VLOOKUP($H31,Data!$A$6:$I$86,6+$I$7))</f>
        <v>142</v>
      </c>
      <c r="K31" s="30">
        <f t="shared" si="0"/>
        <v>142.00200000000001</v>
      </c>
      <c r="L31" s="30">
        <f t="shared" si="1"/>
        <v>18</v>
      </c>
      <c r="M31" s="33" t="str">
        <f t="shared" si="2"/>
        <v xml:space="preserve">Greater Dandenong </v>
      </c>
      <c r="N31" s="30">
        <f t="shared" si="3"/>
        <v>131</v>
      </c>
    </row>
    <row r="32" spans="7:14" x14ac:dyDescent="0.45">
      <c r="G32" s="28"/>
      <c r="H32" s="32">
        <v>21</v>
      </c>
      <c r="I32" s="3" t="s">
        <v>20</v>
      </c>
      <c r="J32" s="30">
        <f>IF($I$9=1,VLOOKUP($H32,Data!$A$6:$I$86,2+$I$7),VLOOKUP($H32,Data!$A$6:$I$86,6+$I$7))</f>
        <v>0</v>
      </c>
      <c r="K32" s="30">
        <f t="shared" si="0"/>
        <v>2.1000000000000003E-3</v>
      </c>
      <c r="L32" s="30">
        <f t="shared" si="1"/>
        <v>79</v>
      </c>
      <c r="M32" s="33" t="str">
        <f t="shared" si="2"/>
        <v xml:space="preserve">Monash </v>
      </c>
      <c r="N32" s="30">
        <f t="shared" si="3"/>
        <v>124</v>
      </c>
    </row>
    <row r="33" spans="7:14" x14ac:dyDescent="0.45">
      <c r="G33" s="28"/>
      <c r="H33" s="32">
        <v>22</v>
      </c>
      <c r="I33" s="3" t="s">
        <v>21</v>
      </c>
      <c r="J33" s="30">
        <f>IF($I$9=1,VLOOKUP($H33,Data!$A$6:$I$86,2+$I$7),VLOOKUP($H33,Data!$A$6:$I$86,6+$I$7))</f>
        <v>172</v>
      </c>
      <c r="K33" s="30">
        <f t="shared" si="0"/>
        <v>172.00219999999999</v>
      </c>
      <c r="L33" s="30">
        <f t="shared" si="1"/>
        <v>13</v>
      </c>
      <c r="M33" s="33" t="str">
        <f t="shared" si="2"/>
        <v xml:space="preserve">Whitehorse </v>
      </c>
      <c r="N33" s="30">
        <f t="shared" si="3"/>
        <v>113</v>
      </c>
    </row>
    <row r="34" spans="7:14" x14ac:dyDescent="0.45">
      <c r="G34" s="28"/>
      <c r="H34" s="32">
        <v>23</v>
      </c>
      <c r="I34" s="3" t="s">
        <v>22</v>
      </c>
      <c r="J34" s="30">
        <f>IF($I$9=1,VLOOKUP($H34,Data!$A$6:$I$86,2+$I$7),VLOOKUP($H34,Data!$A$6:$I$86,6+$I$7))</f>
        <v>0</v>
      </c>
      <c r="K34" s="30">
        <f t="shared" si="0"/>
        <v>2.3E-3</v>
      </c>
      <c r="L34" s="30">
        <f t="shared" si="1"/>
        <v>78</v>
      </c>
      <c r="M34" s="33" t="str">
        <f t="shared" si="2"/>
        <v xml:space="preserve">Knox </v>
      </c>
      <c r="N34" s="30">
        <f t="shared" si="3"/>
        <v>100</v>
      </c>
    </row>
    <row r="35" spans="7:14" x14ac:dyDescent="0.45">
      <c r="G35" s="28"/>
      <c r="H35" s="32">
        <v>24</v>
      </c>
      <c r="I35" s="3" t="s">
        <v>23</v>
      </c>
      <c r="J35" s="30">
        <f>IF($I$9=1,VLOOKUP($H35,Data!$A$6:$I$86,2+$I$7),VLOOKUP($H35,Data!$A$6:$I$86,6+$I$7))</f>
        <v>6</v>
      </c>
      <c r="K35" s="30">
        <f t="shared" si="0"/>
        <v>6.0023999999999997</v>
      </c>
      <c r="L35" s="30">
        <f t="shared" si="1"/>
        <v>60</v>
      </c>
      <c r="M35" s="33" t="str">
        <f t="shared" si="2"/>
        <v xml:space="preserve">Banyule </v>
      </c>
      <c r="N35" s="30">
        <f t="shared" si="3"/>
        <v>95</v>
      </c>
    </row>
    <row r="36" spans="7:14" x14ac:dyDescent="0.45">
      <c r="G36" s="28"/>
      <c r="H36" s="32">
        <v>25</v>
      </c>
      <c r="I36" s="3" t="s">
        <v>24</v>
      </c>
      <c r="J36" s="30">
        <f>IF($I$9=1,VLOOKUP($H36,Data!$A$6:$I$86,2+$I$7),VLOOKUP($H36,Data!$A$6:$I$86,6+$I$7))</f>
        <v>36</v>
      </c>
      <c r="K36" s="30">
        <f t="shared" si="0"/>
        <v>36.002499999999998</v>
      </c>
      <c r="L36" s="30">
        <f t="shared" si="1"/>
        <v>37</v>
      </c>
      <c r="M36" s="33" t="str">
        <f t="shared" si="2"/>
        <v xml:space="preserve">Cardinia </v>
      </c>
      <c r="N36" s="30">
        <f t="shared" si="3"/>
        <v>91</v>
      </c>
    </row>
    <row r="37" spans="7:14" x14ac:dyDescent="0.45">
      <c r="G37" s="28"/>
      <c r="H37" s="32">
        <v>26</v>
      </c>
      <c r="I37" s="3" t="s">
        <v>25</v>
      </c>
      <c r="J37" s="30">
        <f>IF($I$9=1,VLOOKUP($H37,Data!$A$6:$I$86,2+$I$7),VLOOKUP($H37,Data!$A$6:$I$86,6+$I$7))</f>
        <v>131</v>
      </c>
      <c r="K37" s="30">
        <f t="shared" si="0"/>
        <v>131.0026</v>
      </c>
      <c r="L37" s="30">
        <f t="shared" si="1"/>
        <v>20</v>
      </c>
      <c r="M37" s="33" t="str">
        <f t="shared" si="2"/>
        <v xml:space="preserve">Ballarat </v>
      </c>
      <c r="N37" s="30">
        <f t="shared" si="3"/>
        <v>90</v>
      </c>
    </row>
    <row r="38" spans="7:14" x14ac:dyDescent="0.45">
      <c r="G38" s="28"/>
      <c r="H38" s="32">
        <v>27</v>
      </c>
      <c r="I38" s="3" t="s">
        <v>26</v>
      </c>
      <c r="J38" s="30">
        <f>IF($I$9=1,VLOOKUP($H38,Data!$A$6:$I$86,2+$I$7),VLOOKUP($H38,Data!$A$6:$I$86,6+$I$7))</f>
        <v>179</v>
      </c>
      <c r="K38" s="30">
        <f t="shared" si="0"/>
        <v>179.0027</v>
      </c>
      <c r="L38" s="30">
        <f t="shared" si="1"/>
        <v>12</v>
      </c>
      <c r="M38" s="33" t="str">
        <f t="shared" si="2"/>
        <v xml:space="preserve">Mornington Peninsula </v>
      </c>
      <c r="N38" s="30">
        <f t="shared" si="3"/>
        <v>87</v>
      </c>
    </row>
    <row r="39" spans="7:14" x14ac:dyDescent="0.45">
      <c r="G39" s="28"/>
      <c r="H39" s="32">
        <v>28</v>
      </c>
      <c r="I39" s="3" t="s">
        <v>27</v>
      </c>
      <c r="J39" s="30">
        <f>IF($I$9=1,VLOOKUP($H39,Data!$A$6:$I$86,2+$I$7),VLOOKUP($H39,Data!$A$6:$I$86,6+$I$7))</f>
        <v>85</v>
      </c>
      <c r="K39" s="30">
        <f t="shared" si="0"/>
        <v>85.002799999999993</v>
      </c>
      <c r="L39" s="30">
        <f t="shared" si="1"/>
        <v>29</v>
      </c>
      <c r="M39" s="33" t="str">
        <f t="shared" si="2"/>
        <v xml:space="preserve">Hobsons Bay </v>
      </c>
      <c r="N39" s="30">
        <f t="shared" si="3"/>
        <v>86</v>
      </c>
    </row>
    <row r="40" spans="7:14" x14ac:dyDescent="0.45">
      <c r="G40" s="28"/>
      <c r="H40" s="32">
        <v>29</v>
      </c>
      <c r="I40" s="3" t="s">
        <v>28</v>
      </c>
      <c r="J40" s="30">
        <f>IF($I$9=1,VLOOKUP($H40,Data!$A$6:$I$86,2+$I$7),VLOOKUP($H40,Data!$A$6:$I$86,6+$I$7))</f>
        <v>14</v>
      </c>
      <c r="K40" s="30">
        <f t="shared" si="0"/>
        <v>14.0029</v>
      </c>
      <c r="L40" s="30">
        <f t="shared" si="1"/>
        <v>48</v>
      </c>
      <c r="M40" s="33" t="str">
        <f t="shared" si="2"/>
        <v xml:space="preserve">Greater Shepparton </v>
      </c>
      <c r="N40" s="30">
        <f t="shared" si="3"/>
        <v>85</v>
      </c>
    </row>
    <row r="41" spans="7:14" x14ac:dyDescent="0.45">
      <c r="G41" s="28"/>
      <c r="H41" s="32">
        <v>30</v>
      </c>
      <c r="I41" s="3" t="s">
        <v>29</v>
      </c>
      <c r="J41" s="30">
        <f>IF($I$9=1,VLOOKUP($H41,Data!$A$6:$I$86,2+$I$7),VLOOKUP($H41,Data!$A$6:$I$86,6+$I$7))</f>
        <v>0</v>
      </c>
      <c r="K41" s="30">
        <f t="shared" si="0"/>
        <v>3.0000000000000001E-3</v>
      </c>
      <c r="L41" s="30">
        <f t="shared" si="1"/>
        <v>77</v>
      </c>
      <c r="M41" s="33" t="str">
        <f t="shared" si="2"/>
        <v xml:space="preserve">Manningham </v>
      </c>
      <c r="N41" s="30">
        <f t="shared" si="3"/>
        <v>84</v>
      </c>
    </row>
    <row r="42" spans="7:14" x14ac:dyDescent="0.45">
      <c r="G42" s="28"/>
      <c r="H42" s="32">
        <v>31</v>
      </c>
      <c r="I42" s="3" t="s">
        <v>30</v>
      </c>
      <c r="J42" s="30">
        <f>IF($I$9=1,VLOOKUP($H42,Data!$A$6:$I$86,2+$I$7),VLOOKUP($H42,Data!$A$6:$I$86,6+$I$7))</f>
        <v>86</v>
      </c>
      <c r="K42" s="30">
        <f t="shared" si="0"/>
        <v>86.003100000000003</v>
      </c>
      <c r="L42" s="30">
        <f t="shared" si="1"/>
        <v>28</v>
      </c>
      <c r="M42" s="33" t="str">
        <f t="shared" si="2"/>
        <v xml:space="preserve">Maroondah </v>
      </c>
      <c r="N42" s="30">
        <f t="shared" si="3"/>
        <v>80</v>
      </c>
    </row>
    <row r="43" spans="7:14" x14ac:dyDescent="0.45">
      <c r="G43" s="28"/>
      <c r="H43" s="32">
        <v>32</v>
      </c>
      <c r="I43" s="3" t="s">
        <v>31</v>
      </c>
      <c r="J43" s="30">
        <f>IF($I$9=1,VLOOKUP($H43,Data!$A$6:$I$86,2+$I$7),VLOOKUP($H43,Data!$A$6:$I$86,6+$I$7))</f>
        <v>5</v>
      </c>
      <c r="K43" s="30">
        <f t="shared" si="0"/>
        <v>5.0031999999999996</v>
      </c>
      <c r="L43" s="30">
        <f t="shared" si="1"/>
        <v>61</v>
      </c>
      <c r="M43" s="33" t="str">
        <f t="shared" si="2"/>
        <v xml:space="preserve">Yarra Ranges </v>
      </c>
      <c r="N43" s="30">
        <f t="shared" si="3"/>
        <v>73</v>
      </c>
    </row>
    <row r="44" spans="7:14" x14ac:dyDescent="0.45">
      <c r="G44" s="28"/>
      <c r="H44" s="32">
        <v>33</v>
      </c>
      <c r="I44" s="3" t="s">
        <v>32</v>
      </c>
      <c r="J44" s="30">
        <f>IF($I$9=1,VLOOKUP($H44,Data!$A$6:$I$86,2+$I$7),VLOOKUP($H44,Data!$A$6:$I$86,6+$I$7))</f>
        <v>192</v>
      </c>
      <c r="K44" s="30">
        <f t="shared" si="0"/>
        <v>192.0033</v>
      </c>
      <c r="L44" s="30">
        <f t="shared" si="1"/>
        <v>11</v>
      </c>
      <c r="M44" s="33" t="str">
        <f t="shared" si="2"/>
        <v xml:space="preserve">Bayside </v>
      </c>
      <c r="N44" s="30">
        <f t="shared" si="3"/>
        <v>73</v>
      </c>
    </row>
    <row r="45" spans="7:14" x14ac:dyDescent="0.45">
      <c r="G45" s="28"/>
      <c r="H45" s="32">
        <v>34</v>
      </c>
      <c r="I45" s="3" t="s">
        <v>33</v>
      </c>
      <c r="J45" s="30">
        <f>IF($I$9=1,VLOOKUP($H45,Data!$A$6:$I$86,2+$I$7),VLOOKUP($H45,Data!$A$6:$I$86,6+$I$7))</f>
        <v>3</v>
      </c>
      <c r="K45" s="30">
        <f t="shared" si="0"/>
        <v>3.0034000000000001</v>
      </c>
      <c r="L45" s="30">
        <f t="shared" si="1"/>
        <v>64</v>
      </c>
      <c r="M45" s="33" t="str">
        <f t="shared" si="2"/>
        <v xml:space="preserve">Mildura </v>
      </c>
      <c r="N45" s="30">
        <f t="shared" si="3"/>
        <v>58</v>
      </c>
    </row>
    <row r="46" spans="7:14" x14ac:dyDescent="0.45">
      <c r="G46" s="28"/>
      <c r="H46" s="32">
        <v>35</v>
      </c>
      <c r="I46" s="3" t="s">
        <v>34</v>
      </c>
      <c r="J46" s="30">
        <f>IF($I$9=1,VLOOKUP($H46,Data!$A$6:$I$86,2+$I$7),VLOOKUP($H46,Data!$A$6:$I$86,6+$I$7))</f>
        <v>151</v>
      </c>
      <c r="K46" s="30">
        <f t="shared" si="0"/>
        <v>151.0035</v>
      </c>
      <c r="L46" s="30">
        <f t="shared" si="1"/>
        <v>17</v>
      </c>
      <c r="M46" s="33" t="str">
        <f t="shared" si="2"/>
        <v xml:space="preserve">Nillumbik </v>
      </c>
      <c r="N46" s="30">
        <f t="shared" si="3"/>
        <v>54</v>
      </c>
    </row>
    <row r="47" spans="7:14" x14ac:dyDescent="0.45">
      <c r="G47" s="28"/>
      <c r="H47" s="32">
        <v>36</v>
      </c>
      <c r="I47" s="3" t="s">
        <v>35</v>
      </c>
      <c r="J47" s="30">
        <f>IF($I$9=1,VLOOKUP($H47,Data!$A$6:$I$86,2+$I$7),VLOOKUP($H47,Data!$A$6:$I$86,6+$I$7))</f>
        <v>100</v>
      </c>
      <c r="K47" s="30">
        <f t="shared" si="0"/>
        <v>100.00360000000001</v>
      </c>
      <c r="L47" s="30">
        <f t="shared" si="1"/>
        <v>23</v>
      </c>
      <c r="M47" s="33" t="str">
        <f t="shared" si="2"/>
        <v xml:space="preserve">Baw Baw </v>
      </c>
      <c r="N47" s="30">
        <f t="shared" si="3"/>
        <v>44</v>
      </c>
    </row>
    <row r="48" spans="7:14" x14ac:dyDescent="0.45">
      <c r="G48" s="28"/>
      <c r="H48" s="32">
        <v>37</v>
      </c>
      <c r="I48" s="3" t="s">
        <v>36</v>
      </c>
      <c r="J48" s="30">
        <f>IF($I$9=1,VLOOKUP($H48,Data!$A$6:$I$86,2+$I$7),VLOOKUP($H48,Data!$A$6:$I$86,6+$I$7))</f>
        <v>24</v>
      </c>
      <c r="K48" s="30">
        <f t="shared" si="0"/>
        <v>24.003699999999998</v>
      </c>
      <c r="L48" s="30">
        <f t="shared" si="1"/>
        <v>42</v>
      </c>
      <c r="M48" s="33" t="str">
        <f t="shared" si="2"/>
        <v xml:space="preserve">Greater Bendigo </v>
      </c>
      <c r="N48" s="30">
        <f t="shared" si="3"/>
        <v>36</v>
      </c>
    </row>
    <row r="49" spans="7:14" x14ac:dyDescent="0.45">
      <c r="G49" s="28"/>
      <c r="H49" s="32">
        <v>38</v>
      </c>
      <c r="I49" s="3" t="s">
        <v>37</v>
      </c>
      <c r="J49" s="30">
        <f>IF($I$9=1,VLOOKUP($H49,Data!$A$6:$I$86,2+$I$7),VLOOKUP($H49,Data!$A$6:$I$86,6+$I$7))</f>
        <v>15</v>
      </c>
      <c r="K49" s="30">
        <f t="shared" si="0"/>
        <v>15.0038</v>
      </c>
      <c r="L49" s="30">
        <f t="shared" si="1"/>
        <v>46</v>
      </c>
      <c r="M49" s="33" t="str">
        <f t="shared" si="2"/>
        <v xml:space="preserve">Macedon Ranges </v>
      </c>
      <c r="N49" s="30">
        <f t="shared" si="3"/>
        <v>35</v>
      </c>
    </row>
    <row r="50" spans="7:14" x14ac:dyDescent="0.45">
      <c r="G50" s="28"/>
      <c r="H50" s="32">
        <v>39</v>
      </c>
      <c r="I50" s="3" t="s">
        <v>38</v>
      </c>
      <c r="J50" s="30">
        <f>IF($I$9=1,VLOOKUP($H50,Data!$A$6:$I$86,2+$I$7),VLOOKUP($H50,Data!$A$6:$I$86,6+$I$7))</f>
        <v>35</v>
      </c>
      <c r="K50" s="30">
        <f t="shared" si="0"/>
        <v>35.003900000000002</v>
      </c>
      <c r="L50" s="30">
        <f t="shared" si="1"/>
        <v>38</v>
      </c>
      <c r="M50" s="33" t="str">
        <f t="shared" si="2"/>
        <v xml:space="preserve">Wellington </v>
      </c>
      <c r="N50" s="30">
        <f t="shared" si="3"/>
        <v>33</v>
      </c>
    </row>
    <row r="51" spans="7:14" x14ac:dyDescent="0.45">
      <c r="G51" s="28"/>
      <c r="H51" s="32">
        <v>40</v>
      </c>
      <c r="I51" s="3" t="s">
        <v>39</v>
      </c>
      <c r="J51" s="30">
        <f>IF($I$9=1,VLOOKUP($H51,Data!$A$6:$I$86,2+$I$7),VLOOKUP($H51,Data!$A$6:$I$86,6+$I$7))</f>
        <v>84</v>
      </c>
      <c r="K51" s="30">
        <f t="shared" si="0"/>
        <v>84.004000000000005</v>
      </c>
      <c r="L51" s="30">
        <f t="shared" si="1"/>
        <v>30</v>
      </c>
      <c r="M51" s="33" t="str">
        <f t="shared" si="2"/>
        <v xml:space="preserve">Wodonga </v>
      </c>
      <c r="N51" s="30">
        <f t="shared" si="3"/>
        <v>30</v>
      </c>
    </row>
    <row r="52" spans="7:14" x14ac:dyDescent="0.45">
      <c r="G52" s="28"/>
      <c r="H52" s="32">
        <v>41</v>
      </c>
      <c r="I52" s="3" t="s">
        <v>40</v>
      </c>
      <c r="J52" s="30">
        <f>IF($I$9=1,VLOOKUP($H52,Data!$A$6:$I$86,2+$I$7),VLOOKUP($H52,Data!$A$6:$I$86,6+$I$7))</f>
        <v>0</v>
      </c>
      <c r="K52" s="30">
        <f t="shared" si="0"/>
        <v>4.1000000000000003E-3</v>
      </c>
      <c r="L52" s="30">
        <f t="shared" si="1"/>
        <v>76</v>
      </c>
      <c r="M52" s="33" t="str">
        <f t="shared" si="2"/>
        <v xml:space="preserve">Moorabool </v>
      </c>
      <c r="N52" s="30">
        <f t="shared" si="3"/>
        <v>24</v>
      </c>
    </row>
    <row r="53" spans="7:14" x14ac:dyDescent="0.45">
      <c r="G53" s="28"/>
      <c r="H53" s="32">
        <v>42</v>
      </c>
      <c r="I53" s="3" t="s">
        <v>41</v>
      </c>
      <c r="J53" s="30">
        <f>IF($I$9=1,VLOOKUP($H53,Data!$A$6:$I$86,2+$I$7),VLOOKUP($H53,Data!$A$6:$I$86,6+$I$7))</f>
        <v>166</v>
      </c>
      <c r="K53" s="30">
        <f t="shared" si="0"/>
        <v>166.0042</v>
      </c>
      <c r="L53" s="30">
        <f t="shared" si="1"/>
        <v>15</v>
      </c>
      <c r="M53" s="33" t="str">
        <f t="shared" si="2"/>
        <v xml:space="preserve">Latrobe </v>
      </c>
      <c r="N53" s="30">
        <f t="shared" si="3"/>
        <v>24</v>
      </c>
    </row>
    <row r="54" spans="7:14" x14ac:dyDescent="0.45">
      <c r="G54" s="28"/>
      <c r="H54" s="32">
        <v>43</v>
      </c>
      <c r="I54" s="3" t="s">
        <v>42</v>
      </c>
      <c r="J54" s="30">
        <f>IF($I$9=1,VLOOKUP($H54,Data!$A$6:$I$86,2+$I$7),VLOOKUP($H54,Data!$A$6:$I$86,6+$I$7))</f>
        <v>80</v>
      </c>
      <c r="K54" s="30">
        <f t="shared" si="0"/>
        <v>80.004300000000001</v>
      </c>
      <c r="L54" s="30">
        <f t="shared" si="1"/>
        <v>31</v>
      </c>
      <c r="M54" s="33" t="str">
        <f t="shared" si="2"/>
        <v xml:space="preserve">Surf Coast </v>
      </c>
      <c r="N54" s="30">
        <f t="shared" si="3"/>
        <v>18</v>
      </c>
    </row>
    <row r="55" spans="7:14" x14ac:dyDescent="0.45">
      <c r="G55" s="28"/>
      <c r="H55" s="32">
        <v>44</v>
      </c>
      <c r="I55" s="3" t="s">
        <v>43</v>
      </c>
      <c r="J55" s="30">
        <f>IF($I$9=1,VLOOKUP($H55,Data!$A$6:$I$86,2+$I$7),VLOOKUP($H55,Data!$A$6:$I$86,6+$I$7))</f>
        <v>770</v>
      </c>
      <c r="K55" s="30">
        <f t="shared" si="0"/>
        <v>770.00440000000003</v>
      </c>
      <c r="L55" s="30">
        <f t="shared" si="1"/>
        <v>1</v>
      </c>
      <c r="M55" s="33" t="str">
        <f t="shared" si="2"/>
        <v xml:space="preserve">Moira </v>
      </c>
      <c r="N55" s="30">
        <f t="shared" si="3"/>
        <v>17</v>
      </c>
    </row>
    <row r="56" spans="7:14" x14ac:dyDescent="0.45">
      <c r="G56" s="28"/>
      <c r="H56" s="32">
        <v>45</v>
      </c>
      <c r="I56" s="3" t="s">
        <v>44</v>
      </c>
      <c r="J56" s="30">
        <f>IF($I$9=1,VLOOKUP($H56,Data!$A$6:$I$86,2+$I$7),VLOOKUP($H56,Data!$A$6:$I$86,6+$I$7))</f>
        <v>201</v>
      </c>
      <c r="K56" s="30">
        <f t="shared" si="0"/>
        <v>201.00450000000001</v>
      </c>
      <c r="L56" s="30">
        <f t="shared" si="1"/>
        <v>10</v>
      </c>
      <c r="M56" s="33" t="str">
        <f t="shared" si="2"/>
        <v xml:space="preserve">Wangaratta </v>
      </c>
      <c r="N56" s="30">
        <f t="shared" si="3"/>
        <v>16</v>
      </c>
    </row>
    <row r="57" spans="7:14" x14ac:dyDescent="0.45">
      <c r="G57" s="28"/>
      <c r="H57" s="32">
        <v>46</v>
      </c>
      <c r="I57" s="3" t="s">
        <v>45</v>
      </c>
      <c r="J57" s="30">
        <f>IF($I$9=1,VLOOKUP($H57,Data!$A$6:$I$86,2+$I$7),VLOOKUP($H57,Data!$A$6:$I$86,6+$I$7))</f>
        <v>58</v>
      </c>
      <c r="K57" s="30">
        <f t="shared" si="0"/>
        <v>58.004600000000003</v>
      </c>
      <c r="L57" s="30">
        <f t="shared" si="1"/>
        <v>34</v>
      </c>
      <c r="M57" s="33" t="str">
        <f t="shared" si="2"/>
        <v xml:space="preserve">Loddon </v>
      </c>
      <c r="N57" s="30">
        <f t="shared" si="3"/>
        <v>15</v>
      </c>
    </row>
    <row r="58" spans="7:14" x14ac:dyDescent="0.45">
      <c r="G58" s="28"/>
      <c r="H58" s="32">
        <v>47</v>
      </c>
      <c r="I58" s="3" t="s">
        <v>46</v>
      </c>
      <c r="J58" s="30">
        <f>IF($I$9=1,VLOOKUP($H58,Data!$A$6:$I$86,2+$I$7),VLOOKUP($H58,Data!$A$6:$I$86,6+$I$7))</f>
        <v>12</v>
      </c>
      <c r="K58" s="30">
        <f t="shared" si="0"/>
        <v>12.0047</v>
      </c>
      <c r="L58" s="30">
        <f t="shared" si="1"/>
        <v>50</v>
      </c>
      <c r="M58" s="33" t="str">
        <f t="shared" si="2"/>
        <v xml:space="preserve">Northern Grampians </v>
      </c>
      <c r="N58" s="30">
        <f t="shared" si="3"/>
        <v>14</v>
      </c>
    </row>
    <row r="59" spans="7:14" x14ac:dyDescent="0.45">
      <c r="G59" s="28"/>
      <c r="H59" s="32">
        <v>48</v>
      </c>
      <c r="I59" s="3" t="s">
        <v>47</v>
      </c>
      <c r="J59" s="30">
        <f>IF($I$9=1,VLOOKUP($H59,Data!$A$6:$I$86,2+$I$7),VLOOKUP($H59,Data!$A$6:$I$86,6+$I$7))</f>
        <v>17</v>
      </c>
      <c r="K59" s="30">
        <f t="shared" si="0"/>
        <v>17.004799999999999</v>
      </c>
      <c r="L59" s="30">
        <f t="shared" si="1"/>
        <v>44</v>
      </c>
      <c r="M59" s="33" t="str">
        <f t="shared" si="2"/>
        <v xml:space="preserve">Hepburn </v>
      </c>
      <c r="N59" s="30">
        <f t="shared" si="3"/>
        <v>14</v>
      </c>
    </row>
    <row r="60" spans="7:14" x14ac:dyDescent="0.45">
      <c r="G60" s="28"/>
      <c r="H60" s="32">
        <v>49</v>
      </c>
      <c r="I60" s="3" t="s">
        <v>48</v>
      </c>
      <c r="J60" s="30">
        <f>IF($I$9=1,VLOOKUP($H60,Data!$A$6:$I$86,2+$I$7),VLOOKUP($H60,Data!$A$6:$I$86,6+$I$7))</f>
        <v>124</v>
      </c>
      <c r="K60" s="30">
        <f t="shared" si="0"/>
        <v>124.00490000000001</v>
      </c>
      <c r="L60" s="30">
        <f t="shared" si="1"/>
        <v>21</v>
      </c>
      <c r="M60" s="33" t="str">
        <f t="shared" si="2"/>
        <v xml:space="preserve">South Gippsland </v>
      </c>
      <c r="N60" s="30">
        <f t="shared" si="3"/>
        <v>13</v>
      </c>
    </row>
    <row r="61" spans="7:14" x14ac:dyDescent="0.45">
      <c r="G61" s="28"/>
      <c r="H61" s="32">
        <v>50</v>
      </c>
      <c r="I61" s="3" t="s">
        <v>49</v>
      </c>
      <c r="J61" s="30">
        <f>IF($I$9=1,VLOOKUP($H61,Data!$A$6:$I$86,2+$I$7),VLOOKUP($H61,Data!$A$6:$I$86,6+$I$7))</f>
        <v>167</v>
      </c>
      <c r="K61" s="30">
        <f t="shared" si="0"/>
        <v>167.005</v>
      </c>
      <c r="L61" s="30">
        <f t="shared" si="1"/>
        <v>14</v>
      </c>
      <c r="M61" s="33" t="str">
        <f t="shared" si="2"/>
        <v xml:space="preserve">Mitchell </v>
      </c>
      <c r="N61" s="30">
        <f t="shared" si="3"/>
        <v>12</v>
      </c>
    </row>
    <row r="62" spans="7:14" x14ac:dyDescent="0.45">
      <c r="G62" s="28"/>
      <c r="H62" s="32">
        <v>51</v>
      </c>
      <c r="I62" s="3" t="s">
        <v>50</v>
      </c>
      <c r="J62" s="30">
        <f>IF($I$9=1,VLOOKUP($H62,Data!$A$6:$I$86,2+$I$7),VLOOKUP($H62,Data!$A$6:$I$86,6+$I$7))</f>
        <v>24</v>
      </c>
      <c r="K62" s="30">
        <f t="shared" si="0"/>
        <v>24.005099999999999</v>
      </c>
      <c r="L62" s="30">
        <f t="shared" si="1"/>
        <v>41</v>
      </c>
      <c r="M62" s="33" t="str">
        <f t="shared" si="2"/>
        <v xml:space="preserve">East Gippsland </v>
      </c>
      <c r="N62" s="30">
        <f t="shared" si="3"/>
        <v>12</v>
      </c>
    </row>
    <row r="63" spans="7:14" x14ac:dyDescent="0.45">
      <c r="G63" s="28"/>
      <c r="H63" s="32">
        <v>52</v>
      </c>
      <c r="I63" s="3" t="s">
        <v>51</v>
      </c>
      <c r="J63" s="30">
        <f>IF($I$9=1,VLOOKUP($H63,Data!$A$6:$I$86,2+$I$7),VLOOKUP($H63,Data!$A$6:$I$86,6+$I$7))</f>
        <v>356</v>
      </c>
      <c r="K63" s="30">
        <f t="shared" si="0"/>
        <v>356.0052</v>
      </c>
      <c r="L63" s="30">
        <f t="shared" si="1"/>
        <v>4</v>
      </c>
      <c r="M63" s="33" t="str">
        <f t="shared" si="2"/>
        <v xml:space="preserve">Murrindindi </v>
      </c>
      <c r="N63" s="30">
        <f t="shared" si="3"/>
        <v>11</v>
      </c>
    </row>
    <row r="64" spans="7:14" x14ac:dyDescent="0.45">
      <c r="G64" s="28"/>
      <c r="H64" s="32">
        <v>53</v>
      </c>
      <c r="I64" s="3" t="s">
        <v>52</v>
      </c>
      <c r="J64" s="30">
        <f>IF($I$9=1,VLOOKUP($H64,Data!$A$6:$I$86,2+$I$7),VLOOKUP($H64,Data!$A$6:$I$86,6+$I$7))</f>
        <v>87</v>
      </c>
      <c r="K64" s="30">
        <f t="shared" si="0"/>
        <v>87.005300000000005</v>
      </c>
      <c r="L64" s="30">
        <f t="shared" si="1"/>
        <v>27</v>
      </c>
      <c r="M64" s="33" t="str">
        <f t="shared" si="2"/>
        <v xml:space="preserve">Colac-Otway </v>
      </c>
      <c r="N64" s="30">
        <f t="shared" si="3"/>
        <v>11</v>
      </c>
    </row>
    <row r="65" spans="6:16" x14ac:dyDescent="0.45">
      <c r="G65" s="28"/>
      <c r="H65" s="32">
        <v>54</v>
      </c>
      <c r="I65" s="3" t="s">
        <v>53</v>
      </c>
      <c r="J65" s="30">
        <f>IF($I$9=1,VLOOKUP($H65,Data!$A$6:$I$86,2+$I$7),VLOOKUP($H65,Data!$A$6:$I$86,6+$I$7))</f>
        <v>7</v>
      </c>
      <c r="K65" s="30">
        <f t="shared" si="0"/>
        <v>7.0053999999999998</v>
      </c>
      <c r="L65" s="30">
        <f t="shared" si="1"/>
        <v>58</v>
      </c>
      <c r="M65" s="33" t="str">
        <f t="shared" si="2"/>
        <v xml:space="preserve">Campaspe </v>
      </c>
      <c r="N65" s="30">
        <f t="shared" si="3"/>
        <v>11</v>
      </c>
    </row>
    <row r="66" spans="6:16" x14ac:dyDescent="0.45">
      <c r="G66" s="28"/>
      <c r="H66" s="32">
        <v>55</v>
      </c>
      <c r="I66" s="3" t="s">
        <v>54</v>
      </c>
      <c r="J66" s="30">
        <f>IF($I$9=1,VLOOKUP($H66,Data!$A$6:$I$86,2+$I$7),VLOOKUP($H66,Data!$A$6:$I$86,6+$I$7))</f>
        <v>3</v>
      </c>
      <c r="K66" s="30">
        <f t="shared" si="0"/>
        <v>3.0055000000000001</v>
      </c>
      <c r="L66" s="30">
        <f t="shared" si="1"/>
        <v>63</v>
      </c>
      <c r="M66" s="33" t="str">
        <f t="shared" si="2"/>
        <v xml:space="preserve">Strathbogie </v>
      </c>
      <c r="N66" s="30">
        <f t="shared" si="3"/>
        <v>10</v>
      </c>
    </row>
    <row r="67" spans="6:16" x14ac:dyDescent="0.45">
      <c r="G67" s="28"/>
      <c r="H67" s="32">
        <v>56</v>
      </c>
      <c r="I67" s="3" t="s">
        <v>55</v>
      </c>
      <c r="J67" s="30">
        <f>IF($I$9=1,VLOOKUP($H67,Data!$A$6:$I$86,2+$I$7),VLOOKUP($H67,Data!$A$6:$I$86,6+$I$7))</f>
        <v>11</v>
      </c>
      <c r="K67" s="30">
        <f t="shared" si="0"/>
        <v>11.005599999999999</v>
      </c>
      <c r="L67" s="30">
        <f t="shared" si="1"/>
        <v>52</v>
      </c>
      <c r="M67" s="33" t="str">
        <f t="shared" si="2"/>
        <v xml:space="preserve">Warrnambool </v>
      </c>
      <c r="N67" s="30">
        <f t="shared" si="3"/>
        <v>9</v>
      </c>
    </row>
    <row r="68" spans="6:16" x14ac:dyDescent="0.45">
      <c r="G68" s="28"/>
      <c r="H68" s="32">
        <v>57</v>
      </c>
      <c r="I68" s="3" t="s">
        <v>56</v>
      </c>
      <c r="J68" s="30">
        <f>IF($I$9=1,VLOOKUP($H68,Data!$A$6:$I$86,2+$I$7),VLOOKUP($H68,Data!$A$6:$I$86,6+$I$7))</f>
        <v>54</v>
      </c>
      <c r="K68" s="30">
        <f t="shared" si="0"/>
        <v>54.005699999999997</v>
      </c>
      <c r="L68" s="30">
        <f t="shared" si="1"/>
        <v>35</v>
      </c>
      <c r="M68" s="33" t="str">
        <f t="shared" si="2"/>
        <v xml:space="preserve">Alpine </v>
      </c>
      <c r="N68" s="30">
        <f t="shared" si="3"/>
        <v>9</v>
      </c>
    </row>
    <row r="69" spans="6:16" x14ac:dyDescent="0.45">
      <c r="G69" s="28"/>
      <c r="H69" s="32">
        <v>58</v>
      </c>
      <c r="I69" s="3" t="s">
        <v>57</v>
      </c>
      <c r="J69" s="30">
        <f>IF($I$9=1,VLOOKUP($H69,Data!$A$6:$I$86,2+$I$7),VLOOKUP($H69,Data!$A$6:$I$86,6+$I$7))</f>
        <v>14</v>
      </c>
      <c r="K69" s="30">
        <f t="shared" si="0"/>
        <v>14.005800000000001</v>
      </c>
      <c r="L69" s="30">
        <f t="shared" si="1"/>
        <v>47</v>
      </c>
      <c r="M69" s="33" t="str">
        <f t="shared" si="2"/>
        <v xml:space="preserve">Mount Alexander </v>
      </c>
      <c r="N69" s="30">
        <f t="shared" si="3"/>
        <v>7</v>
      </c>
    </row>
    <row r="70" spans="6:16" x14ac:dyDescent="0.45">
      <c r="G70" s="28"/>
      <c r="H70" s="32">
        <v>59</v>
      </c>
      <c r="I70" s="5" t="s">
        <v>58</v>
      </c>
      <c r="J70" s="30">
        <f>IF($I$9=1,VLOOKUP($H70,Data!$A$6:$I$86,2+$I$7),VLOOKUP($H70,Data!$A$6:$I$86,6+$I$7))</f>
        <v>352</v>
      </c>
      <c r="K70" s="30">
        <f t="shared" si="0"/>
        <v>352.0059</v>
      </c>
      <c r="L70" s="30">
        <f t="shared" si="1"/>
        <v>5</v>
      </c>
      <c r="M70" s="33" t="str">
        <f t="shared" si="2"/>
        <v xml:space="preserve">Swan Hill </v>
      </c>
      <c r="N70" s="30">
        <f t="shared" si="3"/>
        <v>6</v>
      </c>
    </row>
    <row r="71" spans="6:16" x14ac:dyDescent="0.45">
      <c r="F71" s="36"/>
      <c r="G71" s="37"/>
      <c r="H71" s="38">
        <v>60</v>
      </c>
      <c r="I71" s="4" t="s">
        <v>59</v>
      </c>
      <c r="J71" s="39">
        <f>IF($I$9=1,VLOOKUP($H71,Data!$A$6:$I$86,2+$I$7),VLOOKUP($H71,Data!$A$6:$I$86,6+$I$7))</f>
        <v>1</v>
      </c>
      <c r="K71" s="39">
        <f t="shared" si="0"/>
        <v>1.006</v>
      </c>
      <c r="L71" s="39">
        <f t="shared" si="1"/>
        <v>71</v>
      </c>
      <c r="M71" s="40" t="str">
        <f t="shared" si="2"/>
        <v xml:space="preserve">Golden Plains </v>
      </c>
      <c r="N71" s="39">
        <f t="shared" si="3"/>
        <v>6</v>
      </c>
      <c r="O71" s="36"/>
      <c r="P71" s="36"/>
    </row>
    <row r="72" spans="6:16" x14ac:dyDescent="0.45">
      <c r="F72" s="36"/>
      <c r="G72" s="37"/>
      <c r="H72" s="38">
        <v>61</v>
      </c>
      <c r="I72" s="4" t="s">
        <v>96</v>
      </c>
      <c r="J72" s="39">
        <f>IF($I$9=1,VLOOKUP($H72,Data!$A$6:$I$86,2+$I$7),VLOOKUP($H72,Data!$A$6:$I$86,6+$I$7))</f>
        <v>0</v>
      </c>
      <c r="K72" s="39">
        <f t="shared" si="0"/>
        <v>6.1000000000000004E-3</v>
      </c>
      <c r="L72" s="39">
        <f t="shared" si="1"/>
        <v>75</v>
      </c>
      <c r="M72" s="40" t="str">
        <f t="shared" si="2"/>
        <v xml:space="preserve">Horsham </v>
      </c>
      <c r="N72" s="39">
        <f t="shared" si="3"/>
        <v>5</v>
      </c>
      <c r="O72" s="36"/>
      <c r="P72" s="36"/>
    </row>
    <row r="73" spans="6:16" x14ac:dyDescent="0.45">
      <c r="F73" s="36"/>
      <c r="G73" s="37"/>
      <c r="H73" s="38">
        <v>62</v>
      </c>
      <c r="I73" s="4" t="s">
        <v>61</v>
      </c>
      <c r="J73" s="39">
        <f>IF($I$9=1,VLOOKUP($H73,Data!$A$6:$I$86,2+$I$7),VLOOKUP($H73,Data!$A$6:$I$86,6+$I$7))</f>
        <v>13</v>
      </c>
      <c r="K73" s="39">
        <f t="shared" si="0"/>
        <v>13.0062</v>
      </c>
      <c r="L73" s="39">
        <f t="shared" si="1"/>
        <v>49</v>
      </c>
      <c r="M73" s="40" t="str">
        <f t="shared" si="2"/>
        <v xml:space="preserve">Bass Coast </v>
      </c>
      <c r="N73" s="39">
        <f t="shared" si="3"/>
        <v>5</v>
      </c>
      <c r="O73" s="36"/>
      <c r="P73" s="36"/>
    </row>
    <row r="74" spans="6:16" x14ac:dyDescent="0.45">
      <c r="F74" s="36"/>
      <c r="G74" s="37"/>
      <c r="H74" s="38">
        <v>63</v>
      </c>
      <c r="I74" s="4" t="s">
        <v>62</v>
      </c>
      <c r="J74" s="39">
        <f>IF($I$9=1,VLOOKUP($H74,Data!$A$6:$I$86,2+$I$7),VLOOKUP($H74,Data!$A$6:$I$86,6+$I$7))</f>
        <v>2</v>
      </c>
      <c r="K74" s="39">
        <f t="shared" si="0"/>
        <v>2.0063</v>
      </c>
      <c r="L74" s="39">
        <f t="shared" si="1"/>
        <v>68</v>
      </c>
      <c r="M74" s="40" t="str">
        <f t="shared" si="2"/>
        <v xml:space="preserve">Moyne </v>
      </c>
      <c r="N74" s="39">
        <f t="shared" si="3"/>
        <v>3</v>
      </c>
      <c r="O74" s="36"/>
      <c r="P74" s="36"/>
    </row>
    <row r="75" spans="6:16" x14ac:dyDescent="0.45">
      <c r="F75" s="36"/>
      <c r="G75" s="37"/>
      <c r="H75" s="38">
        <v>64</v>
      </c>
      <c r="I75" s="4" t="s">
        <v>63</v>
      </c>
      <c r="J75" s="39">
        <f>IF($I$9=1,VLOOKUP($H75,Data!$A$6:$I$86,2+$I$7),VLOOKUP($H75,Data!$A$6:$I$86,6+$I$7))</f>
        <v>391</v>
      </c>
      <c r="K75" s="39">
        <f t="shared" si="0"/>
        <v>391.00639999999999</v>
      </c>
      <c r="L75" s="39">
        <f t="shared" si="1"/>
        <v>3</v>
      </c>
      <c r="M75" s="40" t="str">
        <f t="shared" si="2"/>
        <v xml:space="preserve">Indigo </v>
      </c>
      <c r="N75" s="39">
        <f t="shared" si="3"/>
        <v>3</v>
      </c>
      <c r="O75" s="36"/>
      <c r="P75" s="36"/>
    </row>
    <row r="76" spans="6:16" x14ac:dyDescent="0.45">
      <c r="F76" s="36"/>
      <c r="G76" s="37"/>
      <c r="H76" s="38">
        <v>65</v>
      </c>
      <c r="I76" s="4" t="s">
        <v>64</v>
      </c>
      <c r="J76" s="39">
        <f>IF($I$9=1,VLOOKUP($H76,Data!$A$6:$I$86,2+$I$7),VLOOKUP($H76,Data!$A$6:$I$86,6+$I$7))</f>
        <v>10</v>
      </c>
      <c r="K76" s="39">
        <f t="shared" si="0"/>
        <v>10.006500000000001</v>
      </c>
      <c r="L76" s="39">
        <f t="shared" si="1"/>
        <v>55</v>
      </c>
      <c r="M76" s="40" t="str">
        <f t="shared" si="2"/>
        <v xml:space="preserve">Benalla </v>
      </c>
      <c r="N76" s="39">
        <f t="shared" si="3"/>
        <v>3</v>
      </c>
      <c r="O76" s="36"/>
      <c r="P76" s="36"/>
    </row>
    <row r="77" spans="6:16" x14ac:dyDescent="0.45">
      <c r="F77" s="36"/>
      <c r="G77" s="37"/>
      <c r="H77" s="38">
        <v>66</v>
      </c>
      <c r="I77" s="4" t="s">
        <v>65</v>
      </c>
      <c r="J77" s="39">
        <f>IF($I$9=1,VLOOKUP($H77,Data!$A$6:$I$86,2+$I$7),VLOOKUP($H77,Data!$A$6:$I$86,6+$I$7))</f>
        <v>18</v>
      </c>
      <c r="K77" s="39">
        <f t="shared" ref="K77:K90" si="4">J77+H77*0.0001</f>
        <v>18.006599999999999</v>
      </c>
      <c r="L77" s="39">
        <f t="shared" ref="L77:L90" si="5">RANK(K77,K$12:K$90)</f>
        <v>43</v>
      </c>
      <c r="M77" s="40" t="str">
        <f t="shared" ref="M77:M90" si="6">VLOOKUP(MATCH(H77,L$12:L$90,0),$H$12:$J$90,2)</f>
        <v xml:space="preserve">Ararat </v>
      </c>
      <c r="N77" s="39">
        <f t="shared" ref="N77:N90" si="7">VLOOKUP(MATCH(H77,L$12:L$90,0),$H$12:$J$90,3)</f>
        <v>3</v>
      </c>
      <c r="O77" s="36"/>
      <c r="P77" s="36"/>
    </row>
    <row r="78" spans="6:16" x14ac:dyDescent="0.45">
      <c r="F78" s="36"/>
      <c r="G78" s="37"/>
      <c r="H78" s="38">
        <v>67</v>
      </c>
      <c r="I78" s="4" t="s">
        <v>66</v>
      </c>
      <c r="J78" s="39">
        <f>IF($I$9=1,VLOOKUP($H78,Data!$A$6:$I$86,2+$I$7),VLOOKUP($H78,Data!$A$6:$I$86,6+$I$7))</f>
        <v>6</v>
      </c>
      <c r="K78" s="39">
        <f t="shared" si="4"/>
        <v>6.0067000000000004</v>
      </c>
      <c r="L78" s="39">
        <f t="shared" si="5"/>
        <v>59</v>
      </c>
      <c r="M78" s="40" t="str">
        <f t="shared" si="6"/>
        <v xml:space="preserve">Towong </v>
      </c>
      <c r="N78" s="39">
        <f t="shared" si="7"/>
        <v>2</v>
      </c>
      <c r="O78" s="36"/>
      <c r="P78" s="36"/>
    </row>
    <row r="79" spans="6:16" x14ac:dyDescent="0.45">
      <c r="F79" s="36"/>
      <c r="G79" s="37"/>
      <c r="H79" s="38">
        <v>68</v>
      </c>
      <c r="I79" s="4" t="s">
        <v>67</v>
      </c>
      <c r="J79" s="39">
        <f>IF($I$9=1,VLOOKUP($H79,Data!$A$6:$I$86,2+$I$7),VLOOKUP($H79,Data!$A$6:$I$86,6+$I$7))</f>
        <v>2</v>
      </c>
      <c r="K79" s="39">
        <f t="shared" si="4"/>
        <v>2.0068000000000001</v>
      </c>
      <c r="L79" s="39">
        <f t="shared" si="5"/>
        <v>67</v>
      </c>
      <c r="M79" s="40" t="str">
        <f t="shared" si="6"/>
        <v xml:space="preserve">Southern Grampians </v>
      </c>
      <c r="N79" s="39">
        <f t="shared" si="7"/>
        <v>2</v>
      </c>
      <c r="O79" s="36"/>
      <c r="P79" s="36"/>
    </row>
    <row r="80" spans="6:16" x14ac:dyDescent="0.45">
      <c r="F80" s="36"/>
      <c r="G80" s="37"/>
      <c r="H80" s="38">
        <v>69</v>
      </c>
      <c r="I80" s="4" t="s">
        <v>68</v>
      </c>
      <c r="J80" s="39">
        <f>IF($I$9=1,VLOOKUP($H80,Data!$A$6:$I$86,2+$I$7),VLOOKUP($H80,Data!$A$6:$I$86,6+$I$7))</f>
        <v>16</v>
      </c>
      <c r="K80" s="39">
        <f t="shared" si="4"/>
        <v>16.006900000000002</v>
      </c>
      <c r="L80" s="39">
        <f t="shared" si="5"/>
        <v>45</v>
      </c>
      <c r="M80" s="40" t="str">
        <f t="shared" si="6"/>
        <v xml:space="preserve">Corangamite </v>
      </c>
      <c r="N80" s="39">
        <f t="shared" si="7"/>
        <v>2</v>
      </c>
      <c r="O80" s="36"/>
      <c r="P80" s="36"/>
    </row>
    <row r="81" spans="6:16" x14ac:dyDescent="0.45">
      <c r="F81" s="36"/>
      <c r="G81" s="37"/>
      <c r="H81" s="38">
        <v>70</v>
      </c>
      <c r="I81" s="4" t="s">
        <v>69</v>
      </c>
      <c r="J81" s="39">
        <f>IF($I$9=1,VLOOKUP($H81,Data!$A$6:$I$86,2+$I$7),VLOOKUP($H81,Data!$A$6:$I$86,6+$I$7))</f>
        <v>9</v>
      </c>
      <c r="K81" s="39">
        <f t="shared" si="4"/>
        <v>9.0069999999999997</v>
      </c>
      <c r="L81" s="39">
        <f t="shared" si="5"/>
        <v>56</v>
      </c>
      <c r="M81" s="40" t="str">
        <f t="shared" si="6"/>
        <v xml:space="preserve">Yarriambiack </v>
      </c>
      <c r="N81" s="39">
        <f t="shared" si="7"/>
        <v>1</v>
      </c>
      <c r="O81" s="36"/>
      <c r="P81" s="36"/>
    </row>
    <row r="82" spans="6:16" x14ac:dyDescent="0.45">
      <c r="F82" s="36"/>
      <c r="G82" s="37"/>
      <c r="H82" s="38">
        <v>71</v>
      </c>
      <c r="I82" s="4" t="s">
        <v>70</v>
      </c>
      <c r="J82" s="39">
        <f>IF($I$9=1,VLOOKUP($H82,Data!$A$6:$I$86,2+$I$7),VLOOKUP($H82,Data!$A$6:$I$86,6+$I$7))</f>
        <v>33</v>
      </c>
      <c r="K82" s="39">
        <f t="shared" si="4"/>
        <v>33.007100000000001</v>
      </c>
      <c r="L82" s="39">
        <f t="shared" si="5"/>
        <v>39</v>
      </c>
      <c r="M82" s="40" t="str">
        <f t="shared" si="6"/>
        <v xml:space="preserve">Pyrenees </v>
      </c>
      <c r="N82" s="39">
        <f t="shared" si="7"/>
        <v>1</v>
      </c>
      <c r="O82" s="36"/>
      <c r="P82" s="36"/>
    </row>
    <row r="83" spans="6:16" x14ac:dyDescent="0.45">
      <c r="F83" s="36"/>
      <c r="G83" s="37"/>
      <c r="H83" s="38">
        <v>72</v>
      </c>
      <c r="I83" s="4" t="s">
        <v>71</v>
      </c>
      <c r="J83" s="39">
        <f>IF($I$9=1,VLOOKUP($H83,Data!$A$6:$I$86,2+$I$7),VLOOKUP($H83,Data!$A$6:$I$86,6+$I$7))</f>
        <v>0</v>
      </c>
      <c r="K83" s="39">
        <f t="shared" si="4"/>
        <v>7.2000000000000007E-3</v>
      </c>
      <c r="L83" s="39">
        <f t="shared" si="5"/>
        <v>74</v>
      </c>
      <c r="M83" s="40" t="str">
        <f t="shared" si="6"/>
        <v xml:space="preserve">Central Goldfields </v>
      </c>
      <c r="N83" s="39">
        <f t="shared" si="7"/>
        <v>1</v>
      </c>
      <c r="O83" s="36"/>
      <c r="P83" s="36"/>
    </row>
    <row r="84" spans="6:16" x14ac:dyDescent="0.45">
      <c r="F84" s="36"/>
      <c r="G84" s="37"/>
      <c r="H84" s="38">
        <v>73</v>
      </c>
      <c r="I84" s="4" t="s">
        <v>72</v>
      </c>
      <c r="J84" s="39">
        <f>IF($I$9=1,VLOOKUP($H84,Data!$A$6:$I$86,2+$I$7),VLOOKUP($H84,Data!$A$6:$I$86,6+$I$7))</f>
        <v>113</v>
      </c>
      <c r="K84" s="39">
        <f t="shared" si="4"/>
        <v>113.0073</v>
      </c>
      <c r="L84" s="39">
        <f t="shared" si="5"/>
        <v>22</v>
      </c>
      <c r="M84" s="40" t="str">
        <f t="shared" si="6"/>
        <v xml:space="preserve">Buloke </v>
      </c>
      <c r="N84" s="39">
        <f t="shared" si="7"/>
        <v>1</v>
      </c>
      <c r="O84" s="36"/>
      <c r="P84" s="36"/>
    </row>
    <row r="85" spans="6:16" x14ac:dyDescent="0.45">
      <c r="F85" s="36"/>
      <c r="G85" s="37"/>
      <c r="H85" s="38">
        <v>74</v>
      </c>
      <c r="I85" s="4" t="s">
        <v>73</v>
      </c>
      <c r="J85" s="39">
        <f>IF($I$9=1,VLOOKUP($H85,Data!$A$6:$I$86,2+$I$7),VLOOKUP($H85,Data!$A$6:$I$86,6+$I$7))</f>
        <v>139</v>
      </c>
      <c r="K85" s="39">
        <f t="shared" si="4"/>
        <v>139.00739999999999</v>
      </c>
      <c r="L85" s="39">
        <f t="shared" si="5"/>
        <v>19</v>
      </c>
      <c r="M85" s="40" t="str">
        <f t="shared" si="6"/>
        <v xml:space="preserve">West Wimmera </v>
      </c>
      <c r="N85" s="39">
        <f t="shared" si="7"/>
        <v>0</v>
      </c>
      <c r="O85" s="36"/>
      <c r="P85" s="36"/>
    </row>
    <row r="86" spans="6:16" x14ac:dyDescent="0.45">
      <c r="F86" s="36"/>
      <c r="G86" s="37"/>
      <c r="H86" s="38">
        <v>75</v>
      </c>
      <c r="I86" s="4" t="s">
        <v>74</v>
      </c>
      <c r="J86" s="39">
        <f>IF($I$9=1,VLOOKUP($H86,Data!$A$6:$I$86,2+$I$7),VLOOKUP($H86,Data!$A$6:$I$86,6+$I$7))</f>
        <v>30</v>
      </c>
      <c r="K86" s="39">
        <f t="shared" si="4"/>
        <v>30.0075</v>
      </c>
      <c r="L86" s="39">
        <f t="shared" si="5"/>
        <v>40</v>
      </c>
      <c r="M86" s="40" t="str">
        <f t="shared" si="6"/>
        <v xml:space="preserve">Queenscliff </v>
      </c>
      <c r="N86" s="39">
        <f t="shared" si="7"/>
        <v>0</v>
      </c>
      <c r="O86" s="36"/>
      <c r="P86" s="36"/>
    </row>
    <row r="87" spans="6:16" x14ac:dyDescent="0.45">
      <c r="F87" s="36"/>
      <c r="G87" s="37"/>
      <c r="H87" s="38">
        <v>76</v>
      </c>
      <c r="I87" s="4" t="s">
        <v>75</v>
      </c>
      <c r="J87" s="39">
        <f>IF($I$9=1,VLOOKUP($H87,Data!$A$6:$I$86,2+$I$7),VLOOKUP($H87,Data!$A$6:$I$86,6+$I$7))</f>
        <v>281</v>
      </c>
      <c r="K87" s="39">
        <f t="shared" si="4"/>
        <v>281.00760000000002</v>
      </c>
      <c r="L87" s="39">
        <f t="shared" si="5"/>
        <v>6</v>
      </c>
      <c r="M87" s="40" t="str">
        <f t="shared" si="6"/>
        <v xml:space="preserve">Mansfield </v>
      </c>
      <c r="N87" s="39">
        <f t="shared" si="7"/>
        <v>0</v>
      </c>
      <c r="O87" s="36"/>
      <c r="P87" s="36"/>
    </row>
    <row r="88" spans="6:16" x14ac:dyDescent="0.45">
      <c r="F88" s="36"/>
      <c r="G88" s="37"/>
      <c r="H88" s="38">
        <v>77</v>
      </c>
      <c r="I88" s="4" t="s">
        <v>76</v>
      </c>
      <c r="J88" s="39">
        <f>IF($I$9=1,VLOOKUP($H88,Data!$A$6:$I$86,2+$I$7),VLOOKUP($H88,Data!$A$6:$I$86,6+$I$7))</f>
        <v>469</v>
      </c>
      <c r="K88" s="39">
        <f t="shared" si="4"/>
        <v>469.0077</v>
      </c>
      <c r="L88" s="39">
        <f t="shared" si="5"/>
        <v>2</v>
      </c>
      <c r="M88" s="40" t="str">
        <f t="shared" si="6"/>
        <v xml:space="preserve">Hindmarsh </v>
      </c>
      <c r="N88" s="39">
        <f t="shared" si="7"/>
        <v>0</v>
      </c>
      <c r="O88" s="36"/>
      <c r="P88" s="36"/>
    </row>
    <row r="89" spans="6:16" x14ac:dyDescent="0.45">
      <c r="F89" s="36"/>
      <c r="G89" s="37"/>
      <c r="H89" s="38">
        <v>78</v>
      </c>
      <c r="I89" s="4" t="s">
        <v>77</v>
      </c>
      <c r="J89" s="39">
        <f>IF($I$9=1,VLOOKUP($H89,Data!$A$6:$I$86,2+$I$7),VLOOKUP($H89,Data!$A$6:$I$86,6+$I$7))</f>
        <v>73</v>
      </c>
      <c r="K89" s="39">
        <f t="shared" si="4"/>
        <v>73.007800000000003</v>
      </c>
      <c r="L89" s="39">
        <f t="shared" si="5"/>
        <v>32</v>
      </c>
      <c r="M89" s="40" t="str">
        <f t="shared" si="6"/>
        <v xml:space="preserve">Glenelg </v>
      </c>
      <c r="N89" s="39">
        <f t="shared" si="7"/>
        <v>0</v>
      </c>
      <c r="O89" s="36"/>
      <c r="P89" s="36"/>
    </row>
    <row r="90" spans="6:16" x14ac:dyDescent="0.45">
      <c r="F90" s="36"/>
      <c r="G90" s="37"/>
      <c r="H90" s="38">
        <v>79</v>
      </c>
      <c r="I90" s="4" t="s">
        <v>78</v>
      </c>
      <c r="J90" s="39">
        <f>IF($I$9=1,VLOOKUP($H90,Data!$A$6:$I$86,2+$I$7),VLOOKUP($H90,Data!$A$6:$I$86,6+$I$7))</f>
        <v>1</v>
      </c>
      <c r="K90" s="39">
        <f t="shared" si="4"/>
        <v>1.0079</v>
      </c>
      <c r="L90" s="39">
        <f t="shared" si="5"/>
        <v>70</v>
      </c>
      <c r="M90" s="40" t="str">
        <f t="shared" si="6"/>
        <v xml:space="preserve">Gannawarra </v>
      </c>
      <c r="N90" s="39">
        <f t="shared" si="7"/>
        <v>0</v>
      </c>
      <c r="O90" s="36"/>
      <c r="P90" s="36"/>
    </row>
    <row r="91" spans="6:16" x14ac:dyDescent="0.45">
      <c r="F91" s="36"/>
      <c r="G91" s="37"/>
      <c r="H91" s="38">
        <v>80</v>
      </c>
      <c r="I91" s="37"/>
      <c r="J91" s="37"/>
      <c r="K91" s="37"/>
      <c r="L91" s="37"/>
      <c r="M91" s="37"/>
      <c r="N91" s="37"/>
      <c r="O91" s="36"/>
      <c r="P91" s="36"/>
    </row>
    <row r="92" spans="6:16" x14ac:dyDescent="0.45">
      <c r="F92" s="36"/>
      <c r="G92" s="37"/>
      <c r="H92" s="38">
        <v>81</v>
      </c>
      <c r="I92" s="4" t="s">
        <v>85</v>
      </c>
      <c r="J92" s="37"/>
      <c r="K92" s="37"/>
      <c r="L92" s="37"/>
      <c r="M92" s="37"/>
      <c r="N92" s="37"/>
      <c r="O92" s="36"/>
      <c r="P92" s="36"/>
    </row>
    <row r="93" spans="6:16" x14ac:dyDescent="0.45">
      <c r="F93" s="36"/>
      <c r="G93" s="36"/>
      <c r="H93" s="41"/>
      <c r="I93" s="36"/>
      <c r="J93" s="36"/>
      <c r="K93" s="36"/>
      <c r="L93" s="36"/>
      <c r="M93" s="36"/>
      <c r="N93" s="36"/>
      <c r="O93" s="36"/>
      <c r="P93" s="36"/>
    </row>
    <row r="94" spans="6:16" x14ac:dyDescent="0.45">
      <c r="F94" s="36"/>
      <c r="G94" s="36"/>
      <c r="H94" s="41"/>
      <c r="I94" s="36"/>
      <c r="J94" s="36"/>
      <c r="K94" s="36"/>
      <c r="L94" s="36"/>
      <c r="M94" s="36"/>
      <c r="N94" s="36"/>
      <c r="O94" s="36"/>
      <c r="P94" s="36"/>
    </row>
    <row r="95" spans="6:16" x14ac:dyDescent="0.45">
      <c r="F95" s="36"/>
      <c r="G95" s="36"/>
      <c r="H95" s="41"/>
      <c r="I95" s="36"/>
      <c r="J95" s="36"/>
      <c r="K95" s="36"/>
      <c r="L95" s="36"/>
      <c r="M95" s="36"/>
      <c r="N95" s="36"/>
      <c r="O95" s="36"/>
      <c r="P95" s="36"/>
    </row>
    <row r="96" spans="6:16" x14ac:dyDescent="0.45">
      <c r="F96" s="36"/>
      <c r="G96" s="36"/>
      <c r="H96" s="41"/>
      <c r="I96" s="36"/>
      <c r="J96" s="36"/>
      <c r="K96" s="36"/>
      <c r="L96" s="36"/>
      <c r="M96" s="36"/>
      <c r="N96" s="36"/>
      <c r="O96" s="36"/>
      <c r="P96" s="36"/>
    </row>
    <row r="97" spans="6:16" x14ac:dyDescent="0.45">
      <c r="F97" s="36"/>
      <c r="G97" s="36"/>
      <c r="H97" s="41"/>
      <c r="I97" s="36"/>
      <c r="J97" s="36"/>
      <c r="K97" s="36"/>
      <c r="L97" s="36"/>
      <c r="M97" s="36"/>
      <c r="N97" s="36"/>
      <c r="O97" s="36"/>
      <c r="P97" s="36"/>
    </row>
    <row r="98" spans="6:16" x14ac:dyDescent="0.45">
      <c r="F98" s="36"/>
      <c r="G98" s="36"/>
      <c r="H98" s="41"/>
      <c r="I98" s="36"/>
      <c r="J98" s="36"/>
      <c r="K98" s="36"/>
      <c r="L98" s="36"/>
      <c r="M98" s="36"/>
      <c r="N98" s="36"/>
      <c r="O98" s="36"/>
      <c r="P98" s="36"/>
    </row>
    <row r="99" spans="6:16" x14ac:dyDescent="0.45">
      <c r="F99" s="36"/>
      <c r="G99" s="36"/>
      <c r="H99" s="41"/>
      <c r="I99" s="36"/>
      <c r="J99" s="36"/>
      <c r="K99" s="36"/>
      <c r="L99" s="36"/>
      <c r="M99" s="36"/>
      <c r="N99" s="36"/>
      <c r="O99" s="36"/>
      <c r="P99" s="36"/>
    </row>
    <row r="100" spans="6:16" x14ac:dyDescent="0.45">
      <c r="F100" s="36"/>
      <c r="G100" s="36"/>
      <c r="H100" s="41"/>
      <c r="I100" s="36"/>
      <c r="J100" s="36"/>
      <c r="K100" s="36"/>
      <c r="L100" s="36"/>
      <c r="M100" s="36"/>
      <c r="N100" s="36"/>
      <c r="O100" s="36"/>
      <c r="P100" s="36"/>
    </row>
    <row r="101" spans="6:16" x14ac:dyDescent="0.45">
      <c r="F101" s="36"/>
      <c r="G101" s="36"/>
      <c r="H101" s="41"/>
      <c r="I101" s="36"/>
      <c r="J101" s="36"/>
      <c r="K101" s="36"/>
      <c r="L101" s="36"/>
      <c r="M101" s="36"/>
      <c r="N101" s="36"/>
      <c r="O101" s="36"/>
      <c r="P101" s="36"/>
    </row>
    <row r="102" spans="6:16" x14ac:dyDescent="0.45">
      <c r="F102" s="36"/>
      <c r="G102" s="36"/>
      <c r="H102" s="41"/>
      <c r="I102" s="36"/>
      <c r="J102" s="36"/>
      <c r="K102" s="36"/>
      <c r="L102" s="36"/>
      <c r="M102" s="36"/>
      <c r="N102" s="36"/>
      <c r="O102" s="36"/>
      <c r="P102" s="36"/>
    </row>
  </sheetData>
  <sheetProtection sheet="1" objects="1" scenarios="1"/>
  <mergeCells count="4">
    <mergeCell ref="C1:O1"/>
    <mergeCell ref="G3:O3"/>
    <mergeCell ref="C3:E3"/>
    <mergeCell ref="C9:D9"/>
  </mergeCells>
  <pageMargins left="0.70866141732283472" right="0.70866141732283472" top="0.39370078740157483" bottom="0.39370078740157483" header="0.31496062992125984" footer="0.31496062992125984"/>
  <pageSetup paperSize="9" scale="6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142875</xdr:rowOff>
                  </from>
                  <to>
                    <xdr:col>2</xdr:col>
                    <xdr:colOff>1895475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600075</xdr:colOff>
                    <xdr:row>5</xdr:row>
                    <xdr:rowOff>133350</xdr:rowOff>
                  </from>
                  <to>
                    <xdr:col>2</xdr:col>
                    <xdr:colOff>1895475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2</xdr:col>
                    <xdr:colOff>1066800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8</xdr:col>
                    <xdr:colOff>9525</xdr:colOff>
                    <xdr:row>5</xdr:row>
                    <xdr:rowOff>161925</xdr:rowOff>
                  </from>
                  <to>
                    <xdr:col>11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8</xdr:col>
                    <xdr:colOff>9525</xdr:colOff>
                    <xdr:row>7</xdr:row>
                    <xdr:rowOff>152400</xdr:rowOff>
                  </from>
                  <to>
                    <xdr:col>8</xdr:col>
                    <xdr:colOff>1076325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A6819667</value>
    </field>
    <field name="Objective-Title">
      <value order="0">ZZZZG Notifications of infectious diseases</value>
    </field>
    <field name="Objective-Description">
      <value order="0"/>
    </field>
    <field name="Objective-CreationStamp">
      <value order="0">2020-08-30T21:53:19Z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2020-11-24T07:16:05Z</value>
    </field>
    <field name="Objective-ModificationStamp">
      <value order="0">2021-04-21T23:38:01Z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Front</vt:lpstr>
      <vt:lpstr>Front!Print_Area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2020-05-24T22:42:53Z</cp:lastPrinted>
  <dcterms:created xsi:type="dcterms:W3CDTF">2020-05-22T07:06:10Z</dcterms:created>
  <dcterms:modified xsi:type="dcterms:W3CDTF">2020-08-19T04:29:33Z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A6819667</vt:lpwstr>
  </property>
  <property fmtid="{D5CDD505-2E9C-101B-9397-08002B2CF9AE}" pid="4" name="Objective-Title">
    <vt:lpwstr>ZZZZG Notifications of infectious diseases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2020-08-30T21:53:19Z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2020-11-24T07:16:05Z</vt:filetime>
  </property>
  <property fmtid="{D5CDD505-2E9C-101B-9397-08002B2CF9AE}" pid="10" name="Objective-ModificationStamp">
    <vt:filetime>2021-04-21T23:38:01Z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