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4da35539c17495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A8C63FDA-546B-4786-8AF2-284E709F3A58}" xr6:coauthVersionLast="47" xr6:coauthVersionMax="47" xr10:uidLastSave="{00000000-0000-0000-0000-000000000000}"/>
  <workbookProtection workbookPassword="CF21" lockStructure="1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Sheet2" sheetId="2" r:id="rId2"/>
  </sheets>
  <definedNames>
    <definedName name="_xlnm.Print_Area" localSheetId="1">Sheet2!$B$1:$X$38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  <c r="D9" i="2"/>
  <c r="O10" i="2" l="1"/>
  <c r="M10" i="2"/>
  <c r="P10" i="2" s="1"/>
  <c r="O12" i="2"/>
  <c r="O13" i="2"/>
  <c r="O14" i="2"/>
  <c r="O15" i="2"/>
  <c r="O16" i="2"/>
  <c r="O17" i="2"/>
  <c r="O18" i="2"/>
  <c r="O19" i="2"/>
  <c r="O20" i="2"/>
  <c r="O21" i="2"/>
  <c r="O22" i="2"/>
  <c r="O23" i="2"/>
  <c r="O11" i="2"/>
  <c r="M11" i="2"/>
  <c r="Q11" i="2" s="1"/>
  <c r="M12" i="2"/>
  <c r="Q12" i="2" s="1"/>
  <c r="M13" i="2"/>
  <c r="Q13" i="2" s="1"/>
  <c r="M14" i="2"/>
  <c r="Q14" i="2" s="1"/>
  <c r="M15" i="2"/>
  <c r="Q15" i="2" s="1"/>
  <c r="M16" i="2"/>
  <c r="Q16" i="2" s="1"/>
  <c r="M17" i="2"/>
  <c r="Q17" i="2" s="1"/>
  <c r="M18" i="2"/>
  <c r="Q18" i="2" s="1"/>
  <c r="M19" i="2"/>
  <c r="Q19" i="2" s="1"/>
  <c r="M20" i="2"/>
  <c r="Q20" i="2" s="1"/>
  <c r="M21" i="2"/>
  <c r="Q21" i="2" s="1"/>
  <c r="M22" i="2"/>
  <c r="Q22" i="2" s="1"/>
  <c r="M23" i="2"/>
  <c r="Q23" i="2" s="1"/>
  <c r="R22" i="2" l="1"/>
  <c r="R18" i="2"/>
  <c r="R14" i="2"/>
  <c r="R21" i="2"/>
  <c r="R17" i="2"/>
  <c r="R13" i="2"/>
  <c r="R20" i="2"/>
  <c r="R16" i="2"/>
  <c r="R12" i="2"/>
  <c r="R23" i="2"/>
  <c r="R19" i="2"/>
  <c r="R15" i="2"/>
  <c r="R11" i="2"/>
  <c r="F11" i="2"/>
  <c r="F12" i="2"/>
  <c r="F13" i="2"/>
  <c r="F14" i="2"/>
  <c r="F15" i="2"/>
  <c r="F10" i="2"/>
  <c r="D10" i="2"/>
  <c r="D11" i="2"/>
  <c r="D12" i="2"/>
  <c r="D13" i="2"/>
  <c r="D14" i="2"/>
  <c r="D15" i="2"/>
  <c r="T16" i="2" l="1"/>
  <c r="T21" i="2"/>
  <c r="S21" i="2"/>
  <c r="T14" i="2"/>
  <c r="S16" i="2"/>
  <c r="S14" i="2"/>
  <c r="S18" i="2"/>
  <c r="T23" i="2"/>
  <c r="S22" i="2"/>
  <c r="S12" i="2"/>
  <c r="T12" i="2"/>
  <c r="S11" i="2"/>
  <c r="T19" i="2"/>
  <c r="T20" i="2"/>
  <c r="S23" i="2"/>
  <c r="T13" i="2"/>
  <c r="S15" i="2"/>
  <c r="T18" i="2"/>
  <c r="S20" i="2"/>
  <c r="S13" i="2"/>
  <c r="T11" i="2"/>
  <c r="T17" i="2"/>
  <c r="S19" i="2"/>
  <c r="T22" i="2"/>
  <c r="T15" i="2"/>
  <c r="S17" i="2"/>
</calcChain>
</file>

<file path=xl/sharedStrings.xml><?xml version="1.0" encoding="utf-8"?>
<sst xmlns="http://schemas.openxmlformats.org/spreadsheetml/2006/main" count="76" uniqueCount="32">
  <si>
    <t>Keno</t>
  </si>
  <si>
    <t>Private</t>
  </si>
  <si>
    <t>EGMs</t>
  </si>
  <si>
    <t>Casino</t>
  </si>
  <si>
    <t>Racing</t>
  </si>
  <si>
    <t>Sports</t>
  </si>
  <si>
    <t>Lotto, powerball, pools</t>
  </si>
  <si>
    <t>18-24</t>
  </si>
  <si>
    <t>25-34</t>
  </si>
  <si>
    <t>35-44</t>
  </si>
  <si>
    <t>45-54</t>
  </si>
  <si>
    <t>55-64</t>
  </si>
  <si>
    <t>65+</t>
  </si>
  <si>
    <t>Bingo</t>
  </si>
  <si>
    <t>Raffles</t>
  </si>
  <si>
    <t>Other</t>
  </si>
  <si>
    <t>Gambling in past 12 months, by type age and gender, Vic</t>
  </si>
  <si>
    <t xml:space="preserve">Hare, S. (2015) Study of Gambling and Health in Victoria, Victoria, Australia: Victorian Responsible Gambling Foundation and Victorian Department of 
Justice and Regulation.  </t>
  </si>
  <si>
    <t>Males</t>
  </si>
  <si>
    <t>Females</t>
  </si>
  <si>
    <t>Persons</t>
  </si>
  <si>
    <t>Events</t>
  </si>
  <si>
    <t>Per cent of persons who engaged in gambling during the past year: by type of gambling, gender and age</t>
  </si>
  <si>
    <t>Email or phone to be in draw</t>
  </si>
  <si>
    <t>Email/phone draw</t>
  </si>
  <si>
    <t>Scratch tickets</t>
  </si>
  <si>
    <t>Select a gambling type and gender below, to compare gambling prevalence by age group</t>
  </si>
  <si>
    <t>Lotto, Powerball, pools</t>
  </si>
  <si>
    <t>Select age and gender below, to compare gambling prevalence by type</t>
  </si>
  <si>
    <r>
      <t xml:space="preserve">Prevalence of Gambling Participation </t>
    </r>
    <r>
      <rPr>
        <sz val="16"/>
        <color theme="1"/>
        <rFont val="Garamond"/>
        <family val="1"/>
      </rPr>
      <t>[in previous 12 months]</t>
    </r>
    <r>
      <rPr>
        <sz val="20"/>
        <color theme="1"/>
        <rFont val="Garamond"/>
        <family val="1"/>
      </rPr>
      <t xml:space="preserve"> by Gender, Age and Gambling Type: Victoria, 2014</t>
    </r>
  </si>
  <si>
    <t>From 'Study of Gambling and Health in Victoria, Australia', Hare, S., 2015. Victorian Responsible Gambling Foundation and Victorian Department of Justice and Regulation.</t>
  </si>
  <si>
    <t>Sports betting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</si>
</sst>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20"/>
      <color theme="1"/>
      <name val="Garamond"/>
      <family val="1"/>
    </font>
    <font>
      <b/>
      <sz val="12"/>
      <color theme="5" tint="-0.249977111117893"/>
      <name val="Calibri"/>
      <family val="2"/>
      <scheme val="minor"/>
    </font>
    <font>
      <sz val="12"/>
      <color theme="1"/>
      <name val="Garamond"/>
      <family val="1"/>
    </font>
    <font>
      <sz val="12"/>
      <color theme="3" tint="-0.499984740745262"/>
      <name val="Garamond"/>
      <family val="1"/>
    </font>
    <font>
      <sz val="12"/>
      <color theme="5" tint="-0.499984740745262"/>
      <name val="Garamond"/>
      <family val="1"/>
    </font>
    <font>
      <sz val="16"/>
      <color theme="1"/>
      <name val="Garamond"/>
      <family val="1"/>
    </font>
    <font>
      <sz val="7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1" xfId="0" applyFont="1" applyBorder="1"/>
    <xf numFmtId="0" fontId="4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/>
    <xf numFmtId="0" fontId="0" fillId="0" borderId="0" xfId="0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locked="0" hidden="1"/>
    </xf>
    <xf numFmtId="0" fontId="3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164" fontId="10" fillId="0" borderId="0" xfId="0" applyNumberFormat="1" applyFont="1" applyBorder="1" applyAlignment="1" applyProtection="1">
      <alignment vertical="center"/>
      <protection hidden="1"/>
    </xf>
    <xf numFmtId="164" fontId="3" fillId="0" borderId="0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164" fontId="5" fillId="2" borderId="1" xfId="0" applyNumberFormat="1" applyFont="1" applyFill="1" applyBorder="1" applyAlignment="1" applyProtection="1">
      <alignment horizontal="right" vertical="center"/>
      <protection hidden="1"/>
    </xf>
    <xf numFmtId="164" fontId="8" fillId="0" borderId="0" xfId="0" applyNumberFormat="1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164" fontId="5" fillId="0" borderId="1" xfId="0" applyNumberFormat="1" applyFont="1" applyBorder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center" wrapText="1"/>
    </xf>
    <xf numFmtId="0" fontId="14" fillId="3" borderId="0" xfId="0" applyFont="1" applyFill="1" applyAlignment="1" applyProtection="1">
      <alignment horizontal="center" vertical="center"/>
      <protection hidden="1"/>
    </xf>
    <xf numFmtId="0" fontId="11" fillId="4" borderId="0" xfId="0" applyFont="1" applyFill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5e6394bc220a4e0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04294906345946E-2"/>
          <c:y val="5.000437269192632E-2"/>
          <c:w val="0.90789570509365403"/>
          <c:h val="0.88360886925566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Sheet2!$D$9</c:f>
              <c:strCache>
                <c:ptCount val="1"/>
                <c:pt idx="0">
                  <c:v>Males, Sports betting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Sheet2!$C$10:$C$15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65+</c:v>
                </c:pt>
              </c:strCache>
            </c:strRef>
          </c:cat>
          <c:val>
            <c:numRef>
              <c:f>Sheet2!$D$10:$D$15</c:f>
              <c:numCache>
                <c:formatCode>0.0</c:formatCode>
                <c:ptCount val="6"/>
                <c:pt idx="0">
                  <c:v>14.64</c:v>
                </c:pt>
                <c:pt idx="1">
                  <c:v>12.28</c:v>
                </c:pt>
                <c:pt idx="2">
                  <c:v>9.44</c:v>
                </c:pt>
                <c:pt idx="3">
                  <c:v>6.14</c:v>
                </c:pt>
                <c:pt idx="4">
                  <c:v>3.77</c:v>
                </c:pt>
                <c:pt idx="5">
                  <c:v>2.0499999999999998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E-479C-B1B8-9702CBC4BCCE}"/>
            </c:ext>
          </c:extLst>
        </c:ser>
        <c:ser>
          <c:idx val="1"/>
          <c:order val="1"/>
          <c:tx>
            <c:strRef>
              <c:f>Sheet2!$F$9</c:f>
              <c:strCache>
                <c:ptCount val="1"/>
                <c:pt idx="0">
                  <c:v>Females, Sports betting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Sheet2!$C$10:$C$15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65+</c:v>
                </c:pt>
              </c:strCache>
            </c:strRef>
          </c:cat>
          <c:val>
            <c:numRef>
              <c:f>Sheet2!$F$10:$F$15</c:f>
              <c:numCache>
                <c:formatCode>0.0</c:formatCode>
                <c:ptCount val="6"/>
                <c:pt idx="0">
                  <c:v>3.47</c:v>
                </c:pt>
                <c:pt idx="1">
                  <c:v>2.08</c:v>
                </c:pt>
                <c:pt idx="2">
                  <c:v>3.25</c:v>
                </c:pt>
                <c:pt idx="3">
                  <c:v>1.91</c:v>
                </c:pt>
                <c:pt idx="4">
                  <c:v>0.43</c:v>
                </c:pt>
                <c:pt idx="5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E-479C-B1B8-9702CBC4B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01514624"/>
        <c:axId val="103105664"/>
      </c:barChart>
      <c:catAx>
        <c:axId val="101514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3105664"/>
        <c:crosses val="autoZero"/>
        <c:auto val="1"/>
        <c:lblAlgn val="ctr"/>
        <c:lblOffset val="100"/>
        <c:noMultiLvlLbl val="0"/>
      </c:catAx>
      <c:valAx>
        <c:axId val="1031056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 of Adults</a:t>
                </a:r>
              </a:p>
            </c:rich>
          </c:tx>
          <c:layout>
            <c:manualLayout>
              <c:xMode val="edge"/>
              <c:yMode val="edge"/>
              <c:x val="1.2452115801908947E-3"/>
              <c:y val="0.3420439370607536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1514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909357156590518"/>
          <c:y val="5.9773712218319432E-4"/>
          <c:w val="0.81649349197619459"/>
          <c:h val="5.2808176990561166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34238392614717"/>
          <c:y val="0.11365075483521302"/>
          <c:w val="0.79994931668024261"/>
          <c:h val="0.87095721405200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Sheet2!$S$11:$S$23</c:f>
              <c:strCache>
                <c:ptCount val="13"/>
                <c:pt idx="0">
                  <c:v>Raffles</c:v>
                </c:pt>
                <c:pt idx="1">
                  <c:v>Racing</c:v>
                </c:pt>
                <c:pt idx="2">
                  <c:v>Lotto, Powerball, pools</c:v>
                </c:pt>
                <c:pt idx="3">
                  <c:v>Scratch tickets</c:v>
                </c:pt>
                <c:pt idx="4">
                  <c:v>EGMs</c:v>
                </c:pt>
                <c:pt idx="5">
                  <c:v>Sports betting</c:v>
                </c:pt>
                <c:pt idx="6">
                  <c:v>Casino</c:v>
                </c:pt>
                <c:pt idx="7">
                  <c:v>Private</c:v>
                </c:pt>
                <c:pt idx="8">
                  <c:v>Email/phone draw</c:v>
                </c:pt>
                <c:pt idx="9">
                  <c:v>Keno</c:v>
                </c:pt>
                <c:pt idx="10">
                  <c:v>Events</c:v>
                </c:pt>
                <c:pt idx="11">
                  <c:v>Bingo</c:v>
                </c:pt>
                <c:pt idx="12">
                  <c:v>Other</c:v>
                </c:pt>
              </c:strCache>
            </c:strRef>
          </c:cat>
          <c:val>
            <c:numRef>
              <c:f>Sheet2!$T$11:$T$23</c:f>
              <c:numCache>
                <c:formatCode>General</c:formatCode>
                <c:ptCount val="13"/>
                <c:pt idx="0">
                  <c:v>26.5</c:v>
                </c:pt>
                <c:pt idx="1">
                  <c:v>22.26</c:v>
                </c:pt>
                <c:pt idx="2">
                  <c:v>19.89</c:v>
                </c:pt>
                <c:pt idx="3">
                  <c:v>19.07</c:v>
                </c:pt>
                <c:pt idx="4">
                  <c:v>18.170000000000002</c:v>
                </c:pt>
                <c:pt idx="5">
                  <c:v>14.64</c:v>
                </c:pt>
                <c:pt idx="6">
                  <c:v>13.78</c:v>
                </c:pt>
                <c:pt idx="7">
                  <c:v>8.56</c:v>
                </c:pt>
                <c:pt idx="8">
                  <c:v>7.66</c:v>
                </c:pt>
                <c:pt idx="9">
                  <c:v>5.34</c:v>
                </c:pt>
                <c:pt idx="10">
                  <c:v>2.94</c:v>
                </c:pt>
                <c:pt idx="11">
                  <c:v>2.59</c:v>
                </c:pt>
                <c:pt idx="12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0-44F7-8D55-99F7B87B3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29206912"/>
        <c:axId val="129246336"/>
      </c:barChart>
      <c:catAx>
        <c:axId val="1292069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29246336"/>
        <c:crosses val="autoZero"/>
        <c:auto val="1"/>
        <c:lblAlgn val="ctr"/>
        <c:lblOffset val="100"/>
        <c:noMultiLvlLbl val="0"/>
      </c:catAx>
      <c:valAx>
        <c:axId val="12924633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/>
                  <a:t>Per cent of Adults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9206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3" dropStyle="combo" dx="16" fmlaLink="$D$5" fmlaRange="$Z$7:$Z$19" sel="5" val="0"/>
</file>

<file path=xl/ctrlProps/ctrlProp2.xml><?xml version="1.0" encoding="utf-8"?>
<formControlPr xmlns="http://schemas.microsoft.com/office/spreadsheetml/2009/9/main" objectType="Drop" dropLines="3" dropStyle="combo" dx="16" fmlaLink="$D$7" fmlaRange="$AA$7:$AA$9" sel="1" val="0"/>
</file>

<file path=xl/ctrlProps/ctrlProp3.xml><?xml version="1.0" encoding="utf-8"?>
<formControlPr xmlns="http://schemas.microsoft.com/office/spreadsheetml/2009/9/main" objectType="Drop" dropLines="13" dropStyle="combo" dx="16" fmlaLink="$F$5" fmlaRange="$Z$7:$Z$19" sel="5" val="0"/>
</file>

<file path=xl/ctrlProps/ctrlProp4.xml><?xml version="1.0" encoding="utf-8"?>
<formControlPr xmlns="http://schemas.microsoft.com/office/spreadsheetml/2009/9/main" objectType="Drop" dropLines="3" dropStyle="combo" dx="16" fmlaLink="$F$7" fmlaRange="$AA$7:$AA$9" sel="2" val="0"/>
</file>

<file path=xl/ctrlProps/ctrlProp5.xml><?xml version="1.0" encoding="utf-8"?>
<formControlPr xmlns="http://schemas.microsoft.com/office/spreadsheetml/2009/9/main" objectType="Drop" dropLines="6" dropStyle="combo" dx="16" fmlaLink="$M$5" fmlaRange="$C$10:$C$15" sel="1" val="0"/>
</file>

<file path=xl/ctrlProps/ctrlProp6.xml><?xml version="1.0" encoding="utf-8"?>
<formControlPr xmlns="http://schemas.microsoft.com/office/spreadsheetml/2009/9/main" objectType="Drop" dropLines="3" dropStyle="combo" dx="16" fmlaLink="$M$7" fmlaRange="$AA$7:$AA$9" sel="1" val="0"/>
</file>

<file path=xl/ctrlProps/ctrlProp7.xml><?xml version="1.0" encoding="utf-8"?>
<formControlPr xmlns="http://schemas.microsoft.com/office/spreadsheetml/2009/9/main" objectType="Drop" dropLines="6" dropStyle="combo" dx="16" fmlaLink="$O$5" fmlaRange="$C$10:$C$15" sel="1" val="0"/>
</file>

<file path=xl/ctrlProps/ctrlProp8.xml><?xml version="1.0" encoding="utf-8"?>
<formControlPr xmlns="http://schemas.microsoft.com/office/spreadsheetml/2009/9/main" objectType="Drop" dropLines="3" dropStyle="combo" dx="16" fmlaLink="$O$7" fmlaRange="$AA$7:$AA$9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3</xdr:row>
          <xdr:rowOff>276225</xdr:rowOff>
        </xdr:from>
        <xdr:to>
          <xdr:col>4</xdr:col>
          <xdr:colOff>0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</xdr:row>
          <xdr:rowOff>276225</xdr:rowOff>
        </xdr:from>
        <xdr:to>
          <xdr:col>7</xdr:col>
          <xdr:colOff>304800</xdr:colOff>
          <xdr:row>5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</xdr:row>
          <xdr:rowOff>0</xdr:rowOff>
        </xdr:from>
        <xdr:to>
          <xdr:col>6</xdr:col>
          <xdr:colOff>200025</xdr:colOff>
          <xdr:row>7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28575</xdr:colOff>
      <xdr:row>7</xdr:row>
      <xdr:rowOff>28574</xdr:rowOff>
    </xdr:from>
    <xdr:to>
      <xdr:col>9</xdr:col>
      <xdr:colOff>552450</xdr:colOff>
      <xdr:row>31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</xdr:row>
          <xdr:rowOff>9525</xdr:rowOff>
        </xdr:from>
        <xdr:to>
          <xdr:col>13</xdr:col>
          <xdr:colOff>47625</xdr:colOff>
          <xdr:row>5</xdr:row>
          <xdr:rowOff>19050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1104900</xdr:colOff>
          <xdr:row>6</xdr:row>
          <xdr:rowOff>0</xdr:rowOff>
        </xdr:from>
        <xdr:to>
          <xdr:col>13</xdr:col>
          <xdr:colOff>57150</xdr:colOff>
          <xdr:row>7</xdr:row>
          <xdr:rowOff>9525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</xdr:row>
          <xdr:rowOff>0</xdr:rowOff>
        </xdr:from>
        <xdr:to>
          <xdr:col>15</xdr:col>
          <xdr:colOff>19050</xdr:colOff>
          <xdr:row>5</xdr:row>
          <xdr:rowOff>19050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6</xdr:row>
          <xdr:rowOff>0</xdr:rowOff>
        </xdr:from>
        <xdr:to>
          <xdr:col>15</xdr:col>
          <xdr:colOff>19050</xdr:colOff>
          <xdr:row>7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47625</xdr:colOff>
      <xdr:row>10</xdr:row>
      <xdr:rowOff>4759</xdr:rowOff>
    </xdr:from>
    <xdr:to>
      <xdr:col>23</xdr:col>
      <xdr:colOff>561975</xdr:colOff>
      <xdr:row>36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workbookViewId="0">
      <selection activeCell="B6" sqref="B6:P6"/>
    </sheetView>
  </sheetViews>
  <sheetFormatPr defaultRowHeight="14.25" x14ac:dyDescent="0.45"/>
  <cols>
    <col min="1" max="1" width="4.59765625" customWidth="1"/>
    <col min="2" max="2" width="10.265625" customWidth="1"/>
  </cols>
  <sheetData>
    <row r="1" spans="1:16" ht="21" x14ac:dyDescent="0.65">
      <c r="B1" s="1" t="s">
        <v>16</v>
      </c>
    </row>
    <row r="2" spans="1:16" x14ac:dyDescent="0.45">
      <c r="B2" s="30" t="s">
        <v>17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5" spans="1:16" ht="27.75" customHeight="1" x14ac:dyDescent="0.45">
      <c r="D5" t="s">
        <v>22</v>
      </c>
    </row>
    <row r="6" spans="1:16" ht="27" x14ac:dyDescent="0.45">
      <c r="B6" s="4"/>
      <c r="C6" s="4"/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  <c r="I6" s="5" t="s">
        <v>21</v>
      </c>
      <c r="J6" s="5" t="s">
        <v>0</v>
      </c>
      <c r="K6" s="6" t="s">
        <v>6</v>
      </c>
      <c r="L6" s="5" t="s">
        <v>25</v>
      </c>
      <c r="M6" s="5" t="s">
        <v>13</v>
      </c>
      <c r="N6" s="5" t="s">
        <v>23</v>
      </c>
      <c r="O6" s="5" t="s">
        <v>14</v>
      </c>
      <c r="P6" s="5" t="s">
        <v>15</v>
      </c>
    </row>
    <row r="7" spans="1:16" x14ac:dyDescent="0.45">
      <c r="A7" s="3">
        <v>1</v>
      </c>
      <c r="B7" s="4" t="s">
        <v>18</v>
      </c>
      <c r="C7" s="7" t="s">
        <v>7</v>
      </c>
      <c r="D7" s="2">
        <v>8.56</v>
      </c>
      <c r="E7" s="2">
        <v>18.170000000000002</v>
      </c>
      <c r="F7" s="2">
        <v>13.78</v>
      </c>
      <c r="G7" s="2">
        <v>22.26</v>
      </c>
      <c r="H7" s="2">
        <v>14.64</v>
      </c>
      <c r="I7" s="2">
        <v>2.94</v>
      </c>
      <c r="J7" s="2">
        <v>5.34</v>
      </c>
      <c r="K7" s="2">
        <v>19.89</v>
      </c>
      <c r="L7" s="2">
        <v>19.07</v>
      </c>
      <c r="M7" s="2">
        <v>2.59</v>
      </c>
      <c r="N7" s="2">
        <v>7.66</v>
      </c>
      <c r="O7" s="2">
        <v>26.5</v>
      </c>
      <c r="P7" s="2">
        <v>0.21</v>
      </c>
    </row>
    <row r="8" spans="1:16" x14ac:dyDescent="0.45">
      <c r="A8" s="3">
        <v>2</v>
      </c>
      <c r="B8" s="4"/>
      <c r="C8" s="7" t="s">
        <v>8</v>
      </c>
      <c r="D8" s="2">
        <v>6.87</v>
      </c>
      <c r="E8" s="2">
        <v>15.15</v>
      </c>
      <c r="F8" s="2">
        <v>11.19</v>
      </c>
      <c r="G8" s="2">
        <v>14.24</v>
      </c>
      <c r="H8" s="2">
        <v>12.28</v>
      </c>
      <c r="I8" s="2">
        <v>1.52</v>
      </c>
      <c r="J8" s="2">
        <v>3.15</v>
      </c>
      <c r="K8" s="2">
        <v>31.33</v>
      </c>
      <c r="L8" s="2">
        <v>5.67</v>
      </c>
      <c r="M8" s="2">
        <v>0.9</v>
      </c>
      <c r="N8" s="2">
        <v>4.1900000000000004</v>
      </c>
      <c r="O8" s="2">
        <v>22.03</v>
      </c>
      <c r="P8" s="2">
        <v>0.63</v>
      </c>
    </row>
    <row r="9" spans="1:16" x14ac:dyDescent="0.45">
      <c r="A9" s="3">
        <v>3</v>
      </c>
      <c r="B9" s="4"/>
      <c r="C9" s="7" t="s">
        <v>9</v>
      </c>
      <c r="D9" s="2">
        <v>3.69</v>
      </c>
      <c r="E9" s="2">
        <v>14.37</v>
      </c>
      <c r="F9" s="2">
        <v>7.24</v>
      </c>
      <c r="G9" s="2">
        <v>20.77</v>
      </c>
      <c r="H9" s="2">
        <v>9.44</v>
      </c>
      <c r="I9" s="2">
        <v>0.09</v>
      </c>
      <c r="J9" s="2">
        <v>2.79</v>
      </c>
      <c r="K9" s="2">
        <v>46.49</v>
      </c>
      <c r="L9" s="2">
        <v>5.64</v>
      </c>
      <c r="M9" s="2">
        <v>1.33</v>
      </c>
      <c r="N9" s="2">
        <v>5.52</v>
      </c>
      <c r="O9" s="2">
        <v>38.68</v>
      </c>
      <c r="P9" s="2">
        <v>0.31</v>
      </c>
    </row>
    <row r="10" spans="1:16" x14ac:dyDescent="0.45">
      <c r="A10" s="3">
        <v>4</v>
      </c>
      <c r="B10" s="4"/>
      <c r="C10" s="7" t="s">
        <v>10</v>
      </c>
      <c r="D10" s="2">
        <v>2.2599999999999998</v>
      </c>
      <c r="E10" s="2">
        <v>11.05</v>
      </c>
      <c r="F10" s="2">
        <v>3.05</v>
      </c>
      <c r="G10" s="2">
        <v>20.69</v>
      </c>
      <c r="H10" s="2">
        <v>6.14</v>
      </c>
      <c r="I10" s="2">
        <v>0.12</v>
      </c>
      <c r="J10" s="2">
        <v>3.09</v>
      </c>
      <c r="K10" s="2">
        <v>54.74</v>
      </c>
      <c r="L10" s="2">
        <v>6.16</v>
      </c>
      <c r="M10" s="2">
        <v>1.69</v>
      </c>
      <c r="N10" s="2">
        <v>2.42</v>
      </c>
      <c r="O10" s="2">
        <v>42.63</v>
      </c>
      <c r="P10" s="2">
        <v>0.15</v>
      </c>
    </row>
    <row r="11" spans="1:16" x14ac:dyDescent="0.45">
      <c r="A11" s="3">
        <v>5</v>
      </c>
      <c r="B11" s="4"/>
      <c r="C11" s="7" t="s">
        <v>11</v>
      </c>
      <c r="D11" s="2">
        <v>1.3</v>
      </c>
      <c r="E11" s="2">
        <v>22.23</v>
      </c>
      <c r="F11" s="2">
        <v>2.4700000000000002</v>
      </c>
      <c r="G11" s="2">
        <v>28.76</v>
      </c>
      <c r="H11" s="2">
        <v>3.77</v>
      </c>
      <c r="I11" s="2">
        <v>0.03</v>
      </c>
      <c r="J11" s="2">
        <v>6.76</v>
      </c>
      <c r="K11" s="2">
        <v>57.23</v>
      </c>
      <c r="L11" s="2">
        <v>6.9</v>
      </c>
      <c r="M11" s="2">
        <v>1.1599999999999999</v>
      </c>
      <c r="N11" s="2">
        <v>2.65</v>
      </c>
      <c r="O11" s="2">
        <v>38.53</v>
      </c>
      <c r="P11" s="2">
        <v>0.25</v>
      </c>
    </row>
    <row r="12" spans="1:16" x14ac:dyDescent="0.45">
      <c r="A12" s="3">
        <v>6</v>
      </c>
      <c r="B12" s="4"/>
      <c r="C12" s="7" t="s">
        <v>12</v>
      </c>
      <c r="D12" s="2">
        <v>0.85</v>
      </c>
      <c r="E12" s="2">
        <v>23.82</v>
      </c>
      <c r="F12" s="2">
        <v>7.8</v>
      </c>
      <c r="G12" s="2">
        <v>22.09</v>
      </c>
      <c r="H12" s="2">
        <v>2.0499999999999998</v>
      </c>
      <c r="I12" s="2">
        <v>7.0000000000000007E-2</v>
      </c>
      <c r="J12" s="2">
        <v>8.98</v>
      </c>
      <c r="K12" s="2">
        <v>65.09</v>
      </c>
      <c r="L12" s="2">
        <v>8.3800000000000008</v>
      </c>
      <c r="M12" s="2">
        <v>1.19</v>
      </c>
      <c r="N12" s="2">
        <v>2.5499999999999998</v>
      </c>
      <c r="O12" s="2">
        <v>43.56</v>
      </c>
      <c r="P12" s="2">
        <v>0.08</v>
      </c>
    </row>
    <row r="13" spans="1:16" x14ac:dyDescent="0.45">
      <c r="A13" s="3">
        <v>7</v>
      </c>
      <c r="B13" s="4" t="s">
        <v>19</v>
      </c>
      <c r="C13" s="7" t="s">
        <v>7</v>
      </c>
      <c r="D13" s="2">
        <v>1.77</v>
      </c>
      <c r="E13" s="2">
        <v>19.29</v>
      </c>
      <c r="F13" s="2">
        <v>8.5500000000000007</v>
      </c>
      <c r="G13" s="2">
        <v>13.99</v>
      </c>
      <c r="H13" s="2">
        <v>3.47</v>
      </c>
      <c r="I13" s="2">
        <v>0</v>
      </c>
      <c r="J13" s="2">
        <v>2.16</v>
      </c>
      <c r="K13" s="2">
        <v>15.91</v>
      </c>
      <c r="L13" s="2">
        <v>12.67</v>
      </c>
      <c r="M13" s="2">
        <v>3.09</v>
      </c>
      <c r="N13" s="2">
        <v>3.32</v>
      </c>
      <c r="O13" s="2">
        <v>27.09</v>
      </c>
      <c r="P13" s="2">
        <v>0</v>
      </c>
    </row>
    <row r="14" spans="1:16" x14ac:dyDescent="0.45">
      <c r="A14" s="3">
        <v>8</v>
      </c>
      <c r="B14" s="4"/>
      <c r="C14" s="7" t="s">
        <v>8</v>
      </c>
      <c r="D14" s="2">
        <v>3.79</v>
      </c>
      <c r="E14" s="2">
        <v>10.6</v>
      </c>
      <c r="F14" s="2">
        <v>5.1100000000000003</v>
      </c>
      <c r="G14" s="2">
        <v>18.690000000000001</v>
      </c>
      <c r="H14" s="2">
        <v>2.08</v>
      </c>
      <c r="I14" s="2">
        <v>0.75</v>
      </c>
      <c r="J14" s="2">
        <v>2.83</v>
      </c>
      <c r="K14" s="2">
        <v>36.049999999999997</v>
      </c>
      <c r="L14" s="2">
        <v>13.74</v>
      </c>
      <c r="M14" s="2">
        <v>2.69</v>
      </c>
      <c r="N14" s="2">
        <v>8.57</v>
      </c>
      <c r="O14" s="2">
        <v>40.36</v>
      </c>
      <c r="P14" s="2">
        <v>0.17</v>
      </c>
    </row>
    <row r="15" spans="1:16" x14ac:dyDescent="0.45">
      <c r="A15" s="3">
        <v>9</v>
      </c>
      <c r="B15" s="4"/>
      <c r="C15" s="7" t="s">
        <v>9</v>
      </c>
      <c r="D15" s="2">
        <v>1.4</v>
      </c>
      <c r="E15" s="2">
        <v>10.68</v>
      </c>
      <c r="F15" s="2">
        <v>1.68</v>
      </c>
      <c r="G15" s="2">
        <v>23.98</v>
      </c>
      <c r="H15" s="2">
        <v>3.25</v>
      </c>
      <c r="I15" s="2">
        <v>0.22</v>
      </c>
      <c r="J15" s="2">
        <v>2.5099999999999998</v>
      </c>
      <c r="K15" s="2">
        <v>47.89</v>
      </c>
      <c r="L15" s="2">
        <v>10.99</v>
      </c>
      <c r="M15" s="2">
        <v>2.38</v>
      </c>
      <c r="N15" s="2">
        <v>14.65</v>
      </c>
      <c r="O15" s="2">
        <v>50.59</v>
      </c>
      <c r="P15" s="2">
        <v>7.0000000000000007E-2</v>
      </c>
    </row>
    <row r="16" spans="1:16" x14ac:dyDescent="0.45">
      <c r="A16" s="3">
        <v>10</v>
      </c>
      <c r="B16" s="4"/>
      <c r="C16" s="7" t="s">
        <v>10</v>
      </c>
      <c r="D16" s="2">
        <v>2.06</v>
      </c>
      <c r="E16" s="2">
        <v>15.3</v>
      </c>
      <c r="F16" s="2">
        <v>1.64</v>
      </c>
      <c r="G16" s="2">
        <v>24.03</v>
      </c>
      <c r="H16" s="2">
        <v>1.91</v>
      </c>
      <c r="I16" s="2">
        <v>0.4</v>
      </c>
      <c r="J16" s="2">
        <v>3.69</v>
      </c>
      <c r="K16" s="2">
        <v>56.76</v>
      </c>
      <c r="L16" s="2">
        <v>14.8</v>
      </c>
      <c r="M16" s="2">
        <v>4.09</v>
      </c>
      <c r="N16" s="2">
        <v>7.99</v>
      </c>
      <c r="O16" s="2">
        <v>59.61</v>
      </c>
      <c r="P16" s="2">
        <v>7.0000000000000007E-2</v>
      </c>
    </row>
    <row r="17" spans="1:16" x14ac:dyDescent="0.45">
      <c r="A17" s="3">
        <v>11</v>
      </c>
      <c r="B17" s="4"/>
      <c r="C17" s="7" t="s">
        <v>11</v>
      </c>
      <c r="D17" s="2">
        <v>1.31</v>
      </c>
      <c r="E17" s="2">
        <v>19.760000000000002</v>
      </c>
      <c r="F17" s="2">
        <v>0.73</v>
      </c>
      <c r="G17" s="2">
        <v>24.77</v>
      </c>
      <c r="H17" s="2">
        <v>0.43</v>
      </c>
      <c r="I17" s="2">
        <v>0.13</v>
      </c>
      <c r="J17" s="2">
        <v>2.16</v>
      </c>
      <c r="K17" s="2">
        <v>56.05</v>
      </c>
      <c r="L17" s="2">
        <v>10.51</v>
      </c>
      <c r="M17" s="2">
        <v>5.71</v>
      </c>
      <c r="N17" s="2">
        <v>5.0999999999999996</v>
      </c>
      <c r="O17" s="2">
        <v>55.31</v>
      </c>
      <c r="P17" s="2">
        <v>0.05</v>
      </c>
    </row>
    <row r="18" spans="1:16" x14ac:dyDescent="0.45">
      <c r="A18" s="3">
        <v>12</v>
      </c>
      <c r="B18" s="4"/>
      <c r="C18" s="7" t="s">
        <v>12</v>
      </c>
      <c r="D18" s="2">
        <v>0.82</v>
      </c>
      <c r="E18" s="2">
        <v>23.16</v>
      </c>
      <c r="F18" s="2">
        <v>0.37</v>
      </c>
      <c r="G18" s="2">
        <v>14.92</v>
      </c>
      <c r="H18" s="2">
        <v>0.21</v>
      </c>
      <c r="I18" s="2">
        <v>0.08</v>
      </c>
      <c r="J18" s="2">
        <v>2.4</v>
      </c>
      <c r="K18" s="2">
        <v>62.19</v>
      </c>
      <c r="L18" s="2">
        <v>15.53</v>
      </c>
      <c r="M18" s="2">
        <v>4.8600000000000003</v>
      </c>
      <c r="N18" s="2">
        <v>3.1</v>
      </c>
      <c r="O18" s="2">
        <v>47.35</v>
      </c>
      <c r="P18" s="2">
        <v>7.0000000000000007E-2</v>
      </c>
    </row>
    <row r="19" spans="1:16" x14ac:dyDescent="0.45">
      <c r="A19" s="3">
        <v>13</v>
      </c>
      <c r="B19" s="4" t="s">
        <v>20</v>
      </c>
      <c r="C19" s="7" t="s">
        <v>7</v>
      </c>
      <c r="D19" s="2">
        <v>5.23</v>
      </c>
      <c r="E19" s="2">
        <v>18.72</v>
      </c>
      <c r="F19" s="2">
        <v>11.21</v>
      </c>
      <c r="G19" s="2">
        <v>18.2</v>
      </c>
      <c r="H19" s="2">
        <v>9.17</v>
      </c>
      <c r="I19" s="2">
        <v>1.5</v>
      </c>
      <c r="J19" s="2">
        <v>3.78</v>
      </c>
      <c r="K19" s="2">
        <v>17.940000000000001</v>
      </c>
      <c r="L19" s="2">
        <v>15.93</v>
      </c>
      <c r="M19" s="2">
        <v>2.84</v>
      </c>
      <c r="N19" s="2">
        <v>5.53</v>
      </c>
      <c r="O19" s="2">
        <v>26.79</v>
      </c>
      <c r="P19" s="2">
        <v>0.11</v>
      </c>
    </row>
    <row r="20" spans="1:16" x14ac:dyDescent="0.45">
      <c r="A20" s="3">
        <v>14</v>
      </c>
      <c r="B20" s="4"/>
      <c r="C20" s="7" t="s">
        <v>8</v>
      </c>
      <c r="D20" s="2">
        <v>5.33</v>
      </c>
      <c r="E20" s="2">
        <v>12.87</v>
      </c>
      <c r="F20" s="2">
        <v>8.14</v>
      </c>
      <c r="G20" s="2">
        <v>16.47</v>
      </c>
      <c r="H20" s="2">
        <v>7.17</v>
      </c>
      <c r="I20" s="2">
        <v>1.1399999999999999</v>
      </c>
      <c r="J20" s="2">
        <v>2.99</v>
      </c>
      <c r="K20" s="2">
        <v>33.700000000000003</v>
      </c>
      <c r="L20" s="2">
        <v>9.7100000000000009</v>
      </c>
      <c r="M20" s="2">
        <v>1.8</v>
      </c>
      <c r="N20" s="2">
        <v>6.39</v>
      </c>
      <c r="O20" s="2">
        <v>31.22</v>
      </c>
      <c r="P20" s="2">
        <v>0.4</v>
      </c>
    </row>
    <row r="21" spans="1:16" x14ac:dyDescent="0.45">
      <c r="A21" s="3">
        <v>15</v>
      </c>
      <c r="B21" s="4"/>
      <c r="C21" s="7" t="s">
        <v>9</v>
      </c>
      <c r="D21" s="2">
        <v>2.5299999999999998</v>
      </c>
      <c r="E21" s="2">
        <v>12.5</v>
      </c>
      <c r="F21" s="2">
        <v>4.42</v>
      </c>
      <c r="G21" s="2">
        <v>22.4</v>
      </c>
      <c r="H21" s="2">
        <v>6.3</v>
      </c>
      <c r="I21" s="2">
        <v>0.15</v>
      </c>
      <c r="J21" s="2">
        <v>2.65</v>
      </c>
      <c r="K21" s="2">
        <v>47.2</v>
      </c>
      <c r="L21" s="2">
        <v>8.35</v>
      </c>
      <c r="M21" s="2">
        <v>1.86</v>
      </c>
      <c r="N21" s="2">
        <v>10.15</v>
      </c>
      <c r="O21" s="2">
        <v>44.72</v>
      </c>
      <c r="P21" s="2">
        <v>0.19</v>
      </c>
    </row>
    <row r="22" spans="1:16" x14ac:dyDescent="0.45">
      <c r="A22" s="3">
        <v>16</v>
      </c>
      <c r="B22" s="4"/>
      <c r="C22" s="7" t="s">
        <v>10</v>
      </c>
      <c r="D22" s="2">
        <v>2.16</v>
      </c>
      <c r="E22" s="2">
        <v>13.23</v>
      </c>
      <c r="F22" s="2">
        <v>2.33</v>
      </c>
      <c r="G22" s="2">
        <v>22.4</v>
      </c>
      <c r="H22" s="2">
        <v>3.97</v>
      </c>
      <c r="I22" s="2">
        <v>0.26</v>
      </c>
      <c r="J22" s="2">
        <v>3.4</v>
      </c>
      <c r="K22" s="2">
        <v>55.78</v>
      </c>
      <c r="L22" s="2">
        <v>10.59</v>
      </c>
      <c r="M22" s="2">
        <v>2.92</v>
      </c>
      <c r="N22" s="2">
        <v>5.28</v>
      </c>
      <c r="O22" s="2">
        <v>51.33</v>
      </c>
      <c r="P22" s="2">
        <v>0.11</v>
      </c>
    </row>
    <row r="23" spans="1:16" x14ac:dyDescent="0.45">
      <c r="A23" s="3">
        <v>17</v>
      </c>
      <c r="B23" s="4"/>
      <c r="C23" s="7" t="s">
        <v>11</v>
      </c>
      <c r="D23" s="2">
        <v>1.31</v>
      </c>
      <c r="E23" s="2">
        <v>20.96</v>
      </c>
      <c r="F23" s="2">
        <v>1.58</v>
      </c>
      <c r="G23" s="2">
        <v>26.71</v>
      </c>
      <c r="H23" s="2">
        <v>2.0499999999999998</v>
      </c>
      <c r="I23" s="2">
        <v>0.08</v>
      </c>
      <c r="J23" s="2">
        <v>4.4000000000000004</v>
      </c>
      <c r="K23" s="2">
        <v>56.63</v>
      </c>
      <c r="L23" s="2">
        <v>8.75</v>
      </c>
      <c r="M23" s="2">
        <v>3.5</v>
      </c>
      <c r="N23" s="2">
        <v>3.91</v>
      </c>
      <c r="O23" s="2">
        <v>47.15</v>
      </c>
      <c r="P23" s="2">
        <v>0.15</v>
      </c>
    </row>
    <row r="24" spans="1:16" x14ac:dyDescent="0.45">
      <c r="A24" s="3">
        <v>18</v>
      </c>
      <c r="B24" s="4"/>
      <c r="C24" s="7" t="s">
        <v>12</v>
      </c>
      <c r="D24" s="2">
        <v>0.8</v>
      </c>
      <c r="E24" s="2">
        <v>23.4</v>
      </c>
      <c r="F24" s="2">
        <v>3.72</v>
      </c>
      <c r="G24" s="2">
        <v>18.149999999999999</v>
      </c>
      <c r="H24" s="2">
        <v>1.04</v>
      </c>
      <c r="I24" s="2">
        <v>7.0000000000000007E-2</v>
      </c>
      <c r="J24" s="2">
        <v>5.37</v>
      </c>
      <c r="K24" s="2">
        <v>63.5</v>
      </c>
      <c r="L24" s="2">
        <v>12.3</v>
      </c>
      <c r="M24" s="2">
        <v>3.21</v>
      </c>
      <c r="N24" s="2">
        <v>2.85</v>
      </c>
      <c r="O24" s="2">
        <v>45.6</v>
      </c>
      <c r="P24" s="2">
        <v>0.08</v>
      </c>
    </row>
  </sheetData>
  <sheetProtection password="CF21" sheet="1" objects="1" scenarios="1"/>
  <mergeCells count="1">
    <mergeCell ref="B2:O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24"/>
  <sheetViews>
    <sheetView showGridLines="0" showRowColHeaders="0" tabSelected="1" topLeftCell="D1" zoomScale="87" zoomScaleNormal="87" workbookViewId="0">
      <selection activeCell="Y3" sqref="Y3"/>
    </sheetView>
  </sheetViews>
  <sheetFormatPr defaultColWidth="9.1328125" defaultRowHeight="14.25" x14ac:dyDescent="0.45"/>
  <cols>
    <col min="1" max="1" width="1.265625" style="8" customWidth="1"/>
    <col min="2" max="2" width="9.1328125" style="8" customWidth="1"/>
    <col min="3" max="3" width="9.1328125" style="8"/>
    <col min="4" max="4" width="10.59765625" style="8" customWidth="1"/>
    <col min="5" max="5" width="9.1328125" style="8"/>
    <col min="6" max="6" width="10.59765625" style="8" customWidth="1"/>
    <col min="7" max="9" width="9.1328125" style="8"/>
    <col min="10" max="10" width="8.3984375" style="8" customWidth="1"/>
    <col min="11" max="11" width="1.1328125" style="8" customWidth="1"/>
    <col min="12" max="12" width="17.1328125" style="8" customWidth="1"/>
    <col min="13" max="13" width="12.265625" style="8" customWidth="1"/>
    <col min="14" max="14" width="3.59765625" style="8" customWidth="1"/>
    <col min="15" max="15" width="12.265625" style="8" customWidth="1"/>
    <col min="16" max="24" width="9.1328125" style="8"/>
    <col min="25" max="25" width="9.1328125" style="27"/>
    <col min="26" max="26" width="14.59765625" style="27" bestFit="1" customWidth="1"/>
    <col min="27" max="28" width="9.1328125" style="27"/>
    <col min="29" max="16384" width="9.1328125" style="8"/>
  </cols>
  <sheetData>
    <row r="1" spans="2:27" ht="36.75" customHeight="1" x14ac:dyDescent="0.45">
      <c r="B1" s="32" t="s">
        <v>29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2:27" ht="20.25" customHeight="1" x14ac:dyDescent="0.45">
      <c r="B2" s="35" t="s">
        <v>30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2:27" ht="20.25" customHeight="1" x14ac:dyDescent="0.45">
      <c r="B3" s="31" t="s">
        <v>26</v>
      </c>
      <c r="C3" s="31"/>
      <c r="D3" s="31"/>
      <c r="E3" s="31"/>
      <c r="F3" s="31"/>
      <c r="G3" s="31"/>
      <c r="H3" s="31"/>
      <c r="I3" s="31"/>
      <c r="J3" s="31"/>
      <c r="K3" s="9"/>
      <c r="L3" s="33" t="s">
        <v>28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2:27" ht="22.5" customHeight="1" x14ac:dyDescent="0.45"/>
    <row r="5" spans="2:27" x14ac:dyDescent="0.45">
      <c r="D5" s="11">
        <v>5</v>
      </c>
      <c r="F5" s="11">
        <v>5</v>
      </c>
      <c r="M5" s="11">
        <v>1</v>
      </c>
      <c r="O5" s="11">
        <v>1</v>
      </c>
    </row>
    <row r="6" spans="2:27" ht="6.75" customHeight="1" x14ac:dyDescent="0.45"/>
    <row r="7" spans="2:27" x14ac:dyDescent="0.45">
      <c r="D7" s="11">
        <v>1</v>
      </c>
      <c r="F7" s="11">
        <v>2</v>
      </c>
      <c r="M7" s="11">
        <v>1</v>
      </c>
      <c r="O7" s="11">
        <v>2</v>
      </c>
      <c r="Z7" s="29" t="s">
        <v>1</v>
      </c>
      <c r="AA7" s="29" t="s">
        <v>18</v>
      </c>
    </row>
    <row r="8" spans="2:27" ht="16.5" customHeight="1" x14ac:dyDescent="0.45">
      <c r="B8" s="27"/>
      <c r="C8" s="28"/>
      <c r="D8" s="28"/>
      <c r="E8" s="28"/>
      <c r="F8" s="28"/>
      <c r="G8" s="27"/>
      <c r="Z8" s="29" t="s">
        <v>2</v>
      </c>
      <c r="AA8" s="29" t="s">
        <v>19</v>
      </c>
    </row>
    <row r="9" spans="2:27" ht="16.5" customHeight="1" x14ac:dyDescent="0.45">
      <c r="B9" s="27"/>
      <c r="C9" s="28"/>
      <c r="D9" s="13" t="str">
        <f>CONCATENATE(INDEX(AA7:AA9,D7),", ", INDEX(Z7:Z19,D5))</f>
        <v>Males, Sports betting</v>
      </c>
      <c r="E9" s="13"/>
      <c r="F9" s="13" t="str">
        <f>CONCATENATE(INDEX(AA7:AA9,F7),", ", INDEX(Z7:Z19,F5))</f>
        <v>Females, Sports betting</v>
      </c>
      <c r="G9" s="27"/>
      <c r="Z9" s="29" t="s">
        <v>3</v>
      </c>
      <c r="AA9" s="29" t="s">
        <v>20</v>
      </c>
    </row>
    <row r="10" spans="2:27" ht="15.75" x14ac:dyDescent="0.45">
      <c r="B10" s="14">
        <v>1</v>
      </c>
      <c r="C10" s="15" t="s">
        <v>7</v>
      </c>
      <c r="D10" s="16">
        <f>VLOOKUP($D$7*6-6+$B10,Data!$A$7:$P$24,$D$5+3)</f>
        <v>14.64</v>
      </c>
      <c r="E10" s="17"/>
      <c r="F10" s="16">
        <f>VLOOKUP($F$7*6-6+$B10,Data!$A$7:$P$24,$F$5+3)</f>
        <v>3.47</v>
      </c>
      <c r="M10" s="18" t="str">
        <f>CONCATENATE(INDEX(AA7:AA9,M7),", ",INDEX(C10:C15,M5))</f>
        <v>Males, 18-24</v>
      </c>
      <c r="O10" s="18" t="str">
        <f>CONCATENATE(INDEX(AA7:AA9,O7),", ",INDEX(C10:C15,O5))</f>
        <v>Females, 18-24</v>
      </c>
      <c r="P10" s="34" t="str">
        <f>CONCATENATE("Prevalence of Gambling [past 12 months] by Type: ",M10)</f>
        <v>Prevalence of Gambling [past 12 months] by Type: Males, 18-24</v>
      </c>
      <c r="Q10" s="34"/>
      <c r="R10" s="34"/>
      <c r="S10" s="34"/>
      <c r="T10" s="34"/>
      <c r="U10" s="34"/>
      <c r="V10" s="34"/>
      <c r="W10" s="34"/>
      <c r="X10" s="34"/>
      <c r="Z10" s="29" t="s">
        <v>4</v>
      </c>
      <c r="AA10" s="29"/>
    </row>
    <row r="11" spans="2:27" x14ac:dyDescent="0.45">
      <c r="B11" s="14">
        <v>2</v>
      </c>
      <c r="C11" s="15" t="s">
        <v>8</v>
      </c>
      <c r="D11" s="16">
        <f>VLOOKUP($D$7*6-6+$B11,Data!$A$7:$P$24,$D$5+3)</f>
        <v>12.28</v>
      </c>
      <c r="E11" s="17"/>
      <c r="F11" s="16">
        <f>VLOOKUP($F$7*6-6+$B11,Data!$A$7:$P$24,$F$5+3)</f>
        <v>2.08</v>
      </c>
      <c r="K11" s="14">
        <v>1</v>
      </c>
      <c r="L11" s="19" t="s">
        <v>1</v>
      </c>
      <c r="M11" s="20">
        <f>VLOOKUP($M$7*6-6+$M$5,Data!$A$7:$P$24,$K11+3)</f>
        <v>8.56</v>
      </c>
      <c r="O11" s="20">
        <f>VLOOKUP($O$7*6-6+$O$5,Data!$A$7:$P$24,$K11+3)</f>
        <v>1.77</v>
      </c>
      <c r="Q11" s="21">
        <f t="shared" ref="Q11:Q23" si="0">M11+0.00001*K11</f>
        <v>8.5600100000000001</v>
      </c>
      <c r="R11" s="22">
        <f>RANK(Q11,Q$11:Q$23)</f>
        <v>8</v>
      </c>
      <c r="S11" s="22" t="str">
        <f t="shared" ref="S11:S23" si="1">VLOOKUP(MATCH(K11,R$11:R$23,0),$K$11:$R$23,2)</f>
        <v>Raffles</v>
      </c>
      <c r="T11" s="22">
        <f t="shared" ref="T11:T23" si="2">VLOOKUP(MATCH(K11,R$11:R$23,0),$K$11:$R$23,3)</f>
        <v>26.5</v>
      </c>
      <c r="U11" s="12"/>
      <c r="Z11" s="29" t="s">
        <v>31</v>
      </c>
      <c r="AA11" s="29"/>
    </row>
    <row r="12" spans="2:27" x14ac:dyDescent="0.45">
      <c r="B12" s="14">
        <v>3</v>
      </c>
      <c r="C12" s="15" t="s">
        <v>9</v>
      </c>
      <c r="D12" s="16">
        <f>VLOOKUP($D$7*6-6+$B12,Data!$A$7:$P$24,$D$5+3)</f>
        <v>9.44</v>
      </c>
      <c r="E12" s="17"/>
      <c r="F12" s="16">
        <f>VLOOKUP($F$7*6-6+$B12,Data!$A$7:$P$24,$F$5+3)</f>
        <v>3.25</v>
      </c>
      <c r="K12" s="14">
        <v>2</v>
      </c>
      <c r="L12" s="23" t="s">
        <v>2</v>
      </c>
      <c r="M12" s="24">
        <f>VLOOKUP($M$7*6-6+$M$5,Data!$A$7:$P$24,$K12+3)</f>
        <v>18.170000000000002</v>
      </c>
      <c r="O12" s="24">
        <f>VLOOKUP($O$7*6-6+$O$5,Data!$A$7:$P$24,$K12+3)</f>
        <v>19.29</v>
      </c>
      <c r="Q12" s="21">
        <f t="shared" si="0"/>
        <v>18.170020000000001</v>
      </c>
      <c r="R12" s="22">
        <f t="shared" ref="R12:R23" si="3">RANK(Q12,Q$11:Q$23)</f>
        <v>5</v>
      </c>
      <c r="S12" s="22" t="str">
        <f t="shared" si="1"/>
        <v>Racing</v>
      </c>
      <c r="T12" s="22">
        <f t="shared" si="2"/>
        <v>22.26</v>
      </c>
      <c r="U12" s="12"/>
      <c r="Z12" s="29" t="s">
        <v>21</v>
      </c>
      <c r="AA12" s="29"/>
    </row>
    <row r="13" spans="2:27" x14ac:dyDescent="0.45">
      <c r="B13" s="14">
        <v>4</v>
      </c>
      <c r="C13" s="15" t="s">
        <v>10</v>
      </c>
      <c r="D13" s="16">
        <f>VLOOKUP($D$7*6-6+$B13,Data!$A$7:$P$24,$D$5+3)</f>
        <v>6.14</v>
      </c>
      <c r="E13" s="17"/>
      <c r="F13" s="16">
        <f>VLOOKUP($F$7*6-6+$B13,Data!$A$7:$P$24,$F$5+3)</f>
        <v>1.91</v>
      </c>
      <c r="K13" s="14">
        <v>3</v>
      </c>
      <c r="L13" s="19" t="s">
        <v>3</v>
      </c>
      <c r="M13" s="20">
        <f>VLOOKUP($M$7*6-6+$M$5,Data!$A$7:$P$24,$K13+3)</f>
        <v>13.78</v>
      </c>
      <c r="O13" s="20">
        <f>VLOOKUP($O$7*6-6+$O$5,Data!$A$7:$P$24,$K13+3)</f>
        <v>8.5500000000000007</v>
      </c>
      <c r="Q13" s="21">
        <f t="shared" si="0"/>
        <v>13.78003</v>
      </c>
      <c r="R13" s="22">
        <f t="shared" si="3"/>
        <v>7</v>
      </c>
      <c r="S13" s="22" t="str">
        <f t="shared" si="1"/>
        <v>Lotto, Powerball, pools</v>
      </c>
      <c r="T13" s="22">
        <f t="shared" si="2"/>
        <v>19.89</v>
      </c>
      <c r="U13" s="12"/>
      <c r="Z13" s="29" t="s">
        <v>0</v>
      </c>
      <c r="AA13" s="29"/>
    </row>
    <row r="14" spans="2:27" x14ac:dyDescent="0.45">
      <c r="B14" s="14">
        <v>5</v>
      </c>
      <c r="C14" s="15" t="s">
        <v>11</v>
      </c>
      <c r="D14" s="16">
        <f>VLOOKUP($D$7*6-6+$B14,Data!$A$7:$P$24,$D$5+3)</f>
        <v>3.77</v>
      </c>
      <c r="E14" s="17"/>
      <c r="F14" s="16">
        <f>VLOOKUP($F$7*6-6+$B14,Data!$A$7:$P$24,$F$5+3)</f>
        <v>0.43</v>
      </c>
      <c r="K14" s="14">
        <v>4</v>
      </c>
      <c r="L14" s="23" t="s">
        <v>4</v>
      </c>
      <c r="M14" s="24">
        <f>VLOOKUP($M$7*6-6+$M$5,Data!$A$7:$P$24,$K14+3)</f>
        <v>22.26</v>
      </c>
      <c r="O14" s="24">
        <f>VLOOKUP($O$7*6-6+$O$5,Data!$A$7:$P$24,$K14+3)</f>
        <v>13.99</v>
      </c>
      <c r="Q14" s="21">
        <f t="shared" si="0"/>
        <v>22.26004</v>
      </c>
      <c r="R14" s="22">
        <f t="shared" si="3"/>
        <v>2</v>
      </c>
      <c r="S14" s="22" t="str">
        <f t="shared" si="1"/>
        <v>Scratch tickets</v>
      </c>
      <c r="T14" s="22">
        <f t="shared" si="2"/>
        <v>19.07</v>
      </c>
      <c r="U14" s="12"/>
      <c r="Z14" s="29" t="s">
        <v>27</v>
      </c>
      <c r="AA14" s="29"/>
    </row>
    <row r="15" spans="2:27" x14ac:dyDescent="0.45">
      <c r="B15" s="14">
        <v>6</v>
      </c>
      <c r="C15" s="15" t="s">
        <v>12</v>
      </c>
      <c r="D15" s="16">
        <f>VLOOKUP($D$7*6-6+$B15,Data!$A$7:$P$24,$D$5+3)</f>
        <v>2.0499999999999998</v>
      </c>
      <c r="E15" s="17"/>
      <c r="F15" s="16">
        <f>VLOOKUP($F$7*6-6+$B15,Data!$A$7:$P$24,$F$5+3)</f>
        <v>0.21</v>
      </c>
      <c r="K15" s="14">
        <v>5</v>
      </c>
      <c r="L15" s="19" t="s">
        <v>31</v>
      </c>
      <c r="M15" s="20">
        <f>VLOOKUP($M$7*6-6+$M$5,Data!$A$7:$P$24,$K15+3)</f>
        <v>14.64</v>
      </c>
      <c r="O15" s="20">
        <f>VLOOKUP($O$7*6-6+$O$5,Data!$A$7:$P$24,$K15+3)</f>
        <v>3.47</v>
      </c>
      <c r="Q15" s="21">
        <f t="shared" si="0"/>
        <v>14.64005</v>
      </c>
      <c r="R15" s="22">
        <f t="shared" si="3"/>
        <v>6</v>
      </c>
      <c r="S15" s="22" t="str">
        <f t="shared" si="1"/>
        <v>EGMs</v>
      </c>
      <c r="T15" s="22">
        <f t="shared" si="2"/>
        <v>18.170000000000002</v>
      </c>
      <c r="U15" s="12"/>
      <c r="Z15" s="29" t="s">
        <v>25</v>
      </c>
      <c r="AA15" s="29"/>
    </row>
    <row r="16" spans="2:27" x14ac:dyDescent="0.45">
      <c r="K16" s="14">
        <v>6</v>
      </c>
      <c r="L16" s="23" t="s">
        <v>21</v>
      </c>
      <c r="M16" s="24">
        <f>VLOOKUP($M$7*6-6+$M$5,Data!$A$7:$P$24,$K16+3)</f>
        <v>2.94</v>
      </c>
      <c r="O16" s="24">
        <f>VLOOKUP($O$7*6-6+$O$5,Data!$A$7:$P$24,$K16+3)</f>
        <v>0</v>
      </c>
      <c r="Q16" s="21">
        <f t="shared" si="0"/>
        <v>2.9400599999999999</v>
      </c>
      <c r="R16" s="22">
        <f t="shared" si="3"/>
        <v>11</v>
      </c>
      <c r="S16" s="22" t="str">
        <f t="shared" si="1"/>
        <v>Sports betting</v>
      </c>
      <c r="T16" s="22">
        <f t="shared" si="2"/>
        <v>14.64</v>
      </c>
      <c r="U16" s="12"/>
      <c r="Z16" s="29" t="s">
        <v>13</v>
      </c>
      <c r="AA16" s="29"/>
    </row>
    <row r="17" spans="11:27" x14ac:dyDescent="0.45">
      <c r="K17" s="14">
        <v>7</v>
      </c>
      <c r="L17" s="19" t="s">
        <v>0</v>
      </c>
      <c r="M17" s="20">
        <f>VLOOKUP($M$7*6-6+$M$5,Data!$A$7:$P$24,$K17+3)</f>
        <v>5.34</v>
      </c>
      <c r="O17" s="20">
        <f>VLOOKUP($O$7*6-6+$O$5,Data!$A$7:$P$24,$K17+3)</f>
        <v>2.16</v>
      </c>
      <c r="Q17" s="21">
        <f t="shared" si="0"/>
        <v>5.3400699999999999</v>
      </c>
      <c r="R17" s="22">
        <f t="shared" si="3"/>
        <v>10</v>
      </c>
      <c r="S17" s="22" t="str">
        <f t="shared" si="1"/>
        <v>Casino</v>
      </c>
      <c r="T17" s="22">
        <f t="shared" si="2"/>
        <v>13.78</v>
      </c>
      <c r="U17" s="12"/>
      <c r="Z17" s="29" t="s">
        <v>24</v>
      </c>
      <c r="AA17" s="29"/>
    </row>
    <row r="18" spans="11:27" x14ac:dyDescent="0.45">
      <c r="K18" s="14">
        <v>8</v>
      </c>
      <c r="L18" s="23" t="s">
        <v>27</v>
      </c>
      <c r="M18" s="24">
        <f>VLOOKUP($M$7*6-6+$M$5,Data!$A$7:$P$24,$K18+3)</f>
        <v>19.89</v>
      </c>
      <c r="O18" s="24">
        <f>VLOOKUP($O$7*6-6+$O$5,Data!$A$7:$P$24,$K18+3)</f>
        <v>15.91</v>
      </c>
      <c r="Q18" s="21">
        <f t="shared" si="0"/>
        <v>19.890080000000001</v>
      </c>
      <c r="R18" s="22">
        <f t="shared" si="3"/>
        <v>3</v>
      </c>
      <c r="S18" s="22" t="str">
        <f t="shared" si="1"/>
        <v>Private</v>
      </c>
      <c r="T18" s="22">
        <f t="shared" si="2"/>
        <v>8.56</v>
      </c>
      <c r="U18" s="12"/>
      <c r="Z18" s="29" t="s">
        <v>14</v>
      </c>
      <c r="AA18" s="29"/>
    </row>
    <row r="19" spans="11:27" x14ac:dyDescent="0.45">
      <c r="K19" s="14">
        <v>9</v>
      </c>
      <c r="L19" s="25" t="s">
        <v>25</v>
      </c>
      <c r="M19" s="20">
        <f>VLOOKUP($M$7*6-6+$M$5,Data!$A$7:$P$24,$K19+3)</f>
        <v>19.07</v>
      </c>
      <c r="O19" s="20">
        <f>VLOOKUP($O$7*6-6+$O$5,Data!$A$7:$P$24,$K19+3)</f>
        <v>12.67</v>
      </c>
      <c r="Q19" s="21">
        <f t="shared" si="0"/>
        <v>19.07009</v>
      </c>
      <c r="R19" s="22">
        <f t="shared" si="3"/>
        <v>4</v>
      </c>
      <c r="S19" s="22" t="str">
        <f t="shared" si="1"/>
        <v>Email/phone draw</v>
      </c>
      <c r="T19" s="22">
        <f t="shared" si="2"/>
        <v>7.66</v>
      </c>
      <c r="U19" s="12"/>
      <c r="Z19" s="29" t="s">
        <v>15</v>
      </c>
      <c r="AA19" s="29"/>
    </row>
    <row r="20" spans="11:27" x14ac:dyDescent="0.45">
      <c r="K20" s="14">
        <v>10</v>
      </c>
      <c r="L20" s="23" t="s">
        <v>13</v>
      </c>
      <c r="M20" s="24">
        <f>VLOOKUP($M$7*6-6+$M$5,Data!$A$7:$P$24,$K20+3)</f>
        <v>2.59</v>
      </c>
      <c r="O20" s="24">
        <f>VLOOKUP($O$7*6-6+$O$5,Data!$A$7:$P$24,$K20+3)</f>
        <v>3.09</v>
      </c>
      <c r="Q20" s="21">
        <f t="shared" si="0"/>
        <v>2.5901000000000001</v>
      </c>
      <c r="R20" s="22">
        <f t="shared" si="3"/>
        <v>12</v>
      </c>
      <c r="S20" s="22" t="str">
        <f t="shared" si="1"/>
        <v>Keno</v>
      </c>
      <c r="T20" s="22">
        <f t="shared" si="2"/>
        <v>5.34</v>
      </c>
      <c r="U20" s="12"/>
      <c r="Z20" s="10"/>
      <c r="AA20" s="10"/>
    </row>
    <row r="21" spans="11:27" x14ac:dyDescent="0.45">
      <c r="K21" s="14">
        <v>11</v>
      </c>
      <c r="L21" s="26" t="s">
        <v>24</v>
      </c>
      <c r="M21" s="20">
        <f>VLOOKUP($M$7*6-6+$M$5,Data!$A$7:$P$24,$K21+3)</f>
        <v>7.66</v>
      </c>
      <c r="O21" s="20">
        <f>VLOOKUP($O$7*6-6+$O$5,Data!$A$7:$P$24,$K21+3)</f>
        <v>3.32</v>
      </c>
      <c r="Q21" s="21">
        <f t="shared" si="0"/>
        <v>7.6601100000000004</v>
      </c>
      <c r="R21" s="22">
        <f t="shared" si="3"/>
        <v>9</v>
      </c>
      <c r="S21" s="22" t="str">
        <f t="shared" si="1"/>
        <v>Events</v>
      </c>
      <c r="T21" s="22">
        <f t="shared" si="2"/>
        <v>2.94</v>
      </c>
      <c r="U21" s="12"/>
      <c r="Z21" s="10"/>
      <c r="AA21" s="10"/>
    </row>
    <row r="22" spans="11:27" x14ac:dyDescent="0.45">
      <c r="K22" s="14">
        <v>12</v>
      </c>
      <c r="L22" s="23" t="s">
        <v>14</v>
      </c>
      <c r="M22" s="24">
        <f>VLOOKUP($M$7*6-6+$M$5,Data!$A$7:$P$24,$K22+3)</f>
        <v>26.5</v>
      </c>
      <c r="O22" s="24">
        <f>VLOOKUP($O$7*6-6+$O$5,Data!$A$7:$P$24,$K22+3)</f>
        <v>27.09</v>
      </c>
      <c r="Q22" s="21">
        <f t="shared" si="0"/>
        <v>26.500119999999999</v>
      </c>
      <c r="R22" s="22">
        <f t="shared" si="3"/>
        <v>1</v>
      </c>
      <c r="S22" s="22" t="str">
        <f t="shared" si="1"/>
        <v>Bingo</v>
      </c>
      <c r="T22" s="22">
        <f t="shared" si="2"/>
        <v>2.59</v>
      </c>
      <c r="U22" s="12"/>
      <c r="Z22" s="10"/>
      <c r="AA22" s="10"/>
    </row>
    <row r="23" spans="11:27" x14ac:dyDescent="0.45">
      <c r="K23" s="14">
        <v>13</v>
      </c>
      <c r="L23" s="19" t="s">
        <v>15</v>
      </c>
      <c r="M23" s="20">
        <f>VLOOKUP($M$7*6-6+$M$5,Data!$A$7:$P$24,$K23+3)</f>
        <v>0.21</v>
      </c>
      <c r="O23" s="20">
        <f>VLOOKUP($O$7*6-6+$O$5,Data!$A$7:$P$24,$K23+3)</f>
        <v>0</v>
      </c>
      <c r="Q23" s="21">
        <f t="shared" si="0"/>
        <v>0.21012999999999998</v>
      </c>
      <c r="R23" s="22">
        <f t="shared" si="3"/>
        <v>13</v>
      </c>
      <c r="S23" s="22" t="str">
        <f t="shared" si="1"/>
        <v>Other</v>
      </c>
      <c r="T23" s="22">
        <f t="shared" si="2"/>
        <v>0.21</v>
      </c>
      <c r="U23" s="12"/>
    </row>
    <row r="24" spans="11:27" x14ac:dyDescent="0.45">
      <c r="K24" s="10"/>
      <c r="Q24" s="12"/>
      <c r="R24" s="12"/>
      <c r="S24" s="12"/>
      <c r="T24" s="12"/>
      <c r="U24" s="12"/>
    </row>
  </sheetData>
  <sheetProtection password="CF21" sheet="1" objects="1" scenarios="1"/>
  <mergeCells count="5">
    <mergeCell ref="B3:J3"/>
    <mergeCell ref="B1:X1"/>
    <mergeCell ref="L3:X3"/>
    <mergeCell ref="P10:X10"/>
    <mergeCell ref="B2:X2"/>
  </mergeCells>
  <pageMargins left="0.78740157480314965" right="0.78740157480314965" top="0.78740157480314965" bottom="0.78740157480314965" header="0" footer="0.31496062992125984"/>
  <pageSetup paperSize="9" scale="60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295275</xdr:colOff>
                    <xdr:row>3</xdr:row>
                    <xdr:rowOff>276225</xdr:rowOff>
                  </from>
                  <to>
                    <xdr:col>4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400050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4</xdr:col>
                    <xdr:colOff>600075</xdr:colOff>
                    <xdr:row>3</xdr:row>
                    <xdr:rowOff>276225</xdr:rowOff>
                  </from>
                  <to>
                    <xdr:col>7</xdr:col>
                    <xdr:colOff>304800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600075</xdr:colOff>
                    <xdr:row>6</xdr:row>
                    <xdr:rowOff>0</xdr:rowOff>
                  </from>
                  <to>
                    <xdr:col>6</xdr:col>
                    <xdr:colOff>200025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12</xdr:col>
                    <xdr:colOff>19050</xdr:colOff>
                    <xdr:row>4</xdr:row>
                    <xdr:rowOff>9525</xdr:rowOff>
                  </from>
                  <to>
                    <xdr:col>13</xdr:col>
                    <xdr:colOff>47625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11</xdr:col>
                    <xdr:colOff>1104900</xdr:colOff>
                    <xdr:row>6</xdr:row>
                    <xdr:rowOff>0</xdr:rowOff>
                  </from>
                  <to>
                    <xdr:col>13</xdr:col>
                    <xdr:colOff>57150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14</xdr:col>
                    <xdr:colOff>9525</xdr:colOff>
                    <xdr:row>4</xdr:row>
                    <xdr:rowOff>0</xdr:rowOff>
                  </from>
                  <to>
                    <xdr:col>15</xdr:col>
                    <xdr:colOff>19050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13</xdr:col>
                    <xdr:colOff>161925</xdr:colOff>
                    <xdr:row>6</xdr:row>
                    <xdr:rowOff>0</xdr:rowOff>
                  </from>
                  <to>
                    <xdr:col>15</xdr:col>
                    <xdr:colOff>19050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A8955731</value>
    </field>
    <field name="Objective-Title">
      <value order="0">Prevalence of All Forms of Legal Gambling</value>
    </field>
    <field name="Objective-Description">
      <value order="0"/>
    </field>
    <field name="Objective-CreationStamp">
      <value order="0">2022-07-22T11:27:04Z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2022-07-23T11:30:12Z</value>
    </field>
    <field name="Objective-ModificationStamp">
      <value order="0">2023-05-10T01:32:56Z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vA11447328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Hayden</cp:lastModifiedBy>
  <cp:lastPrinted>2017-03-07T04:00:19Z</cp:lastPrinted>
  <dcterms:created xsi:type="dcterms:W3CDTF">2017-03-05T12:36:19Z</dcterms:created>
  <dcterms:modified xsi:type="dcterms:W3CDTF">2022-07-22T04:19:19Z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A8955731</vt:lpwstr>
  </property>
  <property fmtid="{D5CDD505-2E9C-101B-9397-08002B2CF9AE}" pid="4" name="Objective-Title">
    <vt:lpwstr>Prevalence of All Forms of Legal Gambling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2022-07-23T11:30:12Z</vt:filetime>
  </property>
  <property fmtid="{D5CDD505-2E9C-101B-9397-08002B2CF9AE}" pid="10" name="Objective-ModificationStamp">
    <vt:filetime>2023-05-10T01:32:56Z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vA11447328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