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e08decc881b46d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8DDA22EC-9236-47B1-9168-958019148842}" xr6:coauthVersionLast="47" xr6:coauthVersionMax="47" xr10:uidLastSave="{00000000-0000-0000-0000-000000000000}"/>
  <bookViews>
    <workbookView xWindow="-98" yWindow="-98" windowWidth="20715" windowHeight="13276" tabRatio="815" firstSheet="1" activeTab="1" xr2:uid="{00000000-000D-0000-FFFF-FFFF00000000}"/>
  </bookViews>
  <sheets>
    <sheet name="All" sheetId="10" state="hidden" r:id="rId1"/>
    <sheet name="Municipal Details" sheetId="12" r:id="rId2"/>
    <sheet name="Comparison" sheetId="11" r:id="rId3"/>
  </sheets>
  <definedNames>
    <definedName name="_xlnm.Print_Area" localSheetId="2">Comparison!$B$1:$I$85</definedName>
    <definedName name="_xlnm.Print_Area" localSheetId="1">'Municipal Details'!$C$1:$H$53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" i="11"/>
  <c r="F53" i="12" l="1"/>
  <c r="D53" i="12"/>
  <c r="CO84" i="10"/>
  <c r="H53" i="12" l="1"/>
  <c r="F8" i="12"/>
  <c r="F9" i="12"/>
  <c r="F10" i="12"/>
  <c r="F11" i="12"/>
  <c r="F12" i="12"/>
  <c r="F13" i="12"/>
  <c r="F14" i="12"/>
  <c r="F15" i="12"/>
  <c r="F17" i="12"/>
  <c r="F18" i="12"/>
  <c r="F19" i="12"/>
  <c r="F20" i="12"/>
  <c r="F21" i="12"/>
  <c r="F22" i="12"/>
  <c r="F23" i="12"/>
  <c r="F24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3" i="12"/>
  <c r="F49" i="12"/>
  <c r="F51" i="12"/>
  <c r="F7" i="12"/>
  <c r="D7" i="12"/>
  <c r="H7" i="12" s="1"/>
  <c r="D8" i="12"/>
  <c r="H8" i="12" s="1"/>
  <c r="D9" i="12"/>
  <c r="J9" i="12" s="1"/>
  <c r="D10" i="12"/>
  <c r="J10" i="12" s="1"/>
  <c r="D11" i="12"/>
  <c r="H11" i="12" s="1"/>
  <c r="D12" i="12"/>
  <c r="H12" i="12" s="1"/>
  <c r="D13" i="12"/>
  <c r="H13" i="12" s="1"/>
  <c r="D14" i="12"/>
  <c r="H14" i="12" s="1"/>
  <c r="D15" i="12"/>
  <c r="H15" i="12" s="1"/>
  <c r="D16" i="12"/>
  <c r="J16" i="12" s="1"/>
  <c r="D17" i="12"/>
  <c r="H17" i="12" s="1"/>
  <c r="D18" i="12"/>
  <c r="H18" i="12" s="1"/>
  <c r="D19" i="12"/>
  <c r="J19" i="12" s="1"/>
  <c r="D20" i="12"/>
  <c r="H20" i="12" s="1"/>
  <c r="D21" i="12"/>
  <c r="H21" i="12" s="1"/>
  <c r="D22" i="12"/>
  <c r="H22" i="12" s="1"/>
  <c r="D23" i="12"/>
  <c r="H23" i="12" s="1"/>
  <c r="D24" i="12"/>
  <c r="H24" i="12" s="1"/>
  <c r="D26" i="12"/>
  <c r="H26" i="12" s="1"/>
  <c r="D27" i="12"/>
  <c r="H27" i="12" s="1"/>
  <c r="D28" i="12"/>
  <c r="J28" i="12" s="1"/>
  <c r="D29" i="12"/>
  <c r="H29" i="12" s="1"/>
  <c r="D30" i="12"/>
  <c r="H30" i="12" s="1"/>
  <c r="D31" i="12"/>
  <c r="H31" i="12" s="1"/>
  <c r="D32" i="12"/>
  <c r="H32" i="12" s="1"/>
  <c r="D33" i="12"/>
  <c r="H33" i="12" s="1"/>
  <c r="D34" i="12"/>
  <c r="H34" i="12" s="1"/>
  <c r="D35" i="12"/>
  <c r="H35" i="12" s="1"/>
  <c r="D36" i="12"/>
  <c r="J36" i="12" s="1"/>
  <c r="D37" i="12"/>
  <c r="H37" i="12" s="1"/>
  <c r="D38" i="12"/>
  <c r="H38" i="12" s="1"/>
  <c r="D39" i="12"/>
  <c r="H39" i="12" s="1"/>
  <c r="D40" i="12"/>
  <c r="H40" i="12" s="1"/>
  <c r="D41" i="12"/>
  <c r="H41" i="12" s="1"/>
  <c r="D43" i="12"/>
  <c r="H43" i="12" s="1"/>
  <c r="D49" i="12"/>
  <c r="H49" i="12" s="1"/>
  <c r="D51" i="12"/>
  <c r="F5" i="12" a="1"/>
  <c r="F5" i="12" s="1"/>
  <c r="D5" i="12" a="1"/>
  <c r="D5" i="12" s="1"/>
  <c r="J5" i="12" s="1"/>
  <c r="J20" i="12" l="1"/>
  <c r="J12" i="12"/>
  <c r="J11" i="12"/>
  <c r="J18" i="12"/>
  <c r="J7" i="12"/>
  <c r="J17" i="12"/>
  <c r="J24" i="12"/>
  <c r="J8" i="12"/>
  <c r="J23" i="12"/>
  <c r="J15" i="12"/>
  <c r="J22" i="12"/>
  <c r="J14" i="12"/>
  <c r="J21" i="12"/>
  <c r="J13" i="12"/>
  <c r="J26" i="12"/>
  <c r="J34" i="12"/>
  <c r="J41" i="12"/>
  <c r="J33" i="12"/>
  <c r="J40" i="12"/>
  <c r="J32" i="12"/>
  <c r="H19" i="12"/>
  <c r="J39" i="12"/>
  <c r="J31" i="12"/>
  <c r="J38" i="12"/>
  <c r="J30" i="12"/>
  <c r="J37" i="12"/>
  <c r="J29" i="12"/>
  <c r="J35" i="12"/>
  <c r="J27" i="12"/>
  <c r="H9" i="12"/>
  <c r="H51" i="12"/>
  <c r="H36" i="12"/>
  <c r="H28" i="12"/>
  <c r="H10" i="12"/>
  <c r="H5" i="12"/>
  <c r="CS84" i="10"/>
  <c r="CS85" i="10"/>
  <c r="CQ85" i="10"/>
  <c r="CQ84" i="10"/>
  <c r="CK84" i="10"/>
  <c r="CI85" i="10"/>
  <c r="CH85" i="10"/>
  <c r="CF85" i="10"/>
  <c r="CE85" i="10"/>
  <c r="CC85" i="10"/>
  <c r="CB85" i="10"/>
  <c r="CA85" i="10"/>
  <c r="BZ85" i="10"/>
  <c r="BY85" i="10"/>
  <c r="BX85" i="10"/>
  <c r="BW85" i="10"/>
  <c r="BU85" i="10"/>
  <c r="CI84" i="10"/>
  <c r="CH84" i="10"/>
  <c r="CG84" i="10"/>
  <c r="CF84" i="10"/>
  <c r="CE84" i="10"/>
  <c r="CD84" i="10"/>
  <c r="CC84" i="10"/>
  <c r="CB84" i="10"/>
  <c r="CA84" i="10"/>
  <c r="BZ84" i="10"/>
  <c r="BY84" i="10"/>
  <c r="BX84" i="10"/>
  <c r="BW84" i="10"/>
  <c r="BV84" i="10"/>
  <c r="BU84" i="10"/>
  <c r="BT84" i="10"/>
  <c r="BR85" i="10"/>
  <c r="BQ85" i="10"/>
  <c r="BP85" i="10"/>
  <c r="BM85" i="10"/>
  <c r="BL85" i="10"/>
  <c r="BK85" i="10"/>
  <c r="BI85" i="10"/>
  <c r="BH85" i="10"/>
  <c r="BG85" i="10"/>
  <c r="BF85" i="10"/>
  <c r="BE85" i="10"/>
  <c r="BD85" i="10"/>
  <c r="BC85" i="10"/>
  <c r="BB85" i="10"/>
  <c r="BR84" i="10"/>
  <c r="BQ84" i="10"/>
  <c r="BP84" i="10"/>
  <c r="BO84" i="10"/>
  <c r="BN84" i="10"/>
  <c r="BM84" i="10"/>
  <c r="BL84" i="10"/>
  <c r="BK84" i="10"/>
  <c r="BI84" i="10"/>
  <c r="BH84" i="10"/>
  <c r="BG84" i="10"/>
  <c r="BF84" i="10"/>
  <c r="BE84" i="10"/>
  <c r="BD84" i="10"/>
  <c r="BC84" i="10"/>
  <c r="BB84" i="10"/>
  <c r="BA84" i="10"/>
  <c r="BA85" i="10"/>
  <c r="AX85" i="10"/>
  <c r="AX84" i="10"/>
  <c r="AV85" i="10"/>
  <c r="AV84" i="10"/>
  <c r="AT85" i="10"/>
  <c r="AT84" i="10"/>
  <c r="AQ85" i="10"/>
  <c r="CN85" i="10" s="1"/>
  <c r="AP85" i="10"/>
  <c r="CM85" i="10" s="1"/>
  <c r="AQ84" i="10"/>
  <c r="CN84" i="10" s="1"/>
  <c r="F46" i="12" s="1"/>
  <c r="AP84" i="10"/>
  <c r="CM84" i="10" s="1"/>
  <c r="F45" i="12" s="1"/>
  <c r="AN85" i="10"/>
  <c r="CK85" i="10" s="1"/>
  <c r="AN84" i="10"/>
  <c r="AL85" i="10"/>
  <c r="AK85" i="10"/>
  <c r="AJ85" i="10"/>
  <c r="CG85" i="10" s="1"/>
  <c r="AI85" i="10"/>
  <c r="AH85" i="10"/>
  <c r="AG85" i="10"/>
  <c r="CD85" i="10" s="1"/>
  <c r="AF85" i="10"/>
  <c r="AE85" i="10"/>
  <c r="AD85" i="10"/>
  <c r="AC85" i="10"/>
  <c r="AB85" i="10"/>
  <c r="AA85" i="10"/>
  <c r="Z85" i="10"/>
  <c r="Y85" i="10"/>
  <c r="BV85" i="10" s="1"/>
  <c r="X85" i="10"/>
  <c r="W85" i="10"/>
  <c r="BT85" i="10" s="1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BJ84" i="10" s="1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BJ85" i="10" s="1"/>
  <c r="N85" i="10"/>
  <c r="O85" i="10"/>
  <c r="P85" i="10"/>
  <c r="Q85" i="10"/>
  <c r="BN85" i="10" s="1"/>
  <c r="R85" i="10"/>
  <c r="BO85" i="10" s="1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E9" i="11" s="1"/>
  <c r="CN83" i="10"/>
  <c r="CM83" i="10"/>
  <c r="E87" i="11" s="1"/>
  <c r="CN82" i="10"/>
  <c r="CM82" i="10"/>
  <c r="E86" i="11" s="1"/>
  <c r="CN81" i="10"/>
  <c r="CM81" i="10"/>
  <c r="E85" i="11" s="1"/>
  <c r="CN80" i="10"/>
  <c r="CM80" i="10"/>
  <c r="E84" i="11" s="1"/>
  <c r="CN79" i="10"/>
  <c r="CM79" i="10"/>
  <c r="CO78" i="10"/>
  <c r="CN78" i="10"/>
  <c r="CM78" i="10"/>
  <c r="CN77" i="10"/>
  <c r="CM77" i="10"/>
  <c r="CN76" i="10"/>
  <c r="CM76" i="10"/>
  <c r="CN75" i="10"/>
  <c r="CM75" i="10"/>
  <c r="E79" i="11" s="1"/>
  <c r="CN74" i="10"/>
  <c r="CM74" i="10"/>
  <c r="E78" i="11" s="1"/>
  <c r="CN73" i="10"/>
  <c r="CM73" i="10"/>
  <c r="E77" i="11" s="1"/>
  <c r="CN72" i="10"/>
  <c r="CM72" i="10"/>
  <c r="E76" i="11" s="1"/>
  <c r="CN71" i="10"/>
  <c r="CM71" i="10"/>
  <c r="E75" i="11" s="1"/>
  <c r="CO70" i="10"/>
  <c r="CN70" i="10"/>
  <c r="CM70" i="10"/>
  <c r="E74" i="11" s="1"/>
  <c r="CN69" i="10"/>
  <c r="CM69" i="10"/>
  <c r="E73" i="11" s="1"/>
  <c r="CN68" i="10"/>
  <c r="CM68" i="10"/>
  <c r="E72" i="11" s="1"/>
  <c r="CN67" i="10"/>
  <c r="CM67" i="10"/>
  <c r="E71" i="11" s="1"/>
  <c r="CN66" i="10"/>
  <c r="CM66" i="10"/>
  <c r="CN65" i="10"/>
  <c r="CM65" i="10"/>
  <c r="CN64" i="10"/>
  <c r="CM64" i="10"/>
  <c r="E68" i="11" s="1"/>
  <c r="CN63" i="10"/>
  <c r="CM63" i="10"/>
  <c r="E67" i="11" s="1"/>
  <c r="CN62" i="10"/>
  <c r="CM62" i="10"/>
  <c r="E66" i="11" s="1"/>
  <c r="CN61" i="10"/>
  <c r="CM61" i="10"/>
  <c r="E65" i="11" s="1"/>
  <c r="CN60" i="10"/>
  <c r="CM60" i="10"/>
  <c r="E64" i="11" s="1"/>
  <c r="CN59" i="10"/>
  <c r="CM59" i="10"/>
  <c r="CN58" i="10"/>
  <c r="CM58" i="10"/>
  <c r="CN57" i="10"/>
  <c r="CM57" i="10"/>
  <c r="E61" i="11" s="1"/>
  <c r="CN56" i="10"/>
  <c r="CM56" i="10"/>
  <c r="E60" i="11" s="1"/>
  <c r="CN55" i="10"/>
  <c r="CM55" i="10"/>
  <c r="CN54" i="10"/>
  <c r="CM54" i="10"/>
  <c r="E58" i="11" s="1"/>
  <c r="CN53" i="10"/>
  <c r="CM53" i="10"/>
  <c r="E57" i="11" s="1"/>
  <c r="CN52" i="10"/>
  <c r="CM52" i="10"/>
  <c r="E56" i="11" s="1"/>
  <c r="CN51" i="10"/>
  <c r="CM51" i="10"/>
  <c r="E55" i="11" s="1"/>
  <c r="CN50" i="10"/>
  <c r="CM50" i="10"/>
  <c r="E54" i="11" s="1"/>
  <c r="CN49" i="10"/>
  <c r="CM49" i="10"/>
  <c r="E53" i="11" s="1"/>
  <c r="CN48" i="10"/>
  <c r="CM48" i="10"/>
  <c r="E52" i="11" s="1"/>
  <c r="CN47" i="10"/>
  <c r="CM47" i="10"/>
  <c r="E51" i="11" s="1"/>
  <c r="CN46" i="10"/>
  <c r="CM46" i="10"/>
  <c r="E50" i="11" s="1"/>
  <c r="CN45" i="10"/>
  <c r="CM45" i="10"/>
  <c r="CN44" i="10"/>
  <c r="CM44" i="10"/>
  <c r="E48" i="11" s="1"/>
  <c r="CN43" i="10"/>
  <c r="CM43" i="10"/>
  <c r="E47" i="11" s="1"/>
  <c r="CN42" i="10"/>
  <c r="CM42" i="10"/>
  <c r="E46" i="11" s="1"/>
  <c r="CN41" i="10"/>
  <c r="CM41" i="10"/>
  <c r="E45" i="11" s="1"/>
  <c r="CN40" i="10"/>
  <c r="CM40" i="10"/>
  <c r="E44" i="11" s="1"/>
  <c r="CN39" i="10"/>
  <c r="CM39" i="10"/>
  <c r="E43" i="11" s="1"/>
  <c r="CN38" i="10"/>
  <c r="CM38" i="10"/>
  <c r="E42" i="11" s="1"/>
  <c r="CN37" i="10"/>
  <c r="CM37" i="10"/>
  <c r="E41" i="11" s="1"/>
  <c r="CN36" i="10"/>
  <c r="CM36" i="10"/>
  <c r="E40" i="11" s="1"/>
  <c r="CN35" i="10"/>
  <c r="CM35" i="10"/>
  <c r="E39" i="11" s="1"/>
  <c r="CN34" i="10"/>
  <c r="CM34" i="10"/>
  <c r="CN33" i="10"/>
  <c r="CM33" i="10"/>
  <c r="E37" i="11" s="1"/>
  <c r="CN32" i="10"/>
  <c r="CM32" i="10"/>
  <c r="E36" i="11" s="1"/>
  <c r="CN31" i="10"/>
  <c r="D46" i="12" s="1"/>
  <c r="CM31" i="10"/>
  <c r="CN30" i="10"/>
  <c r="CM30" i="10"/>
  <c r="E34" i="11" s="1"/>
  <c r="CN29" i="10"/>
  <c r="CM29" i="10"/>
  <c r="E33" i="11" s="1"/>
  <c r="CN28" i="10"/>
  <c r="CM28" i="10"/>
  <c r="E32" i="11" s="1"/>
  <c r="CN27" i="10"/>
  <c r="CM27" i="10"/>
  <c r="E31" i="11" s="1"/>
  <c r="CN26" i="10"/>
  <c r="CM26" i="10"/>
  <c r="E30" i="11" s="1"/>
  <c r="CN25" i="10"/>
  <c r="CM25" i="10"/>
  <c r="E29" i="11" s="1"/>
  <c r="CN24" i="10"/>
  <c r="CM24" i="10"/>
  <c r="E28" i="11" s="1"/>
  <c r="CN23" i="10"/>
  <c r="CM23" i="10"/>
  <c r="E27" i="11" s="1"/>
  <c r="CN22" i="10"/>
  <c r="CM22" i="10"/>
  <c r="E26" i="11" s="1"/>
  <c r="CN21" i="10"/>
  <c r="CM21" i="10"/>
  <c r="E25" i="11" s="1"/>
  <c r="CN20" i="10"/>
  <c r="CM20" i="10"/>
  <c r="E24" i="11" s="1"/>
  <c r="CN19" i="10"/>
  <c r="CM19" i="10"/>
  <c r="E23" i="11" s="1"/>
  <c r="CN18" i="10"/>
  <c r="CM18" i="10"/>
  <c r="E22" i="11" s="1"/>
  <c r="CN17" i="10"/>
  <c r="CM17" i="10"/>
  <c r="E21" i="11" s="1"/>
  <c r="CO16" i="10"/>
  <c r="CN16" i="10"/>
  <c r="CM16" i="10"/>
  <c r="E20" i="11" s="1"/>
  <c r="CN15" i="10"/>
  <c r="CM15" i="10"/>
  <c r="CO14" i="10"/>
  <c r="CN14" i="10"/>
  <c r="CM14" i="10"/>
  <c r="E18" i="11" s="1"/>
  <c r="CN13" i="10"/>
  <c r="CM13" i="10"/>
  <c r="E17" i="11" s="1"/>
  <c r="CN12" i="10"/>
  <c r="CM12" i="10"/>
  <c r="E16" i="11" s="1"/>
  <c r="CN11" i="10"/>
  <c r="CM11" i="10"/>
  <c r="E15" i="11" s="1"/>
  <c r="CN10" i="10"/>
  <c r="CM10" i="10"/>
  <c r="E14" i="11" s="1"/>
  <c r="CN9" i="10"/>
  <c r="CM9" i="10"/>
  <c r="E13" i="11" s="1"/>
  <c r="CN8" i="10"/>
  <c r="CM8" i="10"/>
  <c r="E12" i="11" s="1"/>
  <c r="CN7" i="10"/>
  <c r="CM7" i="10"/>
  <c r="E11" i="11" s="1"/>
  <c r="CN6" i="10"/>
  <c r="CM6" i="10"/>
  <c r="E10" i="11" s="1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E19" i="11" s="1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E38" i="11" s="1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E70" i="11" s="1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E63" i="11" s="1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E49" i="11" s="1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E59" i="11" s="1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E81" i="11" s="1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E82" i="11" s="1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E83" i="11" s="1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D47" i="12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AR15" i="10"/>
  <c r="CO15" i="10" s="1"/>
  <c r="AR14" i="10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K28" i="12" l="1"/>
  <c r="K19" i="12"/>
  <c r="K33" i="12"/>
  <c r="K30" i="12"/>
  <c r="K32" i="12"/>
  <c r="K41" i="12"/>
  <c r="K38" i="12"/>
  <c r="K40" i="12"/>
  <c r="K13" i="12"/>
  <c r="K12" i="12"/>
  <c r="K34" i="12"/>
  <c r="K27" i="12"/>
  <c r="K23" i="12"/>
  <c r="K36" i="12"/>
  <c r="K18" i="12"/>
  <c r="K10" i="12"/>
  <c r="K35" i="12"/>
  <c r="K29" i="12"/>
  <c r="K26" i="12"/>
  <c r="K39" i="12"/>
  <c r="K11" i="12"/>
  <c r="K9" i="12"/>
  <c r="K17" i="12"/>
  <c r="K8" i="12"/>
  <c r="K7" i="12"/>
  <c r="L7" i="12" s="1"/>
  <c r="K16" i="12"/>
  <c r="K31" i="12"/>
  <c r="K24" i="12"/>
  <c r="K14" i="12"/>
  <c r="K21" i="12"/>
  <c r="K22" i="12"/>
  <c r="K15" i="12"/>
  <c r="K37" i="12"/>
  <c r="K20" i="12"/>
  <c r="H46" i="12"/>
  <c r="E80" i="11"/>
  <c r="E62" i="11"/>
  <c r="E35" i="11"/>
  <c r="D45" i="12"/>
  <c r="H45" i="12" s="1"/>
  <c r="AR84" i="10"/>
  <c r="F47" i="12" s="1"/>
  <c r="H47" i="12" s="1"/>
  <c r="CO8" i="10"/>
  <c r="AR85" i="10"/>
  <c r="CO85" i="10" s="1"/>
  <c r="E69" i="11"/>
  <c r="E88" i="11"/>
  <c r="F16" i="12"/>
  <c r="H16" i="12" s="1"/>
  <c r="E89" i="11"/>
  <c r="M28" i="12" l="1"/>
  <c r="L32" i="12"/>
  <c r="L40" i="12"/>
  <c r="M27" i="12"/>
  <c r="L33" i="12"/>
  <c r="L41" i="12"/>
  <c r="M26" i="12"/>
  <c r="L34" i="12"/>
  <c r="L26" i="12"/>
  <c r="L27" i="12"/>
  <c r="L35" i="12"/>
  <c r="L28" i="12"/>
  <c r="L36" i="12"/>
  <c r="L29" i="12"/>
  <c r="L37" i="12"/>
  <c r="L30" i="12"/>
  <c r="L38" i="12"/>
  <c r="L31" i="12"/>
  <c r="L39" i="12"/>
  <c r="M41" i="12"/>
  <c r="M39" i="12"/>
  <c r="M34" i="12"/>
  <c r="M31" i="12"/>
  <c r="M32" i="12"/>
  <c r="M14" i="12"/>
  <c r="M22" i="12"/>
  <c r="L11" i="12"/>
  <c r="L19" i="12"/>
  <c r="L20" i="12"/>
  <c r="M15" i="12"/>
  <c r="M23" i="12"/>
  <c r="L12" i="12"/>
  <c r="M8" i="12"/>
  <c r="M16" i="12"/>
  <c r="M24" i="12"/>
  <c r="L13" i="12"/>
  <c r="L21" i="12"/>
  <c r="L24" i="12"/>
  <c r="M21" i="12"/>
  <c r="M9" i="12"/>
  <c r="M17" i="12"/>
  <c r="M7" i="12"/>
  <c r="L14" i="12"/>
  <c r="L22" i="12"/>
  <c r="M10" i="12"/>
  <c r="M18" i="12"/>
  <c r="L15" i="12"/>
  <c r="L23" i="12"/>
  <c r="M11" i="12"/>
  <c r="M19" i="12"/>
  <c r="L8" i="12"/>
  <c r="L16" i="12"/>
  <c r="M12" i="12"/>
  <c r="M20" i="12"/>
  <c r="L9" i="12"/>
  <c r="L17" i="12"/>
  <c r="M13" i="12"/>
  <c r="L10" i="12"/>
  <c r="L18" i="12"/>
  <c r="M40" i="12"/>
  <c r="M35" i="12"/>
  <c r="M38" i="12"/>
  <c r="M37" i="12"/>
  <c r="M33" i="12"/>
  <c r="M36" i="12"/>
  <c r="M29" i="12"/>
  <c r="M30" i="12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F89" i="11"/>
  <c r="F88" i="11"/>
  <c r="G85" i="11" l="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<sst xmlns="http://schemas.openxmlformats.org/spreadsheetml/2006/main" count="380" uniqueCount="194">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</sst>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2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3" fontId="1" fillId="0" borderId="1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3" fontId="2" fillId="0" borderId="1" xfId="0" applyNumberFormat="1" applyFont="1" applyFill="1" applyBorder="1" applyProtection="1">
      <protection hidden="1"/>
    </xf>
    <xf numFmtId="0" fontId="2" fillId="0" borderId="0" xfId="0" applyFont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9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 vertical="center" wrapText="1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0" fillId="4" borderId="0" xfId="0" applyFill="1"/>
    <xf numFmtId="3" fontId="2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2" fillId="8" borderId="1" xfId="0" applyNumberFormat="1" applyFont="1" applyFill="1" applyBorder="1" applyProtection="1">
      <protection hidden="1"/>
    </xf>
    <xf numFmtId="164" fontId="2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 applyFill="1" applyBorder="1" applyAlignment="1" applyProtection="1">
      <alignment vertical="center"/>
      <protection hidden="1"/>
    </xf>
    <xf numFmtId="0" fontId="4" fillId="9" borderId="0" xfId="0" applyFont="1" applyFill="1" applyAlignment="1">
      <alignment horizontal="center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11" fillId="10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5" fillId="0" borderId="0" xfId="0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2" fillId="2" borderId="2" xfId="0" applyFont="1" applyFill="1" applyBorder="1" applyAlignment="1" applyProtection="1">
      <alignment wrapText="1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5" fontId="8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165" fontId="18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165" fontId="18" fillId="0" borderId="0" xfId="0" applyNumberFormat="1" applyFont="1" applyBorder="1" applyProtection="1">
      <protection hidden="1"/>
    </xf>
    <xf numFmtId="0" fontId="2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18" fillId="0" borderId="0" xfId="0" applyFont="1" applyFill="1" applyBorder="1" applyAlignment="1" applyProtection="1">
      <alignment wrapText="1"/>
      <protection hidden="1"/>
    </xf>
    <xf numFmtId="0" fontId="23" fillId="0" borderId="0" xfId="0" applyFont="1" applyFill="1" applyBorder="1" applyAlignment="1" applyProtection="1">
      <alignment wrapText="1"/>
      <protection hidden="1"/>
    </xf>
    <xf numFmtId="0" fontId="5" fillId="0" borderId="0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wrapText="1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1" fillId="10" borderId="3" xfId="0" applyFont="1" applyFill="1" applyBorder="1" applyAlignment="1" applyProtection="1">
      <alignment wrapText="1"/>
      <protection hidden="1"/>
    </xf>
    <xf numFmtId="165" fontId="2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8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165" fontId="7" fillId="0" borderId="0" xfId="0" applyNumberFormat="1" applyFont="1" applyProtection="1">
      <protection hidden="1"/>
    </xf>
    <xf numFmtId="0" fontId="0" fillId="14" borderId="0" xfId="0" applyFill="1"/>
    <xf numFmtId="0" fontId="2" fillId="2" borderId="6" xfId="0" applyFont="1" applyFill="1" applyBorder="1" applyAlignment="1" applyProtection="1">
      <alignment wrapText="1"/>
      <protection hidden="1"/>
    </xf>
    <xf numFmtId="165" fontId="2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8" fillId="8" borderId="6" xfId="0" applyNumberFormat="1" applyFont="1" applyFill="1" applyBorder="1" applyAlignment="1" applyProtection="1">
      <alignment horizontal="center"/>
      <protection hidden="1"/>
    </xf>
    <xf numFmtId="0" fontId="0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11" borderId="0" xfId="0" applyFont="1" applyFill="1" applyAlignment="1" applyProtection="1">
      <alignment horizontal="center" vertical="center" wrapText="1"/>
      <protection hidden="1"/>
    </xf>
    <xf numFmtId="165" fontId="21" fillId="10" borderId="4" xfId="0" applyNumberFormat="1" applyFont="1" applyFill="1" applyBorder="1" applyAlignment="1" applyProtection="1">
      <alignment horizontal="left" vertical="center"/>
      <protection hidden="1"/>
    </xf>
    <xf numFmtId="0" fontId="13" fillId="13" borderId="0" xfId="0" applyFont="1" applyFill="1" applyAlignment="1" applyProtection="1">
      <alignment horizontal="center" wrapText="1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4" fillId="12" borderId="0" xfId="0" applyFont="1" applyFill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1543e9150804eb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7.055119916809402E-2"/>
          <c:w val="0.61683584236298417"/>
          <c:h val="0.91726320485799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Details'!$L$7:$L$24</c:f>
              <c:strCache>
                <c:ptCount val="18"/>
                <c:pt idx="0">
                  <c:v>All AOD ambulance attendances: 2020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Cannabis</c:v>
                </c:pt>
                <c:pt idx="5">
                  <c:v>Amphetamines (any)</c:v>
                </c:pt>
                <c:pt idx="6">
                  <c:v>Benzodiazepines</c:v>
                </c:pt>
                <c:pt idx="7">
                  <c:v>Antipsychotics</c:v>
                </c:pt>
                <c:pt idx="8">
                  <c:v>Analgesics</c:v>
                </c:pt>
                <c:pt idx="9">
                  <c:v>GHB</c:v>
                </c:pt>
                <c:pt idx="10">
                  <c:v>Antidepressants</c:v>
                </c:pt>
                <c:pt idx="11">
                  <c:v>Heroin (any)</c:v>
                </c:pt>
                <c:pt idx="12">
                  <c:v>Other Sedatives</c:v>
                </c:pt>
                <c:pt idx="13">
                  <c:v>Other Stimulants</c:v>
                </c:pt>
                <c:pt idx="14">
                  <c:v>Opioids</c:v>
                </c:pt>
                <c:pt idx="15">
                  <c:v>Pharmaco-therapy</c:v>
                </c:pt>
                <c:pt idx="16">
                  <c:v>Hallucinogens</c:v>
                </c:pt>
                <c:pt idx="17">
                  <c:v>Inhalants</c:v>
                </c:pt>
              </c:strCache>
            </c:strRef>
          </c:cat>
          <c:val>
            <c:numRef>
              <c:f>'Municipal Details'!$M$7:$M$24</c:f>
              <c:numCache>
                <c:formatCode>0.0</c:formatCode>
                <c:ptCount val="18"/>
                <c:pt idx="0">
                  <c:v>5.0617064900244459</c:v>
                </c:pt>
                <c:pt idx="1">
                  <c:v>2.7452487974134532</c:v>
                </c:pt>
                <c:pt idx="2">
                  <c:v>1.6067344846620928</c:v>
                </c:pt>
                <c:pt idx="3">
                  <c:v>1.4835186499487423</c:v>
                </c:pt>
                <c:pt idx="4">
                  <c:v>0.62593644034382145</c:v>
                </c:pt>
                <c:pt idx="5">
                  <c:v>0.59143600662408335</c:v>
                </c:pt>
                <c:pt idx="6">
                  <c:v>0.55200693951581103</c:v>
                </c:pt>
                <c:pt idx="7">
                  <c:v>0.34500433719738194</c:v>
                </c:pt>
                <c:pt idx="8">
                  <c:v>0.31050390347764373</c:v>
                </c:pt>
                <c:pt idx="9">
                  <c:v>0.27107483636937152</c:v>
                </c:pt>
                <c:pt idx="10">
                  <c:v>0.26121756959230347</c:v>
                </c:pt>
                <c:pt idx="11">
                  <c:v>0.23657440264963331</c:v>
                </c:pt>
                <c:pt idx="12">
                  <c:v>0.16264490182162289</c:v>
                </c:pt>
                <c:pt idx="13">
                  <c:v>0.14785900165602084</c:v>
                </c:pt>
                <c:pt idx="14">
                  <c:v>7.3929500828010419E-2</c:v>
                </c:pt>
                <c:pt idx="15">
                  <c:v>5.9143600662408327E-2</c:v>
                </c:pt>
                <c:pt idx="16">
                  <c:v>5.9143600662408327E-2</c:v>
                </c:pt>
                <c:pt idx="17">
                  <c:v>2.4643166942670137E-2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Details'!$L$26:$L$41</c:f>
              <c:strCache>
                <c:ptCount val="1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Cannabis</c:v>
                </c:pt>
                <c:pt idx="5">
                  <c:v>Opioid</c:v>
                </c:pt>
                <c:pt idx="6">
                  <c:v>Other Sedatives</c:v>
                </c:pt>
                <c:pt idx="7">
                  <c:v>Benzodiazepines</c:v>
                </c:pt>
                <c:pt idx="8">
                  <c:v>Analgesics</c:v>
                </c:pt>
                <c:pt idx="9">
                  <c:v>Anti-psychotics</c:v>
                </c:pt>
                <c:pt idx="10">
                  <c:v>Antidepressants</c:v>
                </c:pt>
                <c:pt idx="11">
                  <c:v>Heroin</c:v>
                </c:pt>
                <c:pt idx="12">
                  <c:v>Inhalants</c:v>
                </c:pt>
                <c:pt idx="13">
                  <c:v>Pharmaco-therapy</c:v>
                </c:pt>
                <c:pt idx="14">
                  <c:v>Hallucinogens</c:v>
                </c:pt>
                <c:pt idx="15">
                  <c:v>Amphetamines</c:v>
                </c:pt>
              </c:strCache>
            </c:strRef>
          </c:cat>
          <c:val>
            <c:numRef>
              <c:f>'Municipal Details'!$M$26:$M$41</c:f>
              <c:numCache>
                <c:formatCode>0.0</c:formatCode>
                <c:ptCount val="16"/>
                <c:pt idx="0">
                  <c:v>8.2801040927371652</c:v>
                </c:pt>
                <c:pt idx="1">
                  <c:v>5.2489945587887394</c:v>
                </c:pt>
                <c:pt idx="2">
                  <c:v>1.4145177825092659</c:v>
                </c:pt>
                <c:pt idx="3">
                  <c:v>1.049798911757748</c:v>
                </c:pt>
                <c:pt idx="4">
                  <c:v>0.83293904266225061</c:v>
                </c:pt>
                <c:pt idx="5">
                  <c:v>0.77379544199984229</c:v>
                </c:pt>
                <c:pt idx="6">
                  <c:v>0.58157873984701525</c:v>
                </c:pt>
                <c:pt idx="7">
                  <c:v>0.23164576926109928</c:v>
                </c:pt>
                <c:pt idx="8">
                  <c:v>0.22671713587256526</c:v>
                </c:pt>
                <c:pt idx="9">
                  <c:v>0.19221670215282705</c:v>
                </c:pt>
                <c:pt idx="10">
                  <c:v>0.15771626843308886</c:v>
                </c:pt>
                <c:pt idx="11">
                  <c:v>3.9429067108272216E-2</c:v>
                </c:pt>
                <c:pt idx="12">
                  <c:v>2.9571800331204164E-2</c:v>
                </c:pt>
                <c:pt idx="13">
                  <c:v>1.4785900165602082E-2</c:v>
                </c:pt>
                <c:pt idx="14">
                  <c:v>1.4785900165602082E-2</c:v>
                </c:pt>
                <c:pt idx="15">
                  <c:v>1.4785900165602082E-2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Comparison!$G$9:$G$87</c:f>
              <c:strCache>
                <c:ptCount val="79"/>
                <c:pt idx="0">
                  <c:v>Melbourne </c:v>
                </c:pt>
                <c:pt idx="1">
                  <c:v>Latrobe </c:v>
                </c:pt>
                <c:pt idx="2">
                  <c:v>Northern Grampians </c:v>
                </c:pt>
                <c:pt idx="3">
                  <c:v>Ararat </c:v>
                </c:pt>
                <c:pt idx="4">
                  <c:v>Mildura </c:v>
                </c:pt>
                <c:pt idx="5">
                  <c:v>Frankston </c:v>
                </c:pt>
                <c:pt idx="6">
                  <c:v>Yarra </c:v>
                </c:pt>
                <c:pt idx="7">
                  <c:v>Swan Hill </c:v>
                </c:pt>
                <c:pt idx="8">
                  <c:v>Port Phillip </c:v>
                </c:pt>
                <c:pt idx="9">
                  <c:v>East Gippsland </c:v>
                </c:pt>
                <c:pt idx="10">
                  <c:v>Central Goldfields </c:v>
                </c:pt>
                <c:pt idx="11">
                  <c:v>Greater Shepparton </c:v>
                </c:pt>
                <c:pt idx="12">
                  <c:v>Knox </c:v>
                </c:pt>
                <c:pt idx="13">
                  <c:v>Gannawarra </c:v>
                </c:pt>
                <c:pt idx="14">
                  <c:v>Wangaratta </c:v>
                </c:pt>
                <c:pt idx="15">
                  <c:v>Darebin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Wellington </c:v>
                </c:pt>
                <c:pt idx="19">
                  <c:v>Moira </c:v>
                </c:pt>
                <c:pt idx="20">
                  <c:v>Benalla </c:v>
                </c:pt>
                <c:pt idx="21">
                  <c:v>Brimbank </c:v>
                </c:pt>
                <c:pt idx="22">
                  <c:v>Wodonga </c:v>
                </c:pt>
                <c:pt idx="23">
                  <c:v>Warrnambool </c:v>
                </c:pt>
                <c:pt idx="24">
                  <c:v>Mitchell </c:v>
                </c:pt>
                <c:pt idx="25">
                  <c:v>Stonnington </c:v>
                </c:pt>
                <c:pt idx="26">
                  <c:v>Banyule </c:v>
                </c:pt>
                <c:pt idx="27">
                  <c:v>Hume </c:v>
                </c:pt>
                <c:pt idx="28">
                  <c:v>Colac-Otway </c:v>
                </c:pt>
                <c:pt idx="29">
                  <c:v>Horsham </c:v>
                </c:pt>
                <c:pt idx="30">
                  <c:v>Maroondah </c:v>
                </c:pt>
                <c:pt idx="31">
                  <c:v>Southern Grampians </c:v>
                </c:pt>
                <c:pt idx="32">
                  <c:v>Glenelg </c:v>
                </c:pt>
                <c:pt idx="33">
                  <c:v>Whittlesea </c:v>
                </c:pt>
                <c:pt idx="34">
                  <c:v>Greater Bendigo </c:v>
                </c:pt>
                <c:pt idx="35">
                  <c:v>Maribyrnong </c:v>
                </c:pt>
                <c:pt idx="36">
                  <c:v>Greater Geelong </c:v>
                </c:pt>
                <c:pt idx="37">
                  <c:v>Mornington Peninsula </c:v>
                </c:pt>
                <c:pt idx="38">
                  <c:v>Campaspe </c:v>
                </c:pt>
                <c:pt idx="39">
                  <c:v>Moorabool </c:v>
                </c:pt>
                <c:pt idx="40">
                  <c:v>Monash </c:v>
                </c:pt>
                <c:pt idx="41">
                  <c:v>Casey </c:v>
                </c:pt>
                <c:pt idx="42">
                  <c:v>Melton </c:v>
                </c:pt>
                <c:pt idx="43">
                  <c:v>Mansfield </c:v>
                </c:pt>
                <c:pt idx="44">
                  <c:v>Macedon Ranges </c:v>
                </c:pt>
                <c:pt idx="45">
                  <c:v>Kingston </c:v>
                </c:pt>
                <c:pt idx="46">
                  <c:v>Yarra Ranges </c:v>
                </c:pt>
                <c:pt idx="47">
                  <c:v>Moreland </c:v>
                </c:pt>
                <c:pt idx="48">
                  <c:v>Mount Alexander </c:v>
                </c:pt>
                <c:pt idx="49">
                  <c:v>Moonee Valley </c:v>
                </c:pt>
                <c:pt idx="50">
                  <c:v>Ballarat </c:v>
                </c:pt>
                <c:pt idx="51">
                  <c:v>Hobsons Bay </c:v>
                </c:pt>
                <c:pt idx="52">
                  <c:v>Murrindindi </c:v>
                </c:pt>
                <c:pt idx="53">
                  <c:v>Loddon </c:v>
                </c:pt>
                <c:pt idx="54">
                  <c:v>Glen Eira </c:v>
                </c:pt>
                <c:pt idx="55">
                  <c:v>Bass Coast </c:v>
                </c:pt>
                <c:pt idx="56">
                  <c:v>Cardinia </c:v>
                </c:pt>
                <c:pt idx="57">
                  <c:v>Wyndham </c:v>
                </c:pt>
                <c:pt idx="58">
                  <c:v>Hindmarsh </c:v>
                </c:pt>
                <c:pt idx="59">
                  <c:v>Alpine </c:v>
                </c:pt>
                <c:pt idx="60">
                  <c:v>Strathbogie </c:v>
                </c:pt>
                <c:pt idx="61">
                  <c:v>Whitehorse </c:v>
                </c:pt>
                <c:pt idx="62">
                  <c:v>Corangamite </c:v>
                </c:pt>
                <c:pt idx="63">
                  <c:v>Pyrenees </c:v>
                </c:pt>
                <c:pt idx="64">
                  <c:v>South Gippsland </c:v>
                </c:pt>
                <c:pt idx="65">
                  <c:v>Buloke </c:v>
                </c:pt>
                <c:pt idx="66">
                  <c:v>Bayside </c:v>
                </c:pt>
                <c:pt idx="67">
                  <c:v>Yarriambiack </c:v>
                </c:pt>
                <c:pt idx="68">
                  <c:v>Manningham </c:v>
                </c:pt>
                <c:pt idx="69">
                  <c:v>Nillumbik </c:v>
                </c:pt>
                <c:pt idx="70">
                  <c:v>West Wimmera </c:v>
                </c:pt>
                <c:pt idx="71">
                  <c:v>Indigo </c:v>
                </c:pt>
                <c:pt idx="72">
                  <c:v>Moyne </c:v>
                </c:pt>
                <c:pt idx="73">
                  <c:v>Boroondara </c:v>
                </c:pt>
                <c:pt idx="74">
                  <c:v>Towong </c:v>
                </c:pt>
                <c:pt idx="75">
                  <c:v>Surf Coast </c:v>
                </c:pt>
                <c:pt idx="76">
                  <c:v>Queenscliffe </c:v>
                </c:pt>
                <c:pt idx="77">
                  <c:v>Hepburn </c:v>
                </c:pt>
                <c:pt idx="78">
                  <c:v>Golden Plains </c:v>
                </c:pt>
              </c:strCache>
            </c:strRef>
          </c:cat>
          <c:val>
            <c:numRef>
              <c:f>Comparison!$H$9:$H$87</c:f>
              <c:numCache>
                <c:formatCode>0.0</c:formatCode>
                <c:ptCount val="79"/>
                <c:pt idx="0">
                  <c:v>1701.1689414223208</c:v>
                </c:pt>
                <c:pt idx="1">
                  <c:v>1538.5628663636962</c:v>
                </c:pt>
                <c:pt idx="2">
                  <c:v>1245.2863281592563</c:v>
                </c:pt>
                <c:pt idx="3">
                  <c:v>1186.7948182198077</c:v>
                </c:pt>
                <c:pt idx="4">
                  <c:v>995.76309061980442</c:v>
                </c:pt>
                <c:pt idx="5">
                  <c:v>986.4795099694428</c:v>
                </c:pt>
                <c:pt idx="6">
                  <c:v>977.4545454545455</c:v>
                </c:pt>
                <c:pt idx="7">
                  <c:v>857.11502873283337</c:v>
                </c:pt>
                <c:pt idx="8">
                  <c:v>822.48703595590507</c:v>
                </c:pt>
                <c:pt idx="9">
                  <c:v>819.27710843373495</c:v>
                </c:pt>
                <c:pt idx="10">
                  <c:v>809.65475099297282</c:v>
                </c:pt>
                <c:pt idx="11">
                  <c:v>791.71015357089607</c:v>
                </c:pt>
                <c:pt idx="12">
                  <c:v>788.38852658540577</c:v>
                </c:pt>
                <c:pt idx="13">
                  <c:v>778.84615384615381</c:v>
                </c:pt>
                <c:pt idx="14">
                  <c:v>777.47713806212971</c:v>
                </c:pt>
                <c:pt idx="15">
                  <c:v>767.89040437421136</c:v>
                </c:pt>
                <c:pt idx="16">
                  <c:v>765.25034618468044</c:v>
                </c:pt>
                <c:pt idx="17">
                  <c:v>762.04844323540942</c:v>
                </c:pt>
                <c:pt idx="18">
                  <c:v>741.56801429528707</c:v>
                </c:pt>
                <c:pt idx="19">
                  <c:v>709.57425544673197</c:v>
                </c:pt>
                <c:pt idx="20">
                  <c:v>693.21638254226502</c:v>
                </c:pt>
                <c:pt idx="21">
                  <c:v>670.83799526523796</c:v>
                </c:pt>
                <c:pt idx="22">
                  <c:v>663.35380432234774</c:v>
                </c:pt>
                <c:pt idx="23">
                  <c:v>650.09990712858473</c:v>
                </c:pt>
                <c:pt idx="24">
                  <c:v>638.02547904380128</c:v>
                </c:pt>
                <c:pt idx="25">
                  <c:v>624.71546360463356</c:v>
                </c:pt>
                <c:pt idx="26">
                  <c:v>622.25253903289376</c:v>
                </c:pt>
                <c:pt idx="27">
                  <c:v>610.31228751015806</c:v>
                </c:pt>
                <c:pt idx="28">
                  <c:v>590.89650078478439</c:v>
                </c:pt>
                <c:pt idx="29">
                  <c:v>584.47397342391844</c:v>
                </c:pt>
                <c:pt idx="30">
                  <c:v>578.72212125526585</c:v>
                </c:pt>
                <c:pt idx="31">
                  <c:v>539.23391595388625</c:v>
                </c:pt>
                <c:pt idx="32">
                  <c:v>535.14092044238316</c:v>
                </c:pt>
                <c:pt idx="33">
                  <c:v>531.41342442472489</c:v>
                </c:pt>
                <c:pt idx="34">
                  <c:v>515.91931988664783</c:v>
                </c:pt>
                <c:pt idx="35">
                  <c:v>514.8343896738329</c:v>
                </c:pt>
                <c:pt idx="36">
                  <c:v>506.67129793933537</c:v>
                </c:pt>
                <c:pt idx="37">
                  <c:v>460.73124800132655</c:v>
                </c:pt>
                <c:pt idx="38">
                  <c:v>448.57332448573322</c:v>
                </c:pt>
                <c:pt idx="39">
                  <c:v>438.73045844556134</c:v>
                </c:pt>
                <c:pt idx="40">
                  <c:v>435.74579380879885</c:v>
                </c:pt>
                <c:pt idx="41">
                  <c:v>434.4487109160724</c:v>
                </c:pt>
                <c:pt idx="42">
                  <c:v>431.8840579710145</c:v>
                </c:pt>
                <c:pt idx="43">
                  <c:v>411.65294490183663</c:v>
                </c:pt>
                <c:pt idx="44">
                  <c:v>406.11328010044929</c:v>
                </c:pt>
                <c:pt idx="45">
                  <c:v>401.09269365723611</c:v>
                </c:pt>
                <c:pt idx="46">
                  <c:v>383.23278422056205</c:v>
                </c:pt>
                <c:pt idx="47">
                  <c:v>372.42665366970044</c:v>
                </c:pt>
                <c:pt idx="48">
                  <c:v>364.9817509124544</c:v>
                </c:pt>
                <c:pt idx="49">
                  <c:v>363.55908404362708</c:v>
                </c:pt>
                <c:pt idx="50">
                  <c:v>342.13054839665591</c:v>
                </c:pt>
                <c:pt idx="51">
                  <c:v>340.16030308894074</c:v>
                </c:pt>
                <c:pt idx="52">
                  <c:v>327.39922242684673</c:v>
                </c:pt>
                <c:pt idx="53">
                  <c:v>321.15616218386191</c:v>
                </c:pt>
                <c:pt idx="54">
                  <c:v>320.44799514587652</c:v>
                </c:pt>
                <c:pt idx="55">
                  <c:v>317.79943917746027</c:v>
                </c:pt>
                <c:pt idx="56">
                  <c:v>317.57506906612275</c:v>
                </c:pt>
                <c:pt idx="57">
                  <c:v>314.51425021355908</c:v>
                </c:pt>
                <c:pt idx="58">
                  <c:v>304.00572246065809</c:v>
                </c:pt>
                <c:pt idx="59">
                  <c:v>300.62437369922145</c:v>
                </c:pt>
                <c:pt idx="60">
                  <c:v>300.21834061135371</c:v>
                </c:pt>
                <c:pt idx="61">
                  <c:v>286.05416770409715</c:v>
                </c:pt>
                <c:pt idx="62">
                  <c:v>282.50360976834702</c:v>
                </c:pt>
                <c:pt idx="63">
                  <c:v>251.48908007941759</c:v>
                </c:pt>
                <c:pt idx="64">
                  <c:v>247.95027770431102</c:v>
                </c:pt>
                <c:pt idx="65">
                  <c:v>245.86133420750696</c:v>
                </c:pt>
                <c:pt idx="66">
                  <c:v>240.83837792097899</c:v>
                </c:pt>
                <c:pt idx="67">
                  <c:v>227.68670309653916</c:v>
                </c:pt>
                <c:pt idx="68">
                  <c:v>195.45641399529973</c:v>
                </c:pt>
                <c:pt idx="69">
                  <c:v>187.06205246937242</c:v>
                </c:pt>
                <c:pt idx="70">
                  <c:v>183.72703412073491</c:v>
                </c:pt>
                <c:pt idx="71">
                  <c:v>165.82765768433521</c:v>
                </c:pt>
                <c:pt idx="72">
                  <c:v>158.57168027250836</c:v>
                </c:pt>
                <c:pt idx="73">
                  <c:v>157.35727203684783</c:v>
                </c:pt>
                <c:pt idx="74">
                  <c:v>147.49262536873155</c:v>
                </c:pt>
                <c:pt idx="75">
                  <c:v>140.92203272842312</c:v>
                </c:pt>
                <c:pt idx="76">
                  <c:v>99.734042553191486</c:v>
                </c:pt>
                <c:pt idx="77">
                  <c:v>99.028284953889951</c:v>
                </c:pt>
                <c:pt idx="78">
                  <c:v>86.601509340591363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7-462C-BF84-F47C7A53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787279128"/>
        <c:axId val="787283064"/>
      </c:barChart>
      <c:catAx>
        <c:axId val="787279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283064"/>
        <c:crosses val="autoZero"/>
        <c:auto val="1"/>
        <c:lblAlgn val="ctr"/>
        <c:lblOffset val="100"/>
        <c:noMultiLvlLbl val="0"/>
      </c:catAx>
      <c:valAx>
        <c:axId val="7872830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27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4" fmlaRange="All!$B$5:$B$85" sel="49" val="31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0" val="0"/>
</file>

<file path=xl/ctrlProps/ctrlProp3.xml><?xml version="1.0" encoding="utf-8"?>
<formControlPr xmlns="http://schemas.microsoft.com/office/spreadsheetml/2009/9/main" objectType="Drop" dropLines="45" dropStyle="combo" dx="39" fmlaLink="$F$4" fmlaRange="All!$B$5:$B$85" sel="80" val="36"/>
</file>

<file path=xl/ctrlProps/ctrlProp4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5.xml><?xml version="1.0" encoding="utf-8"?>
<formControlPr xmlns="http://schemas.microsoft.com/office/spreadsheetml/2009/9/main" objectType="Drop" dropLines="40" dropStyle="combo" dx="39" fmlaLink="$B$4" fmlaRange="Comparison!$T$8:$T$55" sel="48" val="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3043238</xdr:colOff>
          <xdr:row>3</xdr:row>
          <xdr:rowOff>4763</xdr:rowOff>
        </xdr:from>
        <xdr:to>
          <xdr:col>4</xdr:col>
          <xdr:colOff>14288</xdr:colOff>
          <xdr:row>4</xdr:row>
          <xdr:rowOff>23813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47625</xdr:colOff>
      <xdr:row>5</xdr:row>
      <xdr:rowOff>10584</xdr:rowOff>
    </xdr:from>
    <xdr:to>
      <xdr:col>16</xdr:col>
      <xdr:colOff>672040</xdr:colOff>
      <xdr:row>24</xdr:row>
      <xdr:rowOff>89959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31750</xdr:colOff>
      <xdr:row>24</xdr:row>
      <xdr:rowOff>116414</xdr:rowOff>
    </xdr:from>
    <xdr:to>
      <xdr:col>17</xdr:col>
      <xdr:colOff>0</xdr:colOff>
      <xdr:row>41</xdr:row>
      <xdr:rowOff>185207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20108</xdr:colOff>
      <xdr:row>5</xdr:row>
      <xdr:rowOff>26460</xdr:rowOff>
    </xdr:from>
    <xdr:to>
      <xdr:col>8</xdr:col>
      <xdr:colOff>672570</xdr:colOff>
      <xdr:row>85</xdr:row>
      <xdr:rowOff>65617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73" t="s">
        <v>109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W3" s="74" t="s">
        <v>110</v>
      </c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N3" s="17" t="s">
        <v>111</v>
      </c>
      <c r="AP3" s="72" t="s">
        <v>119</v>
      </c>
      <c r="AQ3" s="72"/>
      <c r="AR3" s="72"/>
      <c r="AT3" s="19" t="s">
        <v>120</v>
      </c>
      <c r="AV3" s="20" t="s">
        <v>121</v>
      </c>
      <c r="BA3" s="73" t="s">
        <v>109</v>
      </c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T3" s="74" t="s">
        <v>110</v>
      </c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K3" s="17" t="s">
        <v>111</v>
      </c>
      <c r="CM3" s="72" t="s">
        <v>119</v>
      </c>
      <c r="CN3" s="72"/>
      <c r="CO3" s="72"/>
      <c r="CQ3" s="23" t="s">
        <v>120</v>
      </c>
      <c r="CS3" s="20" t="s">
        <v>121</v>
      </c>
      <c r="CU3" s="67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52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52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52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52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52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52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showGridLines="0" showRowColHeader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" sqref="M1"/>
    </sheetView>
  </sheetViews>
  <sheetFormatPr defaultRowHeight="15.75" x14ac:dyDescent="0.5"/>
  <cols>
    <col min="1" max="1" width="2.4375" style="38" customWidth="1"/>
    <col min="2" max="2" width="3.5" style="27" customWidth="1"/>
    <col min="3" max="3" width="34.75" style="28" customWidth="1"/>
    <col min="4" max="4" width="17.75" style="28" customWidth="1"/>
    <col min="5" max="5" width="2.1875" style="28" customWidth="1"/>
    <col min="6" max="6" width="17.75" style="28" customWidth="1"/>
    <col min="7" max="7" width="2.1875" style="28" customWidth="1"/>
    <col min="8" max="8" width="16.4375" style="28" customWidth="1"/>
    <col min="9" max="9" width="2.875" style="38" customWidth="1"/>
    <col min="10" max="13" width="8.3125" style="38" customWidth="1"/>
    <col min="14" max="15" width="8.3125" style="54" customWidth="1"/>
    <col min="16" max="29" width="9" style="54"/>
    <col min="30" max="16384" width="9" style="28"/>
  </cols>
  <sheetData>
    <row r="1" spans="1:16" ht="36.75" customHeight="1" x14ac:dyDescent="0.5">
      <c r="C1" s="77" t="s">
        <v>131</v>
      </c>
      <c r="D1" s="78"/>
      <c r="E1" s="78"/>
      <c r="F1" s="78"/>
      <c r="G1" s="78"/>
      <c r="H1" s="78"/>
    </row>
    <row r="2" spans="1:16" ht="15.75" customHeight="1" x14ac:dyDescent="0.5">
      <c r="C2" s="29" t="s">
        <v>136</v>
      </c>
      <c r="D2" s="30">
        <v>2</v>
      </c>
      <c r="K2" s="31">
        <v>1</v>
      </c>
      <c r="L2" s="31" t="s">
        <v>1</v>
      </c>
      <c r="M2" s="31">
        <v>0</v>
      </c>
    </row>
    <row r="3" spans="1:16" x14ac:dyDescent="0.5">
      <c r="K3" s="31">
        <v>2</v>
      </c>
      <c r="L3" s="31" t="s">
        <v>128</v>
      </c>
      <c r="M3" s="31">
        <v>49</v>
      </c>
    </row>
    <row r="4" spans="1:16" x14ac:dyDescent="0.5">
      <c r="C4" s="29" t="s">
        <v>137</v>
      </c>
      <c r="D4" s="30">
        <v>49</v>
      </c>
      <c r="F4" s="30">
        <v>80</v>
      </c>
    </row>
    <row r="5" spans="1:16" ht="16.899999999999999" x14ac:dyDescent="0.5">
      <c r="D5" s="32" t="str" cm="1">
        <f t="array" ref="D5">INDEX(All!B5:B85,'Municipal Details'!D4)</f>
        <v xml:space="preserve">Monash </v>
      </c>
      <c r="F5" s="32" t="str" cm="1">
        <f t="array" ref="F5">INDEX(All!B5:B85,'Municipal Details'!F4)</f>
        <v>Metro Melbourne</v>
      </c>
      <c r="H5" s="75" t="str">
        <f>CONCATENATE(D5," per cent higher or lower than ",F5)</f>
        <v>Monash  per cent higher or lower than Metro Melbourne</v>
      </c>
      <c r="J5" s="79" t="str">
        <f>CONCATENATE(D5,": Measures in descending order")</f>
        <v>Monash : Measures in descending order</v>
      </c>
      <c r="K5" s="79"/>
      <c r="L5" s="79"/>
      <c r="M5" s="79"/>
      <c r="N5" s="79"/>
      <c r="O5" s="79"/>
      <c r="P5" s="79"/>
    </row>
    <row r="6" spans="1:16" x14ac:dyDescent="0.5">
      <c r="A6" s="40"/>
      <c r="B6" s="33">
        <v>3</v>
      </c>
      <c r="C6" s="34" t="s">
        <v>126</v>
      </c>
      <c r="H6" s="75"/>
      <c r="J6" s="40" t="s">
        <v>132</v>
      </c>
      <c r="K6" s="40" t="s">
        <v>133</v>
      </c>
      <c r="L6" s="40"/>
      <c r="M6" s="40"/>
      <c r="N6" s="38"/>
    </row>
    <row r="7" spans="1:16" x14ac:dyDescent="0.5">
      <c r="A7" s="40">
        <v>1</v>
      </c>
      <c r="B7" s="33">
        <v>4</v>
      </c>
      <c r="C7" s="35" t="s">
        <v>108</v>
      </c>
      <c r="D7" s="36">
        <f>VLOOKUP($D$4,All!$A$5:$CS$85,VLOOKUP($D$2,$K$2:$M$3,3)+$B7)</f>
        <v>5.0617064900244459</v>
      </c>
      <c r="F7" s="36">
        <f>VLOOKUP($F$4,All!$A$5:$CS$85,VLOOKUP($D$2,$K$2:$M$3,3)+$B7)</f>
        <v>7.5528383692588976</v>
      </c>
      <c r="H7" s="43">
        <f>IF(OR(D7=0,F7=0),"n.a",(D7-F7)/F7*100)</f>
        <v>-32.982724605543062</v>
      </c>
      <c r="J7" s="66">
        <f>D7+0.00001*A7</f>
        <v>5.0617164900244456</v>
      </c>
      <c r="K7" s="66">
        <f>RANK(J7,J$7:J$24)</f>
        <v>1</v>
      </c>
      <c r="L7" s="66" t="str">
        <f>VLOOKUP(MATCH($A7,K$7:K$24,0),$A$7:$D$24,3)</f>
        <v>All AOD ambulance attendances: 2020</v>
      </c>
      <c r="M7" s="66">
        <f>VLOOKUP(MATCH($A7,K$7:K$24,0),$A$7:$D$24,4)</f>
        <v>5.0617064900244459</v>
      </c>
      <c r="N7" s="38"/>
    </row>
    <row r="8" spans="1:16" x14ac:dyDescent="0.5">
      <c r="A8" s="40">
        <v>2</v>
      </c>
      <c r="B8" s="33">
        <v>5</v>
      </c>
      <c r="C8" s="41" t="s">
        <v>186</v>
      </c>
      <c r="D8" s="42">
        <f>VLOOKUP($D$4,All!$A$5:$CS$85,VLOOKUP($D$2,$K$2:$M$3,3)+$B8)</f>
        <v>2.7452487974134532</v>
      </c>
      <c r="F8" s="42">
        <f>VLOOKUP($F$4,All!$A$5:$CS$85,VLOOKUP($D$2,$K$2:$M$3,3)+$B8)</f>
        <v>4.3017079434500101</v>
      </c>
      <c r="H8" s="43">
        <f t="shared" ref="H8:H51" si="0">IF(OR(D8=0,F8=0),"n.a",(D8-F8)/F8*100)</f>
        <v>-36.182352835145338</v>
      </c>
      <c r="J8" s="66">
        <f t="shared" ref="J8:J24" si="1">D8+0.00001*A8</f>
        <v>2.7452687974134533</v>
      </c>
      <c r="K8" s="66">
        <f t="shared" ref="K8:K24" si="2">RANK(J8,J$7:J$24)</f>
        <v>2</v>
      </c>
      <c r="L8" s="66" t="str">
        <f t="shared" ref="L8:L24" si="3">VLOOKUP(MATCH($A8,K$7:K$24,0),$A$7:$D$24,3)</f>
        <v>Alcohol (with/without other substances)</v>
      </c>
      <c r="M8" s="66">
        <f t="shared" ref="M8:M24" si="4">VLOOKUP(MATCH($A8,K$7:K$24,0),$A$7:$D$24,4)</f>
        <v>2.7452487974134532</v>
      </c>
      <c r="N8" s="38"/>
    </row>
    <row r="9" spans="1:16" x14ac:dyDescent="0.5">
      <c r="A9" s="40">
        <v>3</v>
      </c>
      <c r="B9" s="33">
        <v>6</v>
      </c>
      <c r="C9" s="41" t="s">
        <v>104</v>
      </c>
      <c r="D9" s="42">
        <f>VLOOKUP($D$4,All!$A$5:$CS$85,VLOOKUP($D$2,$K$2:$M$3,3)+$B9)</f>
        <v>0.59143600662408335</v>
      </c>
      <c r="F9" s="42">
        <f>VLOOKUP($F$4,All!$A$5:$CS$85,VLOOKUP($D$2,$K$2:$M$3,3)+$B9)</f>
        <v>0.84838184462852495</v>
      </c>
      <c r="H9" s="43">
        <f t="shared" si="0"/>
        <v>-30.286579048252584</v>
      </c>
      <c r="J9" s="66">
        <f t="shared" si="1"/>
        <v>0.59146600662408333</v>
      </c>
      <c r="K9" s="66">
        <f t="shared" si="2"/>
        <v>6</v>
      </c>
      <c r="L9" s="66" t="str">
        <f t="shared" si="3"/>
        <v>Illicit drugs (any)</v>
      </c>
      <c r="M9" s="66">
        <f t="shared" si="4"/>
        <v>1.6067344846620928</v>
      </c>
      <c r="N9" s="38"/>
    </row>
    <row r="10" spans="1:16" x14ac:dyDescent="0.5">
      <c r="A10" s="40">
        <v>4</v>
      </c>
      <c r="B10" s="33">
        <v>7</v>
      </c>
      <c r="C10" s="41" t="s">
        <v>2</v>
      </c>
      <c r="D10" s="42">
        <f>VLOOKUP($D$4,All!$A$5:$CS$85,VLOOKUP($D$2,$K$2:$M$3,3)+$B10)</f>
        <v>0.31050390347764373</v>
      </c>
      <c r="F10" s="42">
        <f>VLOOKUP($F$4,All!$A$5:$CS$85,VLOOKUP($D$2,$K$2:$M$3,3)+$B10)</f>
        <v>0.4041913503051035</v>
      </c>
      <c r="H10" s="43">
        <f t="shared" si="0"/>
        <v>-23.178983606833715</v>
      </c>
      <c r="J10" s="66">
        <f t="shared" si="1"/>
        <v>0.31054390347764371</v>
      </c>
      <c r="K10" s="66">
        <f t="shared" si="2"/>
        <v>9</v>
      </c>
      <c r="L10" s="66" t="str">
        <f t="shared" si="3"/>
        <v>Pharmaceutical Drugs (any)</v>
      </c>
      <c r="M10" s="66">
        <f t="shared" si="4"/>
        <v>1.4835186499487423</v>
      </c>
      <c r="N10" s="38"/>
    </row>
    <row r="11" spans="1:16" x14ac:dyDescent="0.5">
      <c r="A11" s="40">
        <v>5</v>
      </c>
      <c r="B11" s="33">
        <v>8</v>
      </c>
      <c r="C11" s="41" t="s">
        <v>3</v>
      </c>
      <c r="D11" s="42">
        <f>VLOOKUP($D$4,All!$A$5:$CS$85,VLOOKUP($D$2,$K$2:$M$3,3)+$B11)</f>
        <v>0.26121756959230347</v>
      </c>
      <c r="F11" s="42">
        <f>VLOOKUP($F$4,All!$A$5:$CS$85,VLOOKUP($D$2,$K$2:$M$3,3)+$B11)</f>
        <v>0.28339393536978308</v>
      </c>
      <c r="H11" s="43">
        <f t="shared" si="0"/>
        <v>-7.8252788820420793</v>
      </c>
      <c r="J11" s="66">
        <f t="shared" si="1"/>
        <v>0.26126756959230346</v>
      </c>
      <c r="K11" s="66">
        <f t="shared" si="2"/>
        <v>11</v>
      </c>
      <c r="L11" s="66" t="str">
        <f t="shared" si="3"/>
        <v>Cannabis</v>
      </c>
      <c r="M11" s="66">
        <f t="shared" si="4"/>
        <v>0.62593644034382145</v>
      </c>
      <c r="N11" s="38"/>
    </row>
    <row r="12" spans="1:16" x14ac:dyDescent="0.5">
      <c r="A12" s="40">
        <v>6</v>
      </c>
      <c r="B12" s="33">
        <v>9</v>
      </c>
      <c r="C12" s="41" t="s">
        <v>4</v>
      </c>
      <c r="D12" s="42">
        <f>VLOOKUP($D$4,All!$A$5:$CS$85,VLOOKUP($D$2,$K$2:$M$3,3)+$B12)</f>
        <v>0.34500433719738194</v>
      </c>
      <c r="F12" s="42">
        <f>VLOOKUP($F$4,All!$A$5:$CS$85,VLOOKUP($D$2,$K$2:$M$3,3)+$B12)</f>
        <v>0.30699343034059073</v>
      </c>
      <c r="H12" s="43">
        <f t="shared" si="0"/>
        <v>12.381667846970013</v>
      </c>
      <c r="J12" s="66">
        <f t="shared" si="1"/>
        <v>0.34506433719738194</v>
      </c>
      <c r="K12" s="66">
        <f t="shared" si="2"/>
        <v>8</v>
      </c>
      <c r="L12" s="66" t="str">
        <f t="shared" si="3"/>
        <v>Amphetamines (any)</v>
      </c>
      <c r="M12" s="66">
        <f t="shared" si="4"/>
        <v>0.59143600662408335</v>
      </c>
      <c r="N12" s="38"/>
    </row>
    <row r="13" spans="1:16" x14ac:dyDescent="0.5">
      <c r="A13" s="40">
        <v>7</v>
      </c>
      <c r="B13" s="33">
        <v>10</v>
      </c>
      <c r="C13" s="41" t="s">
        <v>5</v>
      </c>
      <c r="D13" s="42">
        <f>VLOOKUP($D$4,All!$A$5:$CS$85,VLOOKUP($D$2,$K$2:$M$3,3)+$B13)</f>
        <v>0.55200693951581103</v>
      </c>
      <c r="F13" s="42">
        <f>VLOOKUP($F$4,All!$A$5:$CS$85,VLOOKUP($D$2,$K$2:$M$3,3)+$B13)</f>
        <v>0.75278389042474492</v>
      </c>
      <c r="H13" s="43">
        <f t="shared" si="0"/>
        <v>-26.671260299639126</v>
      </c>
      <c r="J13" s="66">
        <f t="shared" si="1"/>
        <v>0.55207693951581105</v>
      </c>
      <c r="K13" s="66">
        <f t="shared" si="2"/>
        <v>7</v>
      </c>
      <c r="L13" s="66" t="str">
        <f t="shared" si="3"/>
        <v>Benzodiazepines</v>
      </c>
      <c r="M13" s="66">
        <f t="shared" si="4"/>
        <v>0.55200693951581103</v>
      </c>
      <c r="N13" s="38"/>
    </row>
    <row r="14" spans="1:16" x14ac:dyDescent="0.5">
      <c r="A14" s="40">
        <v>8</v>
      </c>
      <c r="B14" s="33">
        <v>11</v>
      </c>
      <c r="C14" s="41" t="s">
        <v>6</v>
      </c>
      <c r="D14" s="42">
        <f>VLOOKUP($D$4,All!$A$5:$CS$85,VLOOKUP($D$2,$K$2:$M$3,3)+$B14)</f>
        <v>0.62593644034382145</v>
      </c>
      <c r="F14" s="42">
        <f>VLOOKUP($F$4,All!$A$5:$CS$85,VLOOKUP($D$2,$K$2:$M$3,3)+$B14)</f>
        <v>0.76258368070923288</v>
      </c>
      <c r="H14" s="43">
        <f t="shared" si="0"/>
        <v>-17.918983033878209</v>
      </c>
      <c r="J14" s="66">
        <f t="shared" si="1"/>
        <v>0.62601644034382142</v>
      </c>
      <c r="K14" s="66">
        <f t="shared" si="2"/>
        <v>5</v>
      </c>
      <c r="L14" s="66" t="str">
        <f t="shared" si="3"/>
        <v>Antipsychotics</v>
      </c>
      <c r="M14" s="66">
        <f t="shared" si="4"/>
        <v>0.34500433719738194</v>
      </c>
      <c r="N14" s="38"/>
    </row>
    <row r="15" spans="1:16" x14ac:dyDescent="0.5">
      <c r="A15" s="40">
        <v>9</v>
      </c>
      <c r="B15" s="33">
        <v>12</v>
      </c>
      <c r="C15" s="41" t="s">
        <v>7</v>
      </c>
      <c r="D15" s="42">
        <f>VLOOKUP($D$4,All!$A$5:$CS$85,VLOOKUP($D$2,$K$2:$M$3,3)+$B15)</f>
        <v>0.27107483636937152</v>
      </c>
      <c r="F15" s="42">
        <f>VLOOKUP($F$4,All!$A$5:$CS$85,VLOOKUP($D$2,$K$2:$M$3,3)+$B15)</f>
        <v>0.45319030172754304</v>
      </c>
      <c r="H15" s="43">
        <f t="shared" si="0"/>
        <v>-40.185207994071092</v>
      </c>
      <c r="J15" s="66">
        <f t="shared" si="1"/>
        <v>0.2711648363693715</v>
      </c>
      <c r="K15" s="66">
        <f t="shared" si="2"/>
        <v>10</v>
      </c>
      <c r="L15" s="66" t="str">
        <f t="shared" si="3"/>
        <v>Analgesics</v>
      </c>
      <c r="M15" s="66">
        <f t="shared" si="4"/>
        <v>0.31050390347764373</v>
      </c>
      <c r="N15" s="38"/>
    </row>
    <row r="16" spans="1:16" x14ac:dyDescent="0.5">
      <c r="A16" s="40">
        <v>10</v>
      </c>
      <c r="B16" s="33">
        <v>13</v>
      </c>
      <c r="C16" s="41" t="s">
        <v>8</v>
      </c>
      <c r="D16" s="42">
        <f>VLOOKUP($D$4,All!$A$5:$CS$85,VLOOKUP($D$2,$K$2:$M$3,3)+$B16)</f>
        <v>5.9143600662408327E-2</v>
      </c>
      <c r="F16" s="42">
        <f>VLOOKUP($F$4,All!$A$5:$CS$85,VLOOKUP($D$2,$K$2:$M$3,3)+$B16)</f>
        <v>7.0398493472239698E-2</v>
      </c>
      <c r="H16" s="43">
        <f t="shared" si="0"/>
        <v>-15.987405773490767</v>
      </c>
      <c r="J16" s="66">
        <f t="shared" si="1"/>
        <v>5.924360066240833E-2</v>
      </c>
      <c r="K16" s="66">
        <f t="shared" si="2"/>
        <v>17</v>
      </c>
      <c r="L16" s="66" t="str">
        <f t="shared" si="3"/>
        <v>GHB</v>
      </c>
      <c r="M16" s="66">
        <f t="shared" si="4"/>
        <v>0.27107483636937152</v>
      </c>
      <c r="N16" s="38"/>
    </row>
    <row r="17" spans="1:15" x14ac:dyDescent="0.5">
      <c r="A17" s="40">
        <v>11</v>
      </c>
      <c r="B17" s="33">
        <v>14</v>
      </c>
      <c r="C17" s="41" t="s">
        <v>105</v>
      </c>
      <c r="D17" s="42">
        <f>VLOOKUP($D$4,All!$A$5:$CS$85,VLOOKUP($D$2,$K$2:$M$3,3)+$B17)</f>
        <v>0.23657440264963331</v>
      </c>
      <c r="F17" s="42">
        <f>VLOOKUP($F$4,All!$A$5:$CS$85,VLOOKUP($D$2,$K$2:$M$3,3)+$B17)</f>
        <v>0.4039913545850119</v>
      </c>
      <c r="H17" s="43">
        <f t="shared" si="0"/>
        <v>-41.440726400532178</v>
      </c>
      <c r="J17" s="66">
        <f t="shared" si="1"/>
        <v>0.23668440264963331</v>
      </c>
      <c r="K17" s="66">
        <f t="shared" si="2"/>
        <v>12</v>
      </c>
      <c r="L17" s="66" t="str">
        <f t="shared" si="3"/>
        <v>Antidepressants</v>
      </c>
      <c r="M17" s="66">
        <f t="shared" si="4"/>
        <v>0.26121756959230347</v>
      </c>
      <c r="N17" s="38"/>
    </row>
    <row r="18" spans="1:15" x14ac:dyDescent="0.5">
      <c r="A18" s="40">
        <v>12</v>
      </c>
      <c r="B18" s="33">
        <v>15</v>
      </c>
      <c r="C18" s="41" t="s">
        <v>106</v>
      </c>
      <c r="D18" s="42">
        <f>VLOOKUP($D$4,All!$A$5:$CS$85,VLOOKUP($D$2,$K$2:$M$3,3)+$B18)</f>
        <v>1.6067344846620928</v>
      </c>
      <c r="F18" s="42">
        <f>VLOOKUP($F$4,All!$A$5:$CS$85,VLOOKUP($D$2,$K$2:$M$3,3)+$B18)</f>
        <v>2.4745470446932436</v>
      </c>
      <c r="H18" s="43">
        <f t="shared" si="0"/>
        <v>-35.069551896061398</v>
      </c>
      <c r="J18" s="66">
        <f t="shared" si="1"/>
        <v>1.6068544846620927</v>
      </c>
      <c r="K18" s="66">
        <f t="shared" si="2"/>
        <v>3</v>
      </c>
      <c r="L18" s="66" t="str">
        <f t="shared" si="3"/>
        <v>Heroin (any)</v>
      </c>
      <c r="M18" s="66">
        <f t="shared" si="4"/>
        <v>0.23657440264963331</v>
      </c>
      <c r="N18" s="38"/>
    </row>
    <row r="19" spans="1:15" x14ac:dyDescent="0.5">
      <c r="A19" s="40">
        <v>13</v>
      </c>
      <c r="B19" s="33">
        <v>16</v>
      </c>
      <c r="C19" s="41" t="s">
        <v>9</v>
      </c>
      <c r="D19" s="42">
        <f>VLOOKUP($D$4,All!$A$5:$CS$85,VLOOKUP($D$2,$K$2:$M$3,3)+$B19)</f>
        <v>2.4643166942670137E-2</v>
      </c>
      <c r="F19" s="42">
        <f>VLOOKUP($F$4,All!$A$5:$CS$85,VLOOKUP($D$2,$K$2:$M$3,3)+$B19)</f>
        <v>3.8599173977676877E-2</v>
      </c>
      <c r="H19" s="43">
        <f t="shared" si="0"/>
        <v>-36.15623236672873</v>
      </c>
      <c r="J19" s="66">
        <f t="shared" si="1"/>
        <v>2.4773166942670139E-2</v>
      </c>
      <c r="K19" s="66">
        <f t="shared" si="2"/>
        <v>18</v>
      </c>
      <c r="L19" s="66" t="str">
        <f t="shared" si="3"/>
        <v>Other Sedatives</v>
      </c>
      <c r="M19" s="66">
        <f t="shared" si="4"/>
        <v>0.16264490182162289</v>
      </c>
      <c r="N19" s="38"/>
    </row>
    <row r="20" spans="1:15" x14ac:dyDescent="0.5">
      <c r="A20" s="40">
        <v>14</v>
      </c>
      <c r="B20" s="33">
        <v>17</v>
      </c>
      <c r="C20" s="41" t="s">
        <v>10</v>
      </c>
      <c r="D20" s="42">
        <f>VLOOKUP($D$4,All!$A$5:$CS$85,VLOOKUP($D$2,$K$2:$M$3,3)+$B20)</f>
        <v>7.3929500828010419E-2</v>
      </c>
      <c r="F20" s="42">
        <f>VLOOKUP($F$4,All!$A$5:$CS$85,VLOOKUP($D$2,$K$2:$M$3,3)+$B20)</f>
        <v>0.14119697838466258</v>
      </c>
      <c r="H20" s="43">
        <f t="shared" si="0"/>
        <v>-47.640876119455996</v>
      </c>
      <c r="J20" s="66">
        <f t="shared" si="1"/>
        <v>7.4069500828010421E-2</v>
      </c>
      <c r="K20" s="66">
        <f t="shared" si="2"/>
        <v>15</v>
      </c>
      <c r="L20" s="66" t="str">
        <f t="shared" si="3"/>
        <v>Other Stimulants</v>
      </c>
      <c r="M20" s="66">
        <f t="shared" si="4"/>
        <v>0.14785900165602084</v>
      </c>
      <c r="N20" s="38"/>
    </row>
    <row r="21" spans="1:15" x14ac:dyDescent="0.5">
      <c r="A21" s="40">
        <v>15</v>
      </c>
      <c r="B21" s="33">
        <v>18</v>
      </c>
      <c r="C21" s="41" t="s">
        <v>11</v>
      </c>
      <c r="D21" s="42">
        <f>VLOOKUP($D$4,All!$A$5:$CS$85,VLOOKUP($D$2,$K$2:$M$3,3)+$B21)</f>
        <v>0.16264490182162289</v>
      </c>
      <c r="F21" s="42">
        <f>VLOOKUP($F$4,All!$A$5:$CS$85,VLOOKUP($D$2,$K$2:$M$3,3)+$B21)</f>
        <v>0.17799619088151514</v>
      </c>
      <c r="H21" s="43">
        <f t="shared" si="0"/>
        <v>-8.6245042570101855</v>
      </c>
      <c r="J21" s="66">
        <f t="shared" si="1"/>
        <v>0.1627949018216229</v>
      </c>
      <c r="K21" s="66">
        <f t="shared" si="2"/>
        <v>13</v>
      </c>
      <c r="L21" s="66" t="str">
        <f t="shared" si="3"/>
        <v>Opioids</v>
      </c>
      <c r="M21" s="66">
        <f t="shared" si="4"/>
        <v>7.3929500828010419E-2</v>
      </c>
      <c r="N21" s="38"/>
    </row>
    <row r="22" spans="1:15" x14ac:dyDescent="0.5">
      <c r="A22" s="40">
        <v>16</v>
      </c>
      <c r="B22" s="33">
        <v>19</v>
      </c>
      <c r="C22" s="41" t="s">
        <v>12</v>
      </c>
      <c r="D22" s="42">
        <f>VLOOKUP($D$4,All!$A$5:$CS$85,VLOOKUP($D$2,$K$2:$M$3,3)+$B22)</f>
        <v>0.14785900165602084</v>
      </c>
      <c r="F22" s="42">
        <f>VLOOKUP($F$4,All!$A$5:$CS$85,VLOOKUP($D$2,$K$2:$M$3,3)+$B22)</f>
        <v>0.25879446179851751</v>
      </c>
      <c r="H22" s="43">
        <f t="shared" si="0"/>
        <v>-42.86624194796898</v>
      </c>
      <c r="J22" s="66">
        <f t="shared" si="1"/>
        <v>0.14801900165602083</v>
      </c>
      <c r="K22" s="66">
        <f t="shared" si="2"/>
        <v>14</v>
      </c>
      <c r="L22" s="66" t="str">
        <f t="shared" si="3"/>
        <v>Pharmaco-therapy</v>
      </c>
      <c r="M22" s="66">
        <f t="shared" si="4"/>
        <v>5.9143600662408327E-2</v>
      </c>
      <c r="N22" s="38"/>
    </row>
    <row r="23" spans="1:15" x14ac:dyDescent="0.5">
      <c r="A23" s="40">
        <v>17</v>
      </c>
      <c r="B23" s="33">
        <v>20</v>
      </c>
      <c r="C23" s="41" t="s">
        <v>185</v>
      </c>
      <c r="D23" s="42">
        <f>VLOOKUP($D$4,All!$A$5:$CS$85,VLOOKUP($D$2,$K$2:$M$3,3)+$B23)</f>
        <v>1.4835186499487423</v>
      </c>
      <c r="F23" s="42">
        <f>VLOOKUP($F$4,All!$A$5:$CS$85,VLOOKUP($D$2,$K$2:$M$3,3)+$B23)</f>
        <v>1.8437605435243687</v>
      </c>
      <c r="H23" s="43">
        <f t="shared" si="0"/>
        <v>-19.538431649427753</v>
      </c>
      <c r="J23" s="66">
        <f t="shared" si="1"/>
        <v>1.4836886499487423</v>
      </c>
      <c r="K23" s="66">
        <f t="shared" si="2"/>
        <v>4</v>
      </c>
      <c r="L23" s="66" t="str">
        <f t="shared" si="3"/>
        <v>Hallucinogens</v>
      </c>
      <c r="M23" s="66">
        <f t="shared" si="4"/>
        <v>5.9143600662408327E-2</v>
      </c>
      <c r="N23" s="38"/>
    </row>
    <row r="24" spans="1:15" ht="16.149999999999999" thickBot="1" x14ac:dyDescent="0.55000000000000004">
      <c r="A24" s="40">
        <v>18</v>
      </c>
      <c r="B24" s="33">
        <v>21</v>
      </c>
      <c r="C24" s="35" t="s">
        <v>107</v>
      </c>
      <c r="D24" s="36">
        <f>VLOOKUP($D$4,All!$A$5:$CS$85,VLOOKUP($D$2,$K$2:$M$3,3)+$B24)</f>
        <v>5.9143600662408327E-2</v>
      </c>
      <c r="F24" s="36">
        <f>VLOOKUP($F$4,All!$A$5:$CS$85,VLOOKUP($D$2,$K$2:$M$3,3)+$B24)</f>
        <v>8.0798270917002382E-2</v>
      </c>
      <c r="H24" s="64">
        <f t="shared" si="0"/>
        <v>-26.800908000665224</v>
      </c>
      <c r="J24" s="66">
        <f t="shared" si="1"/>
        <v>5.9323600662408327E-2</v>
      </c>
      <c r="K24" s="66">
        <f t="shared" si="2"/>
        <v>16</v>
      </c>
      <c r="L24" s="66" t="str">
        <f t="shared" si="3"/>
        <v>Inhalants</v>
      </c>
      <c r="M24" s="66">
        <f t="shared" si="4"/>
        <v>2.4643166942670137E-2</v>
      </c>
      <c r="N24" s="38"/>
    </row>
    <row r="25" spans="1:15" ht="16.149999999999999" thickBot="1" x14ac:dyDescent="0.55000000000000004">
      <c r="B25" s="33">
        <v>22</v>
      </c>
      <c r="C25" s="61" t="s">
        <v>125</v>
      </c>
      <c r="D25" s="62"/>
      <c r="E25" s="63"/>
      <c r="F25" s="62"/>
      <c r="G25" s="63"/>
      <c r="H25" s="65"/>
      <c r="J25" s="40" t="s">
        <v>132</v>
      </c>
      <c r="K25" s="40" t="s">
        <v>133</v>
      </c>
      <c r="L25" s="40"/>
      <c r="M25" s="40"/>
    </row>
    <row r="26" spans="1:15" x14ac:dyDescent="0.5">
      <c r="A26" s="40">
        <v>1</v>
      </c>
      <c r="B26" s="33">
        <v>23</v>
      </c>
      <c r="C26" s="35" t="s">
        <v>92</v>
      </c>
      <c r="D26" s="36">
        <f>VLOOKUP($D$4,All!$A$5:$CS$85,VLOOKUP($D$2,$K$2:$M$3,3)+$B26)</f>
        <v>8.2801040927371652</v>
      </c>
      <c r="F26" s="36">
        <f>VLOOKUP($F$4,All!$A$5:$CS$85,VLOOKUP($D$2,$K$2:$M$3,3)+$B26)</f>
        <v>8.3850205605600046</v>
      </c>
      <c r="H26" s="43">
        <f t="shared" si="0"/>
        <v>-1.2512368582174638</v>
      </c>
      <c r="J26" s="66">
        <f>D26+0.00001*A26</f>
        <v>8.2801140927371648</v>
      </c>
      <c r="K26" s="66">
        <f>RANK(J26,J$26:J$41)</f>
        <v>1</v>
      </c>
      <c r="L26" s="66" t="str">
        <f>VLOOKUP(MATCH($A26,K$26:K$41,0),$A$26:$D$41,3)</f>
        <v>All AOD</v>
      </c>
      <c r="M26" s="66">
        <f>VLOOKUP(MATCH($A26,K$26:K$41,0),$A$26:$D$41,4)</f>
        <v>8.2801040927371652</v>
      </c>
      <c r="N26" s="38"/>
      <c r="O26" s="38"/>
    </row>
    <row r="27" spans="1:15" x14ac:dyDescent="0.5">
      <c r="A27" s="40">
        <v>2</v>
      </c>
      <c r="B27" s="33">
        <v>24</v>
      </c>
      <c r="C27" s="41" t="s">
        <v>93</v>
      </c>
      <c r="D27" s="42">
        <f>VLOOKUP($D$4,All!$A$5:$CS$85,VLOOKUP($D$2,$K$2:$M$3,3)+$B27)</f>
        <v>5.2489945587887394</v>
      </c>
      <c r="F27" s="42">
        <f>VLOOKUP($F$4,All!$A$5:$CS$85,VLOOKUP($D$2,$K$2:$M$3,3)+$B27)</f>
        <v>5.3618852556555288</v>
      </c>
      <c r="H27" s="43">
        <f t="shared" si="0"/>
        <v>-2.1054291817922839</v>
      </c>
      <c r="J27" s="66">
        <f t="shared" ref="J27:J41" si="5">D27+0.00001*A27</f>
        <v>5.2490145587887396</v>
      </c>
      <c r="K27" s="66">
        <f t="shared" ref="K27:K41" si="6">RANK(J27,J$26:J$41)</f>
        <v>2</v>
      </c>
      <c r="L27" s="66" t="str">
        <f t="shared" ref="L27:L41" si="7">VLOOKUP(MATCH($A27,K$26:K$41,0),$A$26:$D$41,3)</f>
        <v>Alcohol</v>
      </c>
      <c r="M27" s="66">
        <f>VLOOKUP(MATCH($A27,K$26:K$41,0),$A$26:$D$41,4)</f>
        <v>5.2489945587887394</v>
      </c>
      <c r="N27" s="38"/>
      <c r="O27" s="38"/>
    </row>
    <row r="28" spans="1:15" x14ac:dyDescent="0.5">
      <c r="A28" s="40">
        <v>3</v>
      </c>
      <c r="B28" s="33">
        <v>25</v>
      </c>
      <c r="C28" s="41" t="s">
        <v>94</v>
      </c>
      <c r="D28" s="42">
        <f>VLOOKUP($D$4,All!$A$5:$CS$85,VLOOKUP($D$2,$K$2:$M$3,3)+$B28)</f>
        <v>1.4785900165602082E-2</v>
      </c>
      <c r="F28" s="42">
        <f>VLOOKUP($F$4,All!$A$5:$CS$85,VLOOKUP($D$2,$K$2:$M$3,3)+$B28)</f>
        <v>2.0199567729250596E-2</v>
      </c>
      <c r="H28" s="43">
        <f t="shared" si="0"/>
        <v>-26.800908000665224</v>
      </c>
      <c r="J28" s="66">
        <f t="shared" si="5"/>
        <v>1.4815900165602082E-2</v>
      </c>
      <c r="K28" s="66">
        <f t="shared" si="6"/>
        <v>16</v>
      </c>
      <c r="L28" s="66" t="str">
        <f t="shared" si="7"/>
        <v>Pharmaceutical Drugs (any)</v>
      </c>
      <c r="M28" s="66">
        <f>VLOOKUP(MATCH($A28,K$26:K$41,0),$A$26:$D$41,4)</f>
        <v>1.4145177825092659</v>
      </c>
      <c r="N28" s="38"/>
      <c r="O28" s="38"/>
    </row>
    <row r="29" spans="1:15" x14ac:dyDescent="0.5">
      <c r="A29" s="40">
        <v>4</v>
      </c>
      <c r="B29" s="33">
        <v>26</v>
      </c>
      <c r="C29" s="41" t="s">
        <v>2</v>
      </c>
      <c r="D29" s="42">
        <f>VLOOKUP($D$4,All!$A$5:$CS$85,VLOOKUP($D$2,$K$2:$M$3,3)+$B29)</f>
        <v>0.22671713587256526</v>
      </c>
      <c r="F29" s="42">
        <f>VLOOKUP($F$4,All!$A$5:$CS$85,VLOOKUP($D$2,$K$2:$M$3,3)+$B29)</f>
        <v>0.31659322490498704</v>
      </c>
      <c r="H29" s="43">
        <f t="shared" si="0"/>
        <v>-28.388506753230281</v>
      </c>
      <c r="J29" s="66">
        <f t="shared" si="5"/>
        <v>0.22675713587256527</v>
      </c>
      <c r="K29" s="66">
        <f t="shared" si="6"/>
        <v>9</v>
      </c>
      <c r="L29" s="66" t="str">
        <f t="shared" si="7"/>
        <v>Other Stimulants</v>
      </c>
      <c r="M29" s="66">
        <f t="shared" ref="M29:M41" si="8">VLOOKUP(MATCH($A29,K$26:K$41,0),$A$26:$D$41,4)</f>
        <v>1.049798911757748</v>
      </c>
      <c r="N29" s="38"/>
      <c r="O29" s="38"/>
    </row>
    <row r="30" spans="1:15" x14ac:dyDescent="0.5">
      <c r="A30" s="40">
        <v>5</v>
      </c>
      <c r="B30" s="33">
        <v>27</v>
      </c>
      <c r="C30" s="41" t="s">
        <v>3</v>
      </c>
      <c r="D30" s="42">
        <f>VLOOKUP($D$4,All!$A$5:$CS$85,VLOOKUP($D$2,$K$2:$M$3,3)+$B30)</f>
        <v>0.15771626843308886</v>
      </c>
      <c r="F30" s="42">
        <f>VLOOKUP($F$4,All!$A$5:$CS$85,VLOOKUP($D$2,$K$2:$M$3,3)+$B30)</f>
        <v>0.20039571153177321</v>
      </c>
      <c r="H30" s="43">
        <f t="shared" si="0"/>
        <v>-21.297583053276778</v>
      </c>
      <c r="J30" s="66">
        <f t="shared" si="5"/>
        <v>0.15776626843308886</v>
      </c>
      <c r="K30" s="66">
        <f t="shared" si="6"/>
        <v>11</v>
      </c>
      <c r="L30" s="66" t="str">
        <f t="shared" si="7"/>
        <v>Cannabis</v>
      </c>
      <c r="M30" s="66">
        <f t="shared" si="8"/>
        <v>0.83293904266225061</v>
      </c>
      <c r="N30" s="38"/>
      <c r="O30" s="38"/>
    </row>
    <row r="31" spans="1:15" x14ac:dyDescent="0.5">
      <c r="A31" s="40">
        <v>6</v>
      </c>
      <c r="B31" s="33">
        <v>28</v>
      </c>
      <c r="C31" s="41" t="s">
        <v>95</v>
      </c>
      <c r="D31" s="42">
        <f>VLOOKUP($D$4,All!$A$5:$CS$85,VLOOKUP($D$2,$K$2:$M$3,3)+$B31)</f>
        <v>0.19221670215282705</v>
      </c>
      <c r="F31" s="42">
        <f>VLOOKUP($F$4,All!$A$5:$CS$85,VLOOKUP($D$2,$K$2:$M$3,3)+$B31)</f>
        <v>0.21459540765827609</v>
      </c>
      <c r="H31" s="43">
        <f t="shared" si="0"/>
        <v>-10.428324515259488</v>
      </c>
      <c r="J31" s="66">
        <f t="shared" si="5"/>
        <v>0.19227670215282705</v>
      </c>
      <c r="K31" s="66">
        <f t="shared" si="6"/>
        <v>10</v>
      </c>
      <c r="L31" s="66" t="str">
        <f t="shared" si="7"/>
        <v>Opioid</v>
      </c>
      <c r="M31" s="66">
        <f t="shared" si="8"/>
        <v>0.77379544199984229</v>
      </c>
      <c r="N31" s="38"/>
      <c r="O31" s="38"/>
    </row>
    <row r="32" spans="1:15" x14ac:dyDescent="0.5">
      <c r="A32" s="40">
        <v>7</v>
      </c>
      <c r="B32" s="33">
        <v>29</v>
      </c>
      <c r="C32" s="41" t="s">
        <v>5</v>
      </c>
      <c r="D32" s="42">
        <f>VLOOKUP($D$4,All!$A$5:$CS$85,VLOOKUP($D$2,$K$2:$M$3,3)+$B32)</f>
        <v>0.23164576926109928</v>
      </c>
      <c r="F32" s="42">
        <f>VLOOKUP($F$4,All!$A$5:$CS$85,VLOOKUP($D$2,$K$2:$M$3,3)+$B32)</f>
        <v>0.31339329338352162</v>
      </c>
      <c r="H32" s="43">
        <f t="shared" si="0"/>
        <v>-26.08464375221396</v>
      </c>
      <c r="J32" s="66">
        <f t="shared" si="5"/>
        <v>0.23171576926109927</v>
      </c>
      <c r="K32" s="66">
        <f t="shared" si="6"/>
        <v>8</v>
      </c>
      <c r="L32" s="66" t="str">
        <f t="shared" si="7"/>
        <v>Other Sedatives</v>
      </c>
      <c r="M32" s="66">
        <f t="shared" si="8"/>
        <v>0.58157873984701525</v>
      </c>
      <c r="N32" s="38"/>
      <c r="O32" s="38"/>
    </row>
    <row r="33" spans="1:15" x14ac:dyDescent="0.5">
      <c r="A33" s="40">
        <v>8</v>
      </c>
      <c r="B33" s="33">
        <v>30</v>
      </c>
      <c r="C33" s="41" t="s">
        <v>6</v>
      </c>
      <c r="D33" s="42">
        <f>VLOOKUP($D$4,All!$A$5:$CS$85,VLOOKUP($D$2,$K$2:$M$3,3)+$B33)</f>
        <v>0.83293904266225061</v>
      </c>
      <c r="F33" s="42">
        <f>VLOOKUP($F$4,All!$A$5:$CS$85,VLOOKUP($D$2,$K$2:$M$3,3)+$B33)</f>
        <v>0.90038073185233836</v>
      </c>
      <c r="H33" s="43">
        <f t="shared" si="0"/>
        <v>-7.4903523369876073</v>
      </c>
      <c r="J33" s="66">
        <f t="shared" si="5"/>
        <v>0.83301904266225058</v>
      </c>
      <c r="K33" s="66">
        <f t="shared" si="6"/>
        <v>5</v>
      </c>
      <c r="L33" s="66" t="str">
        <f t="shared" si="7"/>
        <v>Benzodiazepines</v>
      </c>
      <c r="M33" s="66">
        <f t="shared" si="8"/>
        <v>0.23164576926109928</v>
      </c>
      <c r="N33" s="38"/>
      <c r="O33" s="38"/>
    </row>
    <row r="34" spans="1:15" x14ac:dyDescent="0.5">
      <c r="A34" s="40">
        <v>9</v>
      </c>
      <c r="B34" s="33">
        <v>31</v>
      </c>
      <c r="C34" s="41" t="s">
        <v>8</v>
      </c>
      <c r="D34" s="42">
        <f>VLOOKUP($D$4,All!$A$5:$CS$85,VLOOKUP($D$2,$K$2:$M$3,3)+$B34)</f>
        <v>1.4785900165602082E-2</v>
      </c>
      <c r="F34" s="42">
        <f>VLOOKUP($F$4,All!$A$5:$CS$85,VLOOKUP($D$2,$K$2:$M$3,3)+$B34)</f>
        <v>3.9199161137951653E-2</v>
      </c>
      <c r="H34" s="43">
        <f t="shared" si="0"/>
        <v>-62.280059735036673</v>
      </c>
      <c r="J34" s="66">
        <f t="shared" si="5"/>
        <v>1.4875900165602082E-2</v>
      </c>
      <c r="K34" s="66">
        <f t="shared" si="6"/>
        <v>15</v>
      </c>
      <c r="L34" s="66" t="str">
        <f t="shared" si="7"/>
        <v>Analgesics</v>
      </c>
      <c r="M34" s="66">
        <f t="shared" si="8"/>
        <v>0.22671713587256526</v>
      </c>
      <c r="N34" s="38"/>
      <c r="O34" s="38"/>
    </row>
    <row r="35" spans="1:15" x14ac:dyDescent="0.5">
      <c r="A35" s="40">
        <v>10</v>
      </c>
      <c r="B35" s="33">
        <v>32</v>
      </c>
      <c r="C35" s="41" t="s">
        <v>96</v>
      </c>
      <c r="D35" s="42">
        <f>VLOOKUP($D$4,All!$A$5:$CS$85,VLOOKUP($D$2,$K$2:$M$3,3)+$B35)</f>
        <v>3.9429067108272216E-2</v>
      </c>
      <c r="F35" s="42">
        <f>VLOOKUP($F$4,All!$A$5:$CS$85,VLOOKUP($D$2,$K$2:$M$3,3)+$B35)</f>
        <v>6.8598531991415385E-2</v>
      </c>
      <c r="H35" s="43">
        <f t="shared" si="0"/>
        <v>-42.521995786722549</v>
      </c>
      <c r="J35" s="66">
        <f t="shared" si="5"/>
        <v>3.9529067108272219E-2</v>
      </c>
      <c r="K35" s="66">
        <f t="shared" si="6"/>
        <v>12</v>
      </c>
      <c r="L35" s="66" t="str">
        <f t="shared" si="7"/>
        <v>Anti-psychotics</v>
      </c>
      <c r="M35" s="66">
        <f t="shared" si="8"/>
        <v>0.19221670215282705</v>
      </c>
      <c r="N35" s="38"/>
      <c r="O35" s="38"/>
    </row>
    <row r="36" spans="1:15" x14ac:dyDescent="0.5">
      <c r="A36" s="40">
        <v>11</v>
      </c>
      <c r="B36" s="33">
        <v>33</v>
      </c>
      <c r="C36" s="41" t="s">
        <v>9</v>
      </c>
      <c r="D36" s="42">
        <f>VLOOKUP($D$4,All!$A$5:$CS$85,VLOOKUP($D$2,$K$2:$M$3,3)+$B36)</f>
        <v>2.9571800331204164E-2</v>
      </c>
      <c r="F36" s="42">
        <f>VLOOKUP($F$4,All!$A$5:$CS$85,VLOOKUP($D$2,$K$2:$M$3,3)+$B36)</f>
        <v>1.9999572009159007E-2</v>
      </c>
      <c r="H36" s="43">
        <f t="shared" si="0"/>
        <v>47.862165838656232</v>
      </c>
      <c r="J36" s="66">
        <f t="shared" si="5"/>
        <v>2.9681800331204163E-2</v>
      </c>
      <c r="K36" s="66">
        <f t="shared" si="6"/>
        <v>13</v>
      </c>
      <c r="L36" s="66" t="str">
        <f t="shared" si="7"/>
        <v>Antidepressants</v>
      </c>
      <c r="M36" s="66">
        <f t="shared" si="8"/>
        <v>0.15771626843308886</v>
      </c>
      <c r="N36" s="38"/>
      <c r="O36" s="38"/>
    </row>
    <row r="37" spans="1:15" x14ac:dyDescent="0.5">
      <c r="A37" s="40">
        <v>12</v>
      </c>
      <c r="B37" s="33">
        <v>34</v>
      </c>
      <c r="C37" s="41" t="s">
        <v>97</v>
      </c>
      <c r="D37" s="42">
        <f>VLOOKUP($D$4,All!$A$5:$CS$85,VLOOKUP($D$2,$K$2:$M$3,3)+$B37)</f>
        <v>0.77379544199984229</v>
      </c>
      <c r="F37" s="42">
        <f>VLOOKUP($F$4,All!$A$5:$CS$85,VLOOKUP($D$2,$K$2:$M$3,3)+$B37)</f>
        <v>0.80378279904810035</v>
      </c>
      <c r="H37" s="43">
        <f t="shared" si="0"/>
        <v>-3.7307786486313623</v>
      </c>
      <c r="J37" s="66">
        <f t="shared" si="5"/>
        <v>0.7739154419998423</v>
      </c>
      <c r="K37" s="66">
        <f t="shared" si="6"/>
        <v>6</v>
      </c>
      <c r="L37" s="66" t="str">
        <f t="shared" si="7"/>
        <v>Heroin</v>
      </c>
      <c r="M37" s="66">
        <f t="shared" si="8"/>
        <v>3.9429067108272216E-2</v>
      </c>
      <c r="N37" s="38"/>
      <c r="O37" s="38"/>
    </row>
    <row r="38" spans="1:15" x14ac:dyDescent="0.5">
      <c r="A38" s="40">
        <v>13</v>
      </c>
      <c r="B38" s="33">
        <v>35</v>
      </c>
      <c r="C38" s="41" t="s">
        <v>11</v>
      </c>
      <c r="D38" s="42">
        <f>VLOOKUP($D$4,All!$A$5:$CS$85,VLOOKUP($D$2,$K$2:$M$3,3)+$B38)</f>
        <v>0.58157873984701525</v>
      </c>
      <c r="F38" s="42">
        <f>VLOOKUP($F$4,All!$A$5:$CS$85,VLOOKUP($D$2,$K$2:$M$3,3)+$B38)</f>
        <v>0.52738871388152297</v>
      </c>
      <c r="H38" s="43">
        <f t="shared" si="0"/>
        <v>10.275158443695094</v>
      </c>
      <c r="J38" s="66">
        <f t="shared" si="5"/>
        <v>0.58170873984701521</v>
      </c>
      <c r="K38" s="66">
        <f t="shared" si="6"/>
        <v>7</v>
      </c>
      <c r="L38" s="66" t="str">
        <f t="shared" si="7"/>
        <v>Inhalants</v>
      </c>
      <c r="M38" s="66">
        <f t="shared" si="8"/>
        <v>2.9571800331204164E-2</v>
      </c>
      <c r="N38" s="38"/>
      <c r="O38" s="38"/>
    </row>
    <row r="39" spans="1:15" x14ac:dyDescent="0.5">
      <c r="A39" s="40">
        <v>14</v>
      </c>
      <c r="B39" s="33">
        <v>36</v>
      </c>
      <c r="C39" s="41" t="s">
        <v>12</v>
      </c>
      <c r="D39" s="42">
        <f>VLOOKUP($D$4,All!$A$5:$CS$85,VLOOKUP($D$2,$K$2:$M$3,3)+$B39)</f>
        <v>1.049798911757748</v>
      </c>
      <c r="F39" s="42">
        <f>VLOOKUP($F$4,All!$A$5:$CS$85,VLOOKUP($D$2,$K$2:$M$3,3)+$B39)</f>
        <v>1.1919744917458766</v>
      </c>
      <c r="H39" s="43">
        <f t="shared" si="0"/>
        <v>-11.927736790733249</v>
      </c>
      <c r="J39" s="66">
        <f t="shared" si="5"/>
        <v>1.049938911757748</v>
      </c>
      <c r="K39" s="66">
        <f t="shared" si="6"/>
        <v>4</v>
      </c>
      <c r="L39" s="66" t="str">
        <f t="shared" si="7"/>
        <v>Pharmaco-therapy</v>
      </c>
      <c r="M39" s="66">
        <f t="shared" si="8"/>
        <v>1.4785900165602082E-2</v>
      </c>
      <c r="N39" s="38"/>
      <c r="O39" s="38"/>
    </row>
    <row r="40" spans="1:15" x14ac:dyDescent="0.5">
      <c r="A40" s="40">
        <v>15</v>
      </c>
      <c r="B40" s="33">
        <v>37</v>
      </c>
      <c r="C40" s="41" t="s">
        <v>185</v>
      </c>
      <c r="D40" s="42">
        <f>VLOOKUP($D$4,All!$A$5:$CS$85,VLOOKUP($D$2,$K$2:$M$3,3)+$B40)</f>
        <v>1.4145177825092659</v>
      </c>
      <c r="F40" s="42">
        <f>VLOOKUP($F$4,All!$A$5:$CS$85,VLOOKUP($D$2,$K$2:$M$3,3)+$B40)</f>
        <v>1.6091655638569335</v>
      </c>
      <c r="H40" s="43">
        <f t="shared" si="0"/>
        <v>-12.096193562651536</v>
      </c>
      <c r="J40" s="66">
        <f t="shared" si="5"/>
        <v>1.4146677825092659</v>
      </c>
      <c r="K40" s="66">
        <f t="shared" si="6"/>
        <v>3</v>
      </c>
      <c r="L40" s="66" t="str">
        <f t="shared" si="7"/>
        <v>Hallucinogens</v>
      </c>
      <c r="M40" s="66">
        <f t="shared" si="8"/>
        <v>1.4785900165602082E-2</v>
      </c>
      <c r="N40" s="38"/>
      <c r="O40" s="38"/>
    </row>
    <row r="41" spans="1:15" ht="16.149999999999999" thickBot="1" x14ac:dyDescent="0.55000000000000004">
      <c r="A41" s="40">
        <v>16</v>
      </c>
      <c r="B41" s="33">
        <v>38</v>
      </c>
      <c r="C41" s="35" t="s">
        <v>107</v>
      </c>
      <c r="D41" s="36">
        <f>VLOOKUP($D$4,All!$A$5:$CS$85,VLOOKUP($D$2,$K$2:$M$3,3)+$B41)</f>
        <v>1.4785900165602082E-2</v>
      </c>
      <c r="F41" s="36">
        <f>VLOOKUP($F$4,All!$A$5:$CS$85,VLOOKUP($D$2,$K$2:$M$3,3)+$B41)</f>
        <v>1.3599708966228124E-2</v>
      </c>
      <c r="H41" s="64">
        <f t="shared" si="0"/>
        <v>8.7221807637178266</v>
      </c>
      <c r="J41" s="66">
        <f t="shared" si="5"/>
        <v>1.4945900165602082E-2</v>
      </c>
      <c r="K41" s="66">
        <f t="shared" si="6"/>
        <v>14</v>
      </c>
      <c r="L41" s="66" t="str">
        <f t="shared" si="7"/>
        <v>Amphetamines</v>
      </c>
      <c r="M41" s="66">
        <f t="shared" si="8"/>
        <v>1.4785900165602082E-2</v>
      </c>
      <c r="N41" s="38"/>
      <c r="O41" s="38"/>
    </row>
    <row r="42" spans="1:15" ht="16.149999999999999" thickBot="1" x14ac:dyDescent="0.55000000000000004">
      <c r="B42" s="33">
        <v>39</v>
      </c>
      <c r="C42" s="61" t="s">
        <v>124</v>
      </c>
      <c r="D42" s="62"/>
      <c r="E42" s="63"/>
      <c r="F42" s="62"/>
      <c r="G42" s="63"/>
      <c r="H42" s="65"/>
      <c r="J42" s="66"/>
      <c r="K42" s="66"/>
      <c r="L42" s="66"/>
      <c r="M42" s="66"/>
    </row>
    <row r="43" spans="1:15" ht="16.149999999999999" thickBot="1" x14ac:dyDescent="0.55000000000000004">
      <c r="B43" s="33">
        <v>40</v>
      </c>
      <c r="C43" s="35" t="s">
        <v>127</v>
      </c>
      <c r="D43" s="36">
        <f>VLOOKUP($D$4,All!$A$5:$CS$85,VLOOKUP($D$2,$K$2:$M$3,3)+$B43)</f>
        <v>7.8858134216544432E-2</v>
      </c>
      <c r="F43" s="36">
        <f>VLOOKUP($F$4,All!$A$5:$CS$85,VLOOKUP($D$2,$K$2:$M$3,3)+$B43)</f>
        <v>0.10179782152661933</v>
      </c>
      <c r="H43" s="64">
        <f t="shared" si="0"/>
        <v>-22.534556207645711</v>
      </c>
      <c r="J43" s="66"/>
      <c r="K43" s="66"/>
      <c r="L43" s="66"/>
      <c r="M43" s="66"/>
    </row>
    <row r="44" spans="1:15" ht="16.149999999999999" thickBot="1" x14ac:dyDescent="0.55000000000000004">
      <c r="B44" s="33">
        <v>41</v>
      </c>
      <c r="C44" s="61" t="s">
        <v>184</v>
      </c>
      <c r="D44" s="62"/>
      <c r="E44" s="63"/>
      <c r="F44" s="62"/>
      <c r="G44" s="63"/>
      <c r="H44" s="65"/>
    </row>
    <row r="45" spans="1:15" x14ac:dyDescent="0.5">
      <c r="B45" s="33">
        <v>42</v>
      </c>
      <c r="C45" s="35" t="s">
        <v>93</v>
      </c>
      <c r="D45" s="36">
        <f>VLOOKUP($D$4,All!$A$5:$CS$85,VLOOKUP($D$2,$K$2:$M$3,3)+$B45)</f>
        <v>1.4736613831716741</v>
      </c>
      <c r="F45" s="36">
        <f>VLOOKUP($F$4,All!$A$5:$CS$85,VLOOKUP($D$2,$K$2:$M$3,3)+$B45)</f>
        <v>1.2043742263915553</v>
      </c>
      <c r="H45" s="43">
        <f t="shared" si="0"/>
        <v>22.359093285060926</v>
      </c>
    </row>
    <row r="46" spans="1:15" x14ac:dyDescent="0.5">
      <c r="B46" s="33">
        <v>43</v>
      </c>
      <c r="C46" s="41" t="s">
        <v>100</v>
      </c>
      <c r="D46" s="42">
        <f>VLOOKUP($D$4,All!$A$5:$CS$85,VLOOKUP($D$2,$K$2:$M$3,3)+$B46)</f>
        <v>4.928633388534027E-3</v>
      </c>
      <c r="F46" s="42">
        <f>VLOOKUP($F$4,All!$A$5:$CS$85,VLOOKUP($D$2,$K$2:$M$3,3)+$B46)</f>
        <v>1.4999679006869254E-2</v>
      </c>
      <c r="H46" s="43">
        <f t="shared" si="0"/>
        <v>-67.141740924743061</v>
      </c>
    </row>
    <row r="47" spans="1:15" x14ac:dyDescent="0.5">
      <c r="B47" s="33">
        <v>44</v>
      </c>
      <c r="C47" s="35" t="s">
        <v>99</v>
      </c>
      <c r="D47" s="36">
        <f>VLOOKUP($D$4,All!$A$5:$CS$85,VLOOKUP($D$2,$K$2:$M$3,3)+$B47)</f>
        <v>1.4785900165602082</v>
      </c>
      <c r="F47" s="36">
        <f>VLOOKUP($F$4,All!$A$5:$CS$85,VLOOKUP($D$2,$K$2:$M$3,3)+$B47)</f>
        <v>1.2193739053984245</v>
      </c>
      <c r="H47" s="43">
        <f t="shared" si="0"/>
        <v>21.258131735817823</v>
      </c>
    </row>
    <row r="48" spans="1:15" ht="16.5" customHeight="1" thickBot="1" x14ac:dyDescent="0.55000000000000004">
      <c r="B48" s="33">
        <v>45</v>
      </c>
      <c r="C48" s="61" t="s">
        <v>123</v>
      </c>
      <c r="D48" s="62"/>
      <c r="E48" s="63"/>
      <c r="F48" s="62"/>
      <c r="G48" s="63"/>
      <c r="H48" s="63"/>
    </row>
    <row r="49" spans="1:8" ht="16.149999999999999" thickBot="1" x14ac:dyDescent="0.55000000000000004">
      <c r="B49" s="33">
        <v>46</v>
      </c>
      <c r="C49" s="35" t="s">
        <v>101</v>
      </c>
      <c r="D49" s="36">
        <f>VLOOKUP($D$4,All!$A$5:$CS$85,VLOOKUP($D$2,$K$2:$M$3,3)+$B49)</f>
        <v>0.47314880529926662</v>
      </c>
      <c r="F49" s="36">
        <f>VLOOKUP($F$4,All!$A$5:$CS$85,VLOOKUP($D$2,$K$2:$M$3,3)+$B49)</f>
        <v>0.75158391610419528</v>
      </c>
      <c r="H49" s="64">
        <f t="shared" si="0"/>
        <v>-37.046443496048418</v>
      </c>
    </row>
    <row r="50" spans="1:8" ht="16.149999999999999" thickBot="1" x14ac:dyDescent="0.55000000000000004">
      <c r="B50" s="33">
        <v>47</v>
      </c>
      <c r="C50" s="61" t="s">
        <v>129</v>
      </c>
      <c r="D50" s="76" t="s">
        <v>130</v>
      </c>
      <c r="E50" s="76"/>
      <c r="F50" s="76"/>
      <c r="G50" s="76"/>
      <c r="H50" s="76"/>
    </row>
    <row r="51" spans="1:8" ht="16.149999999999999" thickBot="1" x14ac:dyDescent="0.55000000000000004">
      <c r="A51" s="54"/>
      <c r="B51" s="33">
        <v>48</v>
      </c>
      <c r="C51" s="58" t="s">
        <v>102</v>
      </c>
      <c r="D51" s="59">
        <f>VLOOKUP($D$4,All!$A$5:$CS$85,VLOOKUP($D$2,$K$2:$M$3,3)+$B51)</f>
        <v>0.55693557290434514</v>
      </c>
      <c r="E51" s="60"/>
      <c r="F51" s="59">
        <f>VLOOKUP($F$4,All!$A$5:$CS$85,VLOOKUP($D$2,$K$2:$M$3,3)+$B51)</f>
        <v>0.97397915684604341</v>
      </c>
      <c r="G51" s="60"/>
      <c r="H51" s="43">
        <f t="shared" si="0"/>
        <v>-42.818532718110333</v>
      </c>
    </row>
    <row r="52" spans="1:8" ht="16.149999999999999" thickBot="1" x14ac:dyDescent="0.55000000000000004">
      <c r="A52" s="54"/>
      <c r="B52" s="27">
        <v>49</v>
      </c>
      <c r="C52" s="61" t="s">
        <v>189</v>
      </c>
      <c r="D52" s="76" t="s">
        <v>190</v>
      </c>
      <c r="E52" s="76"/>
      <c r="F52" s="76"/>
      <c r="G52" s="76"/>
      <c r="H52" s="76"/>
    </row>
    <row r="53" spans="1:8" x14ac:dyDescent="0.5">
      <c r="A53" s="54"/>
      <c r="B53" s="27">
        <v>50</v>
      </c>
      <c r="C53" s="68" t="s">
        <v>191</v>
      </c>
      <c r="D53" s="69">
        <f>VLOOKUP($D$4,All!$A$5:$CU$85,VLOOKUP($D$2,$K$2:$M$3,3)+$B53)</f>
        <v>435.74579380879885</v>
      </c>
      <c r="E53" s="70"/>
      <c r="F53" s="69">
        <f>VLOOKUP($F$4,All!$A$5:$CU$85,VLOOKUP($D$2,$K$2:$M$3,3)+$B53)</f>
        <v>537</v>
      </c>
      <c r="G53" s="70"/>
      <c r="H53" s="71">
        <f t="shared" ref="H53" si="9">IF(OR(D53=0,F53=0),"n.a",(D53-F53)/F53*100)</f>
        <v>-18.855531879180848</v>
      </c>
    </row>
  </sheetData>
  <sheetProtection sheet="1" objects="1" scenarios="1"/>
  <mergeCells count="5">
    <mergeCell ref="H5:H6"/>
    <mergeCell ref="D50:H50"/>
    <mergeCell ref="C1:H1"/>
    <mergeCell ref="J5:P5"/>
    <mergeCell ref="D52:H5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2</xdr:col>
                    <xdr:colOff>3043238</xdr:colOff>
                    <xdr:row>3</xdr:row>
                    <xdr:rowOff>4763</xdr:rowOff>
                  </from>
                  <to>
                    <xdr:col>4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T91"/>
  <sheetViews>
    <sheetView showGridLines="0" showRowColHeaders="0" zoomScale="90" zoomScaleNormal="9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L3" sqref="L3"/>
    </sheetView>
  </sheetViews>
  <sheetFormatPr defaultRowHeight="15.75" x14ac:dyDescent="0.5"/>
  <cols>
    <col min="1" max="1" width="4.1875" style="28" customWidth="1"/>
    <col min="2" max="2" width="1.9375" style="28" bestFit="1" customWidth="1"/>
    <col min="3" max="3" width="20.875" style="28" customWidth="1"/>
    <col min="4" max="6" width="9" style="28"/>
    <col min="7" max="7" width="14.6875" style="28" bestFit="1" customWidth="1"/>
    <col min="8" max="19" width="9" style="28"/>
    <col min="20" max="20" width="63.6875" style="38" customWidth="1"/>
    <col min="21" max="16384" width="9" style="28"/>
  </cols>
  <sheetData>
    <row r="1" spans="1:20" ht="38.65" customHeight="1" x14ac:dyDescent="0.6">
      <c r="B1" s="80" t="s">
        <v>134</v>
      </c>
      <c r="C1" s="80"/>
      <c r="D1" s="80"/>
      <c r="E1" s="80"/>
      <c r="F1" s="80"/>
      <c r="G1" s="80"/>
      <c r="H1" s="80"/>
      <c r="I1" s="80"/>
    </row>
    <row r="2" spans="1:20" x14ac:dyDescent="0.5">
      <c r="B2" s="81" t="s">
        <v>138</v>
      </c>
      <c r="C2" s="81"/>
      <c r="D2" s="81"/>
      <c r="E2" s="81"/>
      <c r="F2" s="81"/>
      <c r="G2" s="81"/>
      <c r="H2" s="81"/>
      <c r="I2" s="81"/>
    </row>
    <row r="3" spans="1:20" x14ac:dyDescent="0.5">
      <c r="B3" s="37" t="s">
        <v>135</v>
      </c>
    </row>
    <row r="4" spans="1:20" x14ac:dyDescent="0.5">
      <c r="A4" s="44"/>
      <c r="B4" s="45">
        <v>48</v>
      </c>
      <c r="C4" s="44"/>
      <c r="D4" s="44"/>
      <c r="E4" s="44"/>
      <c r="F4" s="44"/>
      <c r="G4" s="44"/>
      <c r="H4" s="44"/>
      <c r="I4" s="44"/>
      <c r="J4" s="44"/>
    </row>
    <row r="5" spans="1:20" x14ac:dyDescent="0.5">
      <c r="A5" s="53"/>
      <c r="B5" s="53"/>
      <c r="C5" s="53"/>
      <c r="D5" s="53"/>
      <c r="E5" s="53"/>
      <c r="F5" s="53"/>
      <c r="G5" s="53"/>
      <c r="H5" s="53"/>
      <c r="I5" s="53"/>
      <c r="J5" s="44"/>
    </row>
    <row r="6" spans="1:20" x14ac:dyDescent="0.5">
      <c r="A6" s="53"/>
      <c r="B6" s="53"/>
      <c r="C6" s="53"/>
      <c r="D6" s="53"/>
      <c r="E6" s="53"/>
      <c r="F6" s="53"/>
      <c r="G6" s="53"/>
      <c r="H6" s="53"/>
      <c r="I6" s="53"/>
      <c r="J6" s="44"/>
    </row>
    <row r="7" spans="1:20" x14ac:dyDescent="0.5">
      <c r="A7" s="46"/>
      <c r="B7" s="46"/>
      <c r="C7" s="46"/>
      <c r="D7" s="46"/>
      <c r="E7" s="46"/>
      <c r="F7" s="46"/>
      <c r="G7" s="46"/>
      <c r="H7" s="46"/>
      <c r="I7" s="53"/>
      <c r="J7" s="44"/>
      <c r="T7" s="57"/>
    </row>
    <row r="8" spans="1:20" x14ac:dyDescent="0.5">
      <c r="A8" s="46"/>
      <c r="B8" s="46"/>
      <c r="C8" s="46"/>
      <c r="D8" s="46"/>
      <c r="E8" s="46" t="s">
        <v>132</v>
      </c>
      <c r="F8" s="46" t="s">
        <v>133</v>
      </c>
      <c r="G8" s="46"/>
      <c r="H8" s="46"/>
      <c r="I8" s="53"/>
      <c r="J8" s="44"/>
      <c r="T8" s="56" t="s">
        <v>183</v>
      </c>
    </row>
    <row r="9" spans="1:20" x14ac:dyDescent="0.5">
      <c r="A9" s="46"/>
      <c r="B9" s="47">
        <v>1</v>
      </c>
      <c r="C9" s="2" t="s">
        <v>13</v>
      </c>
      <c r="D9" s="48">
        <f>VLOOKUP($B9,All!$A$5:$CU$85,Comparison!$B$4+51)</f>
        <v>300.62437369922145</v>
      </c>
      <c r="E9" s="48">
        <f>D9+0.0001*B9</f>
        <v>300.62447369922143</v>
      </c>
      <c r="F9" s="49">
        <f>RANK(E9,E$9:E$87)</f>
        <v>60</v>
      </c>
      <c r="G9" s="50" t="str">
        <f>VLOOKUP(MATCH(B9,F$9:F$87,0),$B$9:$D$87,2)</f>
        <v xml:space="preserve">Melbourne </v>
      </c>
      <c r="H9" s="51">
        <f>VLOOKUP(MATCH(B9,F$9:F$87,0),$B$9:$D$87,3)</f>
        <v>1701.1689414223208</v>
      </c>
      <c r="I9" s="53"/>
      <c r="J9" s="44"/>
      <c r="T9" s="55" t="s">
        <v>139</v>
      </c>
    </row>
    <row r="10" spans="1:20" x14ac:dyDescent="0.5">
      <c r="A10" s="46"/>
      <c r="B10" s="47">
        <v>2</v>
      </c>
      <c r="C10" s="2" t="s">
        <v>14</v>
      </c>
      <c r="D10" s="48">
        <f>VLOOKUP($B10,All!$A$5:$CU$85,Comparison!$B$4+51)</f>
        <v>1186.7948182198077</v>
      </c>
      <c r="E10" s="48">
        <f t="shared" ref="E10:E73" si="0">D10+0.0001*B10</f>
        <v>1186.7950182198076</v>
      </c>
      <c r="F10" s="49">
        <f t="shared" ref="F10:F73" si="1">RANK(E10,E$9:E$87)</f>
        <v>4</v>
      </c>
      <c r="G10" s="50" t="str">
        <f t="shared" ref="G10:G73" si="2">VLOOKUP(MATCH(B10,F$9:F$87,0),$B$9:$D$87,2)</f>
        <v xml:space="preserve">Latrobe </v>
      </c>
      <c r="H10" s="51">
        <f t="shared" ref="H10:H73" si="3">VLOOKUP(MATCH(B10,F$9:F$87,0),$B$9:$D$87,3)</f>
        <v>1538.5628663636962</v>
      </c>
      <c r="I10" s="53"/>
      <c r="J10" s="44"/>
      <c r="T10" s="55" t="s">
        <v>140</v>
      </c>
    </row>
    <row r="11" spans="1:20" x14ac:dyDescent="0.5">
      <c r="A11" s="46"/>
      <c r="B11" s="47">
        <v>3</v>
      </c>
      <c r="C11" s="2" t="s">
        <v>15</v>
      </c>
      <c r="D11" s="48">
        <f>VLOOKUP($B11,All!$A$5:$CU$85,Comparison!$B$4+51)</f>
        <v>342.13054839665591</v>
      </c>
      <c r="E11" s="48">
        <f t="shared" si="0"/>
        <v>342.13084839665589</v>
      </c>
      <c r="F11" s="49">
        <f t="shared" si="1"/>
        <v>51</v>
      </c>
      <c r="G11" s="50" t="str">
        <f t="shared" si="2"/>
        <v xml:space="preserve">Northern Grampians </v>
      </c>
      <c r="H11" s="51">
        <f t="shared" si="3"/>
        <v>1245.2863281592563</v>
      </c>
      <c r="I11" s="53"/>
      <c r="J11" s="44"/>
      <c r="T11" s="55" t="s">
        <v>141</v>
      </c>
    </row>
    <row r="12" spans="1:20" x14ac:dyDescent="0.5">
      <c r="A12" s="46"/>
      <c r="B12" s="47">
        <v>4</v>
      </c>
      <c r="C12" s="2" t="s">
        <v>16</v>
      </c>
      <c r="D12" s="48">
        <f>VLOOKUP($B12,All!$A$5:$CU$85,Comparison!$B$4+51)</f>
        <v>622.25253903289376</v>
      </c>
      <c r="E12" s="48">
        <f t="shared" si="0"/>
        <v>622.25293903289378</v>
      </c>
      <c r="F12" s="49">
        <f t="shared" si="1"/>
        <v>27</v>
      </c>
      <c r="G12" s="50" t="str">
        <f t="shared" si="2"/>
        <v xml:space="preserve">Ararat </v>
      </c>
      <c r="H12" s="51">
        <f t="shared" si="3"/>
        <v>1186.7948182198077</v>
      </c>
      <c r="I12" s="53"/>
      <c r="J12" s="44"/>
      <c r="T12" s="55" t="s">
        <v>142</v>
      </c>
    </row>
    <row r="13" spans="1:20" x14ac:dyDescent="0.5">
      <c r="A13" s="46"/>
      <c r="B13" s="47">
        <v>5</v>
      </c>
      <c r="C13" s="2" t="s">
        <v>17</v>
      </c>
      <c r="D13" s="48">
        <f>VLOOKUP($B13,All!$A$5:$CU$85,Comparison!$B$4+51)</f>
        <v>317.79943917746027</v>
      </c>
      <c r="E13" s="48">
        <f t="shared" si="0"/>
        <v>317.79993917746026</v>
      </c>
      <c r="F13" s="49">
        <f t="shared" si="1"/>
        <v>56</v>
      </c>
      <c r="G13" s="50" t="str">
        <f t="shared" si="2"/>
        <v xml:space="preserve">Mildura </v>
      </c>
      <c r="H13" s="51">
        <f t="shared" si="3"/>
        <v>995.76309061980442</v>
      </c>
      <c r="I13" s="53"/>
      <c r="J13" s="44"/>
      <c r="T13" s="55" t="s">
        <v>143</v>
      </c>
    </row>
    <row r="14" spans="1:20" x14ac:dyDescent="0.5">
      <c r="A14" s="46"/>
      <c r="B14" s="47">
        <v>6</v>
      </c>
      <c r="C14" s="2" t="s">
        <v>18</v>
      </c>
      <c r="D14" s="48">
        <f>VLOOKUP($B14,All!$A$5:$CU$85,Comparison!$B$4+51)</f>
        <v>765.25034618468044</v>
      </c>
      <c r="E14" s="48">
        <f t="shared" si="0"/>
        <v>765.2509461846804</v>
      </c>
      <c r="F14" s="49">
        <f t="shared" si="1"/>
        <v>17</v>
      </c>
      <c r="G14" s="50" t="str">
        <f t="shared" si="2"/>
        <v xml:space="preserve">Frankston </v>
      </c>
      <c r="H14" s="51">
        <f t="shared" si="3"/>
        <v>986.4795099694428</v>
      </c>
      <c r="I14" s="53"/>
      <c r="J14" s="44"/>
      <c r="T14" s="55" t="s">
        <v>144</v>
      </c>
    </row>
    <row r="15" spans="1:20" x14ac:dyDescent="0.5">
      <c r="A15" s="46"/>
      <c r="B15" s="47">
        <v>7</v>
      </c>
      <c r="C15" s="2" t="s">
        <v>19</v>
      </c>
      <c r="D15" s="48">
        <f>VLOOKUP($B15,All!$A$5:$CU$85,Comparison!$B$4+51)</f>
        <v>240.83837792097899</v>
      </c>
      <c r="E15" s="48">
        <f t="shared" si="0"/>
        <v>240.83907792097898</v>
      </c>
      <c r="F15" s="49">
        <f t="shared" si="1"/>
        <v>67</v>
      </c>
      <c r="G15" s="50" t="str">
        <f t="shared" si="2"/>
        <v xml:space="preserve">Yarra </v>
      </c>
      <c r="H15" s="51">
        <f t="shared" si="3"/>
        <v>977.4545454545455</v>
      </c>
      <c r="I15" s="53"/>
      <c r="J15" s="44"/>
      <c r="T15" s="55" t="s">
        <v>145</v>
      </c>
    </row>
    <row r="16" spans="1:20" x14ac:dyDescent="0.5">
      <c r="A16" s="46"/>
      <c r="B16" s="47">
        <v>8</v>
      </c>
      <c r="C16" s="2" t="s">
        <v>20</v>
      </c>
      <c r="D16" s="48">
        <f>VLOOKUP($B16,All!$A$5:$CU$85,Comparison!$B$4+51)</f>
        <v>693.21638254226502</v>
      </c>
      <c r="E16" s="48">
        <f t="shared" si="0"/>
        <v>693.21718254226505</v>
      </c>
      <c r="F16" s="49">
        <f t="shared" si="1"/>
        <v>21</v>
      </c>
      <c r="G16" s="50" t="str">
        <f t="shared" si="2"/>
        <v xml:space="preserve">Swan Hill </v>
      </c>
      <c r="H16" s="51">
        <f t="shared" si="3"/>
        <v>857.11502873283337</v>
      </c>
      <c r="I16" s="53"/>
      <c r="J16" s="44"/>
      <c r="T16" s="55" t="s">
        <v>146</v>
      </c>
    </row>
    <row r="17" spans="1:20" x14ac:dyDescent="0.5">
      <c r="A17" s="46"/>
      <c r="B17" s="47">
        <v>9</v>
      </c>
      <c r="C17" s="2" t="s">
        <v>21</v>
      </c>
      <c r="D17" s="48">
        <f>VLOOKUP($B17,All!$A$5:$CU$85,Comparison!$B$4+51)</f>
        <v>157.35727203684783</v>
      </c>
      <c r="E17" s="48">
        <f t="shared" si="0"/>
        <v>157.35817203684783</v>
      </c>
      <c r="F17" s="49">
        <f t="shared" si="1"/>
        <v>74</v>
      </c>
      <c r="G17" s="50" t="str">
        <f t="shared" si="2"/>
        <v xml:space="preserve">Port Phillip </v>
      </c>
      <c r="H17" s="51">
        <f t="shared" si="3"/>
        <v>822.48703595590507</v>
      </c>
      <c r="I17" s="53"/>
      <c r="J17" s="44"/>
      <c r="T17" s="55" t="s">
        <v>147</v>
      </c>
    </row>
    <row r="18" spans="1:20" x14ac:dyDescent="0.5">
      <c r="A18" s="46"/>
      <c r="B18" s="47">
        <v>10</v>
      </c>
      <c r="C18" s="2" t="s">
        <v>22</v>
      </c>
      <c r="D18" s="48">
        <f>VLOOKUP($B18,All!$A$5:$CU$85,Comparison!$B$4+51)</f>
        <v>670.83799526523796</v>
      </c>
      <c r="E18" s="48">
        <f t="shared" si="0"/>
        <v>670.83899526523794</v>
      </c>
      <c r="F18" s="49">
        <f t="shared" si="1"/>
        <v>22</v>
      </c>
      <c r="G18" s="50" t="str">
        <f t="shared" si="2"/>
        <v xml:space="preserve">East Gippsland </v>
      </c>
      <c r="H18" s="51">
        <f t="shared" si="3"/>
        <v>819.27710843373495</v>
      </c>
      <c r="I18" s="53"/>
      <c r="J18" s="44"/>
      <c r="T18" s="55" t="s">
        <v>148</v>
      </c>
    </row>
    <row r="19" spans="1:20" x14ac:dyDescent="0.5">
      <c r="A19" s="46"/>
      <c r="B19" s="47">
        <v>11</v>
      </c>
      <c r="C19" s="2" t="s">
        <v>23</v>
      </c>
      <c r="D19" s="48">
        <f>VLOOKUP($B19,All!$A$5:$CU$85,Comparison!$B$4+51)</f>
        <v>245.86133420750696</v>
      </c>
      <c r="E19" s="48">
        <f t="shared" si="0"/>
        <v>245.86243420750696</v>
      </c>
      <c r="F19" s="49">
        <f t="shared" si="1"/>
        <v>66</v>
      </c>
      <c r="G19" s="50" t="str">
        <f t="shared" si="2"/>
        <v xml:space="preserve">Central Goldfields </v>
      </c>
      <c r="H19" s="51">
        <f t="shared" si="3"/>
        <v>809.65475099297282</v>
      </c>
      <c r="I19" s="53"/>
      <c r="J19" s="44"/>
      <c r="T19" s="55" t="s">
        <v>149</v>
      </c>
    </row>
    <row r="20" spans="1:20" x14ac:dyDescent="0.5">
      <c r="A20" s="46"/>
      <c r="B20" s="47">
        <v>12</v>
      </c>
      <c r="C20" s="2" t="s">
        <v>24</v>
      </c>
      <c r="D20" s="48">
        <f>VLOOKUP($B20,All!$A$5:$CU$85,Comparison!$B$4+51)</f>
        <v>448.57332448573322</v>
      </c>
      <c r="E20" s="48">
        <f t="shared" si="0"/>
        <v>448.57452448573321</v>
      </c>
      <c r="F20" s="49">
        <f t="shared" si="1"/>
        <v>39</v>
      </c>
      <c r="G20" s="50" t="str">
        <f t="shared" si="2"/>
        <v xml:space="preserve">Greater Shepparton </v>
      </c>
      <c r="H20" s="51">
        <f t="shared" si="3"/>
        <v>791.71015357089607</v>
      </c>
      <c r="I20" s="53"/>
      <c r="J20" s="44"/>
      <c r="T20" s="55" t="s">
        <v>150</v>
      </c>
    </row>
    <row r="21" spans="1:20" x14ac:dyDescent="0.5">
      <c r="A21" s="46"/>
      <c r="B21" s="47">
        <v>13</v>
      </c>
      <c r="C21" s="2" t="s">
        <v>25</v>
      </c>
      <c r="D21" s="48">
        <f>VLOOKUP($B21,All!$A$5:$CU$85,Comparison!$B$4+51)</f>
        <v>317.57506906612275</v>
      </c>
      <c r="E21" s="48">
        <f t="shared" si="0"/>
        <v>317.57636906612277</v>
      </c>
      <c r="F21" s="49">
        <f t="shared" si="1"/>
        <v>57</v>
      </c>
      <c r="G21" s="50" t="str">
        <f t="shared" si="2"/>
        <v xml:space="preserve">Knox </v>
      </c>
      <c r="H21" s="51">
        <f t="shared" si="3"/>
        <v>788.38852658540577</v>
      </c>
      <c r="I21" s="53"/>
      <c r="J21" s="44"/>
      <c r="T21" s="55" t="s">
        <v>151</v>
      </c>
    </row>
    <row r="22" spans="1:20" x14ac:dyDescent="0.5">
      <c r="A22" s="46"/>
      <c r="B22" s="47">
        <v>14</v>
      </c>
      <c r="C22" s="2" t="s">
        <v>26</v>
      </c>
      <c r="D22" s="48">
        <f>VLOOKUP($B22,All!$A$5:$CU$85,Comparison!$B$4+51)</f>
        <v>434.4487109160724</v>
      </c>
      <c r="E22" s="48">
        <f t="shared" si="0"/>
        <v>434.45011091607239</v>
      </c>
      <c r="F22" s="49">
        <f t="shared" si="1"/>
        <v>42</v>
      </c>
      <c r="G22" s="50" t="str">
        <f t="shared" si="2"/>
        <v xml:space="preserve">Gannawarra </v>
      </c>
      <c r="H22" s="51">
        <f t="shared" si="3"/>
        <v>778.84615384615381</v>
      </c>
      <c r="I22" s="53"/>
      <c r="J22" s="44"/>
      <c r="T22" s="55" t="s">
        <v>152</v>
      </c>
    </row>
    <row r="23" spans="1:20" x14ac:dyDescent="0.5">
      <c r="A23" s="46"/>
      <c r="B23" s="47">
        <v>15</v>
      </c>
      <c r="C23" s="2" t="s">
        <v>27</v>
      </c>
      <c r="D23" s="48">
        <f>VLOOKUP($B23,All!$A$5:$CU$85,Comparison!$B$4+51)</f>
        <v>809.65475099297282</v>
      </c>
      <c r="E23" s="48">
        <f t="shared" si="0"/>
        <v>809.65625099297279</v>
      </c>
      <c r="F23" s="49">
        <f t="shared" si="1"/>
        <v>11</v>
      </c>
      <c r="G23" s="50" t="str">
        <f t="shared" si="2"/>
        <v xml:space="preserve">Wangaratta </v>
      </c>
      <c r="H23" s="51">
        <f t="shared" si="3"/>
        <v>777.47713806212971</v>
      </c>
      <c r="I23" s="53"/>
      <c r="J23" s="44"/>
      <c r="T23" s="55" t="s">
        <v>153</v>
      </c>
    </row>
    <row r="24" spans="1:20" x14ac:dyDescent="0.5">
      <c r="A24" s="46"/>
      <c r="B24" s="47">
        <v>16</v>
      </c>
      <c r="C24" s="2" t="s">
        <v>28</v>
      </c>
      <c r="D24" s="48">
        <f>VLOOKUP($B24,All!$A$5:$CU$85,Comparison!$B$4+51)</f>
        <v>590.89650078478439</v>
      </c>
      <c r="E24" s="48">
        <f t="shared" si="0"/>
        <v>590.89810078478445</v>
      </c>
      <c r="F24" s="49">
        <f t="shared" si="1"/>
        <v>29</v>
      </c>
      <c r="G24" s="50" t="str">
        <f t="shared" si="2"/>
        <v xml:space="preserve">Darebin </v>
      </c>
      <c r="H24" s="51">
        <f t="shared" si="3"/>
        <v>767.89040437421136</v>
      </c>
      <c r="I24" s="53"/>
      <c r="J24" s="44"/>
      <c r="T24" s="55" t="s">
        <v>154</v>
      </c>
    </row>
    <row r="25" spans="1:20" x14ac:dyDescent="0.5">
      <c r="A25" s="46"/>
      <c r="B25" s="47">
        <v>17</v>
      </c>
      <c r="C25" s="2" t="s">
        <v>29</v>
      </c>
      <c r="D25" s="48">
        <f>VLOOKUP($B25,All!$A$5:$CU$85,Comparison!$B$4+51)</f>
        <v>282.50360976834702</v>
      </c>
      <c r="E25" s="48">
        <f t="shared" si="0"/>
        <v>282.50530976834705</v>
      </c>
      <c r="F25" s="49">
        <f t="shared" si="1"/>
        <v>63</v>
      </c>
      <c r="G25" s="50" t="str">
        <f t="shared" si="2"/>
        <v xml:space="preserve">Baw Baw </v>
      </c>
      <c r="H25" s="51">
        <f t="shared" si="3"/>
        <v>765.25034618468044</v>
      </c>
      <c r="I25" s="53"/>
      <c r="J25" s="44"/>
      <c r="T25" s="55" t="s">
        <v>155</v>
      </c>
    </row>
    <row r="26" spans="1:20" x14ac:dyDescent="0.5">
      <c r="A26" s="46"/>
      <c r="B26" s="47">
        <v>18</v>
      </c>
      <c r="C26" s="2" t="s">
        <v>30</v>
      </c>
      <c r="D26" s="48">
        <f>VLOOKUP($B26,All!$A$5:$CU$85,Comparison!$B$4+51)</f>
        <v>767.89040437421136</v>
      </c>
      <c r="E26" s="48">
        <f t="shared" si="0"/>
        <v>767.89220437421136</v>
      </c>
      <c r="F26" s="49">
        <f t="shared" si="1"/>
        <v>16</v>
      </c>
      <c r="G26" s="50" t="str">
        <f t="shared" si="2"/>
        <v xml:space="preserve">Greater Dandenong </v>
      </c>
      <c r="H26" s="51">
        <f t="shared" si="3"/>
        <v>762.04844323540942</v>
      </c>
      <c r="I26" s="53"/>
      <c r="J26" s="44"/>
      <c r="T26" s="55" t="s">
        <v>156</v>
      </c>
    </row>
    <row r="27" spans="1:20" x14ac:dyDescent="0.5">
      <c r="A27" s="46"/>
      <c r="B27" s="47">
        <v>19</v>
      </c>
      <c r="C27" s="2" t="s">
        <v>31</v>
      </c>
      <c r="D27" s="48">
        <f>VLOOKUP($B27,All!$A$5:$CU$85,Comparison!$B$4+51)</f>
        <v>819.27710843373495</v>
      </c>
      <c r="E27" s="48">
        <f t="shared" si="0"/>
        <v>819.27900843373493</v>
      </c>
      <c r="F27" s="49">
        <f t="shared" si="1"/>
        <v>10</v>
      </c>
      <c r="G27" s="50" t="str">
        <f t="shared" si="2"/>
        <v xml:space="preserve">Wellington </v>
      </c>
      <c r="H27" s="51">
        <f t="shared" si="3"/>
        <v>741.56801429528707</v>
      </c>
      <c r="I27" s="53"/>
      <c r="J27" s="44"/>
      <c r="T27" s="56" t="s">
        <v>179</v>
      </c>
    </row>
    <row r="28" spans="1:20" x14ac:dyDescent="0.5">
      <c r="A28" s="46"/>
      <c r="B28" s="47">
        <v>20</v>
      </c>
      <c r="C28" s="2" t="s">
        <v>32</v>
      </c>
      <c r="D28" s="48">
        <f>VLOOKUP($B28,All!$A$5:$CU$85,Comparison!$B$4+51)</f>
        <v>986.4795099694428</v>
      </c>
      <c r="E28" s="48">
        <f t="shared" si="0"/>
        <v>986.48150996944275</v>
      </c>
      <c r="F28" s="49">
        <f t="shared" si="1"/>
        <v>6</v>
      </c>
      <c r="G28" s="50" t="str">
        <f t="shared" si="2"/>
        <v xml:space="preserve">Moira </v>
      </c>
      <c r="H28" s="51">
        <f t="shared" si="3"/>
        <v>709.57425544673197</v>
      </c>
      <c r="I28" s="53"/>
      <c r="J28" s="44"/>
      <c r="T28" s="55" t="s">
        <v>157</v>
      </c>
    </row>
    <row r="29" spans="1:20" x14ac:dyDescent="0.5">
      <c r="A29" s="46"/>
      <c r="B29" s="47">
        <v>21</v>
      </c>
      <c r="C29" s="2" t="s">
        <v>33</v>
      </c>
      <c r="D29" s="48">
        <f>VLOOKUP($B29,All!$A$5:$CU$85,Comparison!$B$4+51)</f>
        <v>778.84615384615381</v>
      </c>
      <c r="E29" s="48">
        <f t="shared" si="0"/>
        <v>778.84825384615385</v>
      </c>
      <c r="F29" s="49">
        <f t="shared" si="1"/>
        <v>14</v>
      </c>
      <c r="G29" s="50" t="str">
        <f t="shared" si="2"/>
        <v xml:space="preserve">Benalla </v>
      </c>
      <c r="H29" s="51">
        <f t="shared" si="3"/>
        <v>693.21638254226502</v>
      </c>
      <c r="I29" s="53"/>
      <c r="J29" s="44"/>
      <c r="T29" s="55" t="s">
        <v>158</v>
      </c>
    </row>
    <row r="30" spans="1:20" x14ac:dyDescent="0.5">
      <c r="A30" s="46"/>
      <c r="B30" s="47">
        <v>22</v>
      </c>
      <c r="C30" s="2" t="s">
        <v>34</v>
      </c>
      <c r="D30" s="48">
        <f>VLOOKUP($B30,All!$A$5:$CU$85,Comparison!$B$4+51)</f>
        <v>320.44799514587652</v>
      </c>
      <c r="E30" s="48">
        <f t="shared" si="0"/>
        <v>320.45019514587653</v>
      </c>
      <c r="F30" s="49">
        <f t="shared" si="1"/>
        <v>55</v>
      </c>
      <c r="G30" s="50" t="str">
        <f t="shared" si="2"/>
        <v xml:space="preserve">Brimbank </v>
      </c>
      <c r="H30" s="51">
        <f t="shared" si="3"/>
        <v>670.83799526523796</v>
      </c>
      <c r="I30" s="53"/>
      <c r="J30" s="44"/>
      <c r="T30" s="55" t="s">
        <v>159</v>
      </c>
    </row>
    <row r="31" spans="1:20" x14ac:dyDescent="0.5">
      <c r="A31" s="46"/>
      <c r="B31" s="47">
        <v>23</v>
      </c>
      <c r="C31" s="2" t="s">
        <v>35</v>
      </c>
      <c r="D31" s="48">
        <f>VLOOKUP($B31,All!$A$5:$CU$85,Comparison!$B$4+51)</f>
        <v>535.14092044238316</v>
      </c>
      <c r="E31" s="48">
        <f t="shared" si="0"/>
        <v>535.14322044238315</v>
      </c>
      <c r="F31" s="49">
        <f t="shared" si="1"/>
        <v>33</v>
      </c>
      <c r="G31" s="50" t="str">
        <f t="shared" si="2"/>
        <v xml:space="preserve">Wodonga </v>
      </c>
      <c r="H31" s="51">
        <f t="shared" si="3"/>
        <v>663.35380432234774</v>
      </c>
      <c r="I31" s="53"/>
      <c r="J31" s="44"/>
      <c r="T31" s="55" t="s">
        <v>160</v>
      </c>
    </row>
    <row r="32" spans="1:20" x14ac:dyDescent="0.5">
      <c r="A32" s="46"/>
      <c r="B32" s="47">
        <v>24</v>
      </c>
      <c r="C32" s="2" t="s">
        <v>36</v>
      </c>
      <c r="D32" s="48">
        <f>VLOOKUP($B32,All!$A$5:$CU$85,Comparison!$B$4+51)</f>
        <v>86.601509340591363</v>
      </c>
      <c r="E32" s="48">
        <f t="shared" si="0"/>
        <v>86.603909340591358</v>
      </c>
      <c r="F32" s="49">
        <f t="shared" si="1"/>
        <v>79</v>
      </c>
      <c r="G32" s="50" t="str">
        <f t="shared" si="2"/>
        <v xml:space="preserve">Warrnambool </v>
      </c>
      <c r="H32" s="51">
        <f t="shared" si="3"/>
        <v>650.09990712858473</v>
      </c>
      <c r="I32" s="53"/>
      <c r="J32" s="44"/>
      <c r="T32" s="55" t="s">
        <v>161</v>
      </c>
    </row>
    <row r="33" spans="1:20" x14ac:dyDescent="0.5">
      <c r="A33" s="46"/>
      <c r="B33" s="47">
        <v>25</v>
      </c>
      <c r="C33" s="2" t="s">
        <v>37</v>
      </c>
      <c r="D33" s="48">
        <f>VLOOKUP($B33,All!$A$5:$CU$85,Comparison!$B$4+51)</f>
        <v>515.91931988664783</v>
      </c>
      <c r="E33" s="48">
        <f t="shared" si="0"/>
        <v>515.92181988664788</v>
      </c>
      <c r="F33" s="49">
        <f t="shared" si="1"/>
        <v>35</v>
      </c>
      <c r="G33" s="50" t="str">
        <f t="shared" si="2"/>
        <v xml:space="preserve">Mitchell </v>
      </c>
      <c r="H33" s="51">
        <f t="shared" si="3"/>
        <v>638.02547904380128</v>
      </c>
      <c r="I33" s="53"/>
      <c r="J33" s="44"/>
      <c r="T33" s="55" t="s">
        <v>162</v>
      </c>
    </row>
    <row r="34" spans="1:20" x14ac:dyDescent="0.5">
      <c r="A34" s="46"/>
      <c r="B34" s="47">
        <v>26</v>
      </c>
      <c r="C34" s="2" t="s">
        <v>38</v>
      </c>
      <c r="D34" s="48">
        <f>VLOOKUP($B34,All!$A$5:$CU$85,Comparison!$B$4+51)</f>
        <v>762.04844323540942</v>
      </c>
      <c r="E34" s="48">
        <f t="shared" si="0"/>
        <v>762.05104323540945</v>
      </c>
      <c r="F34" s="49">
        <f t="shared" si="1"/>
        <v>18</v>
      </c>
      <c r="G34" s="50" t="str">
        <f t="shared" si="2"/>
        <v xml:space="preserve">Stonnington </v>
      </c>
      <c r="H34" s="51">
        <f t="shared" si="3"/>
        <v>624.71546360463356</v>
      </c>
      <c r="I34" s="53"/>
      <c r="J34" s="44"/>
      <c r="T34" s="55" t="s">
        <v>163</v>
      </c>
    </row>
    <row r="35" spans="1:20" x14ac:dyDescent="0.5">
      <c r="A35" s="46"/>
      <c r="B35" s="47">
        <v>27</v>
      </c>
      <c r="C35" s="2" t="s">
        <v>39</v>
      </c>
      <c r="D35" s="48">
        <f>VLOOKUP($B35,All!$A$5:$CU$85,Comparison!$B$4+51)</f>
        <v>506.67129793933537</v>
      </c>
      <c r="E35" s="48">
        <f t="shared" si="0"/>
        <v>506.67399793933538</v>
      </c>
      <c r="F35" s="49">
        <f t="shared" si="1"/>
        <v>37</v>
      </c>
      <c r="G35" s="50" t="str">
        <f t="shared" si="2"/>
        <v xml:space="preserve">Banyule </v>
      </c>
      <c r="H35" s="51">
        <f t="shared" si="3"/>
        <v>622.25253903289376</v>
      </c>
      <c r="I35" s="53"/>
      <c r="J35" s="44"/>
      <c r="T35" s="55" t="s">
        <v>164</v>
      </c>
    </row>
    <row r="36" spans="1:20" x14ac:dyDescent="0.5">
      <c r="A36" s="46"/>
      <c r="B36" s="47">
        <v>28</v>
      </c>
      <c r="C36" s="2" t="s">
        <v>40</v>
      </c>
      <c r="D36" s="48">
        <f>VLOOKUP($B36,All!$A$5:$CU$85,Comparison!$B$4+51)</f>
        <v>791.71015357089607</v>
      </c>
      <c r="E36" s="48">
        <f t="shared" si="0"/>
        <v>791.71295357089605</v>
      </c>
      <c r="F36" s="49">
        <f t="shared" si="1"/>
        <v>12</v>
      </c>
      <c r="G36" s="50" t="str">
        <f t="shared" si="2"/>
        <v xml:space="preserve">Hume </v>
      </c>
      <c r="H36" s="51">
        <f t="shared" si="3"/>
        <v>610.31228751015806</v>
      </c>
      <c r="I36" s="53"/>
      <c r="J36" s="44"/>
      <c r="T36" s="55" t="s">
        <v>165</v>
      </c>
    </row>
    <row r="37" spans="1:20" x14ac:dyDescent="0.5">
      <c r="A37" s="46"/>
      <c r="B37" s="47">
        <v>29</v>
      </c>
      <c r="C37" s="2" t="s">
        <v>41</v>
      </c>
      <c r="D37" s="48">
        <f>VLOOKUP($B37,All!$A$5:$CU$85,Comparison!$B$4+51)</f>
        <v>99.028284953889951</v>
      </c>
      <c r="E37" s="48">
        <f t="shared" si="0"/>
        <v>99.031184953889948</v>
      </c>
      <c r="F37" s="49">
        <f t="shared" si="1"/>
        <v>78</v>
      </c>
      <c r="G37" s="50" t="str">
        <f t="shared" si="2"/>
        <v xml:space="preserve">Colac-Otway </v>
      </c>
      <c r="H37" s="51">
        <f t="shared" si="3"/>
        <v>590.89650078478439</v>
      </c>
      <c r="I37" s="53"/>
      <c r="J37" s="44"/>
      <c r="T37" s="55" t="s">
        <v>166</v>
      </c>
    </row>
    <row r="38" spans="1:20" x14ac:dyDescent="0.5">
      <c r="A38" s="46"/>
      <c r="B38" s="47">
        <v>30</v>
      </c>
      <c r="C38" s="2" t="s">
        <v>42</v>
      </c>
      <c r="D38" s="48">
        <f>VLOOKUP($B38,All!$A$5:$CU$85,Comparison!$B$4+51)</f>
        <v>304.00572246065809</v>
      </c>
      <c r="E38" s="48">
        <f t="shared" si="0"/>
        <v>304.00872246065808</v>
      </c>
      <c r="F38" s="49">
        <f t="shared" si="1"/>
        <v>59</v>
      </c>
      <c r="G38" s="50" t="str">
        <f t="shared" si="2"/>
        <v xml:space="preserve">Horsham </v>
      </c>
      <c r="H38" s="51">
        <f t="shared" si="3"/>
        <v>584.47397342391844</v>
      </c>
      <c r="I38" s="53"/>
      <c r="J38" s="44"/>
      <c r="T38" s="55" t="s">
        <v>167</v>
      </c>
    </row>
    <row r="39" spans="1:20" x14ac:dyDescent="0.5">
      <c r="A39" s="46"/>
      <c r="B39" s="47">
        <v>31</v>
      </c>
      <c r="C39" s="2" t="s">
        <v>43</v>
      </c>
      <c r="D39" s="48">
        <f>VLOOKUP($B39,All!$A$5:$CU$85,Comparison!$B$4+51)</f>
        <v>340.16030308894074</v>
      </c>
      <c r="E39" s="48">
        <f t="shared" si="0"/>
        <v>340.16340308894075</v>
      </c>
      <c r="F39" s="49">
        <f t="shared" si="1"/>
        <v>52</v>
      </c>
      <c r="G39" s="50" t="str">
        <f t="shared" si="2"/>
        <v xml:space="preserve">Maroondah </v>
      </c>
      <c r="H39" s="51">
        <f t="shared" si="3"/>
        <v>578.72212125526585</v>
      </c>
      <c r="I39" s="53"/>
      <c r="J39" s="44"/>
      <c r="T39" s="55" t="s">
        <v>168</v>
      </c>
    </row>
    <row r="40" spans="1:20" x14ac:dyDescent="0.5">
      <c r="A40" s="46"/>
      <c r="B40" s="47">
        <v>32</v>
      </c>
      <c r="C40" s="2" t="s">
        <v>44</v>
      </c>
      <c r="D40" s="48">
        <f>VLOOKUP($B40,All!$A$5:$CU$85,Comparison!$B$4+51)</f>
        <v>584.47397342391844</v>
      </c>
      <c r="E40" s="48">
        <f t="shared" si="0"/>
        <v>584.47717342391843</v>
      </c>
      <c r="F40" s="49">
        <f t="shared" si="1"/>
        <v>30</v>
      </c>
      <c r="G40" s="50" t="str">
        <f t="shared" si="2"/>
        <v xml:space="preserve">Southern Grampians </v>
      </c>
      <c r="H40" s="51">
        <f t="shared" si="3"/>
        <v>539.23391595388625</v>
      </c>
      <c r="I40" s="53"/>
      <c r="J40" s="44"/>
      <c r="T40" s="55" t="s">
        <v>169</v>
      </c>
    </row>
    <row r="41" spans="1:20" x14ac:dyDescent="0.5">
      <c r="A41" s="46"/>
      <c r="B41" s="47">
        <v>33</v>
      </c>
      <c r="C41" s="2" t="s">
        <v>45</v>
      </c>
      <c r="D41" s="48">
        <f>VLOOKUP($B41,All!$A$5:$CU$85,Comparison!$B$4+51)</f>
        <v>610.31228751015806</v>
      </c>
      <c r="E41" s="48">
        <f t="shared" si="0"/>
        <v>610.31558751015802</v>
      </c>
      <c r="F41" s="49">
        <f t="shared" si="1"/>
        <v>28</v>
      </c>
      <c r="G41" s="50" t="str">
        <f t="shared" si="2"/>
        <v xml:space="preserve">Glenelg </v>
      </c>
      <c r="H41" s="51">
        <f t="shared" si="3"/>
        <v>535.14092044238316</v>
      </c>
      <c r="I41" s="53"/>
      <c r="J41" s="44"/>
      <c r="T41" s="55" t="s">
        <v>170</v>
      </c>
    </row>
    <row r="42" spans="1:20" x14ac:dyDescent="0.5">
      <c r="A42" s="46"/>
      <c r="B42" s="47">
        <v>34</v>
      </c>
      <c r="C42" s="2" t="s">
        <v>46</v>
      </c>
      <c r="D42" s="48">
        <f>VLOOKUP($B42,All!$A$5:$CU$85,Comparison!$B$4+51)</f>
        <v>165.82765768433521</v>
      </c>
      <c r="E42" s="48">
        <f t="shared" si="0"/>
        <v>165.83105768433521</v>
      </c>
      <c r="F42" s="49">
        <f t="shared" si="1"/>
        <v>72</v>
      </c>
      <c r="G42" s="50" t="str">
        <f t="shared" si="2"/>
        <v xml:space="preserve">Whittlesea </v>
      </c>
      <c r="H42" s="51">
        <f t="shared" si="3"/>
        <v>531.41342442472489</v>
      </c>
      <c r="I42" s="53"/>
      <c r="J42" s="44"/>
      <c r="T42" s="55" t="s">
        <v>171</v>
      </c>
    </row>
    <row r="43" spans="1:20" x14ac:dyDescent="0.5">
      <c r="A43" s="46"/>
      <c r="B43" s="47">
        <v>35</v>
      </c>
      <c r="C43" s="2" t="s">
        <v>47</v>
      </c>
      <c r="D43" s="48">
        <f>VLOOKUP($B43,All!$A$5:$CU$85,Comparison!$B$4+51)</f>
        <v>401.09269365723611</v>
      </c>
      <c r="E43" s="48">
        <f t="shared" si="0"/>
        <v>401.09619365723609</v>
      </c>
      <c r="F43" s="49">
        <f t="shared" si="1"/>
        <v>46</v>
      </c>
      <c r="G43" s="50" t="str">
        <f t="shared" si="2"/>
        <v xml:space="preserve">Greater Bendigo </v>
      </c>
      <c r="H43" s="51">
        <f t="shared" si="3"/>
        <v>515.91931988664783</v>
      </c>
      <c r="I43" s="53"/>
      <c r="J43" s="44"/>
      <c r="T43" s="55" t="s">
        <v>172</v>
      </c>
    </row>
    <row r="44" spans="1:20" x14ac:dyDescent="0.5">
      <c r="A44" s="46"/>
      <c r="B44" s="47">
        <v>36</v>
      </c>
      <c r="C44" s="2" t="s">
        <v>48</v>
      </c>
      <c r="D44" s="48">
        <f>VLOOKUP($B44,All!$A$5:$CU$85,Comparison!$B$4+51)</f>
        <v>788.38852658540577</v>
      </c>
      <c r="E44" s="48">
        <f t="shared" si="0"/>
        <v>788.39212658540578</v>
      </c>
      <c r="F44" s="49">
        <f t="shared" si="1"/>
        <v>13</v>
      </c>
      <c r="G44" s="50" t="str">
        <f t="shared" si="2"/>
        <v xml:space="preserve">Maribyrnong </v>
      </c>
      <c r="H44" s="51">
        <f t="shared" si="3"/>
        <v>514.8343896738329</v>
      </c>
      <c r="I44" s="53"/>
      <c r="J44" s="44"/>
      <c r="T44" s="56" t="s">
        <v>180</v>
      </c>
    </row>
    <row r="45" spans="1:20" x14ac:dyDescent="0.5">
      <c r="A45" s="46"/>
      <c r="B45" s="47">
        <v>37</v>
      </c>
      <c r="C45" s="2" t="s">
        <v>49</v>
      </c>
      <c r="D45" s="48">
        <f>VLOOKUP($B45,All!$A$5:$CU$85,Comparison!$B$4+51)</f>
        <v>1538.5628663636962</v>
      </c>
      <c r="E45" s="48">
        <f t="shared" si="0"/>
        <v>1538.5665663636962</v>
      </c>
      <c r="F45" s="49">
        <f t="shared" si="1"/>
        <v>2</v>
      </c>
      <c r="G45" s="50" t="str">
        <f>VLOOKUP(MATCH(B45,F$9:F$87,0),$B$9:$D$87,2)</f>
        <v xml:space="preserve">Greater Geelong </v>
      </c>
      <c r="H45" s="51">
        <f t="shared" si="3"/>
        <v>506.67129793933537</v>
      </c>
      <c r="I45" s="53"/>
      <c r="J45" s="44"/>
      <c r="T45" s="55" t="s">
        <v>173</v>
      </c>
    </row>
    <row r="46" spans="1:20" x14ac:dyDescent="0.5">
      <c r="A46" s="46"/>
      <c r="B46" s="47">
        <v>38</v>
      </c>
      <c r="C46" s="2" t="s">
        <v>50</v>
      </c>
      <c r="D46" s="48">
        <f>VLOOKUP($B46,All!$A$5:$CU$85,Comparison!$B$4+51)</f>
        <v>321.15616218386191</v>
      </c>
      <c r="E46" s="48">
        <f t="shared" si="0"/>
        <v>321.15996218386192</v>
      </c>
      <c r="F46" s="49">
        <f t="shared" si="1"/>
        <v>54</v>
      </c>
      <c r="G46" s="50" t="str">
        <f t="shared" si="2"/>
        <v xml:space="preserve">Mornington Peninsula </v>
      </c>
      <c r="H46" s="51">
        <f t="shared" si="3"/>
        <v>460.73124800132655</v>
      </c>
      <c r="I46" s="53"/>
      <c r="J46" s="44"/>
      <c r="T46" s="56" t="s">
        <v>181</v>
      </c>
    </row>
    <row r="47" spans="1:20" x14ac:dyDescent="0.5">
      <c r="A47" s="46"/>
      <c r="B47" s="47">
        <v>39</v>
      </c>
      <c r="C47" s="2" t="s">
        <v>51</v>
      </c>
      <c r="D47" s="48">
        <f>VLOOKUP($B47,All!$A$5:$CU$85,Comparison!$B$4+51)</f>
        <v>406.11328010044929</v>
      </c>
      <c r="E47" s="48">
        <f t="shared" si="0"/>
        <v>406.11718010044927</v>
      </c>
      <c r="F47" s="49">
        <f t="shared" si="1"/>
        <v>45</v>
      </c>
      <c r="G47" s="50" t="str">
        <f t="shared" si="2"/>
        <v xml:space="preserve">Campaspe </v>
      </c>
      <c r="H47" s="51">
        <f t="shared" si="3"/>
        <v>448.57332448573322</v>
      </c>
      <c r="I47" s="53"/>
      <c r="J47" s="44"/>
      <c r="T47" s="55" t="s">
        <v>174</v>
      </c>
    </row>
    <row r="48" spans="1:20" x14ac:dyDescent="0.5">
      <c r="A48" s="46"/>
      <c r="B48" s="47">
        <v>40</v>
      </c>
      <c r="C48" s="2" t="s">
        <v>52</v>
      </c>
      <c r="D48" s="48">
        <f>VLOOKUP($B48,All!$A$5:$CU$85,Comparison!$B$4+51)</f>
        <v>195.45641399529973</v>
      </c>
      <c r="E48" s="48">
        <f t="shared" si="0"/>
        <v>195.46041399529972</v>
      </c>
      <c r="F48" s="49">
        <f t="shared" si="1"/>
        <v>69</v>
      </c>
      <c r="G48" s="50" t="str">
        <f t="shared" si="2"/>
        <v xml:space="preserve">Moorabool </v>
      </c>
      <c r="H48" s="51">
        <f t="shared" si="3"/>
        <v>438.73045844556134</v>
      </c>
      <c r="I48" s="53"/>
      <c r="J48" s="44"/>
      <c r="T48" s="55" t="s">
        <v>175</v>
      </c>
    </row>
    <row r="49" spans="1:20" x14ac:dyDescent="0.5">
      <c r="A49" s="46"/>
      <c r="B49" s="47">
        <v>41</v>
      </c>
      <c r="C49" s="2" t="s">
        <v>53</v>
      </c>
      <c r="D49" s="48">
        <f>VLOOKUP($B49,All!$A$5:$CU$85,Comparison!$B$4+51)</f>
        <v>411.65294490183663</v>
      </c>
      <c r="E49" s="48">
        <f t="shared" si="0"/>
        <v>411.65704490183663</v>
      </c>
      <c r="F49" s="49">
        <f t="shared" si="1"/>
        <v>44</v>
      </c>
      <c r="G49" s="50" t="str">
        <f t="shared" si="2"/>
        <v xml:space="preserve">Monash </v>
      </c>
      <c r="H49" s="51">
        <f t="shared" si="3"/>
        <v>435.74579380879885</v>
      </c>
      <c r="I49" s="53"/>
      <c r="J49" s="44"/>
      <c r="T49" s="55" t="s">
        <v>176</v>
      </c>
    </row>
    <row r="50" spans="1:20" x14ac:dyDescent="0.5">
      <c r="A50" s="46"/>
      <c r="B50" s="47">
        <v>42</v>
      </c>
      <c r="C50" s="2" t="s">
        <v>54</v>
      </c>
      <c r="D50" s="48">
        <f>VLOOKUP($B50,All!$A$5:$CU$85,Comparison!$B$4+51)</f>
        <v>514.8343896738329</v>
      </c>
      <c r="E50" s="48">
        <f t="shared" si="0"/>
        <v>514.83858967383287</v>
      </c>
      <c r="F50" s="49">
        <f t="shared" si="1"/>
        <v>36</v>
      </c>
      <c r="G50" s="50" t="str">
        <f t="shared" si="2"/>
        <v xml:space="preserve">Casey </v>
      </c>
      <c r="H50" s="51">
        <f t="shared" si="3"/>
        <v>434.4487109160724</v>
      </c>
      <c r="I50" s="53"/>
      <c r="J50" s="44"/>
      <c r="T50" s="56" t="s">
        <v>182</v>
      </c>
    </row>
    <row r="51" spans="1:20" x14ac:dyDescent="0.5">
      <c r="A51" s="46"/>
      <c r="B51" s="47">
        <v>43</v>
      </c>
      <c r="C51" s="2" t="s">
        <v>55</v>
      </c>
      <c r="D51" s="48">
        <f>VLOOKUP($B51,All!$A$5:$CU$85,Comparison!$B$4+51)</f>
        <v>578.72212125526585</v>
      </c>
      <c r="E51" s="48">
        <f t="shared" si="0"/>
        <v>578.72642125526579</v>
      </c>
      <c r="F51" s="49">
        <f t="shared" si="1"/>
        <v>31</v>
      </c>
      <c r="G51" s="50" t="str">
        <f t="shared" si="2"/>
        <v xml:space="preserve">Melton </v>
      </c>
      <c r="H51" s="51">
        <f t="shared" si="3"/>
        <v>431.8840579710145</v>
      </c>
      <c r="I51" s="53"/>
      <c r="J51" s="44"/>
      <c r="T51" s="55" t="s">
        <v>177</v>
      </c>
    </row>
    <row r="52" spans="1:20" x14ac:dyDescent="0.5">
      <c r="A52" s="46"/>
      <c r="B52" s="47">
        <v>44</v>
      </c>
      <c r="C52" s="2" t="s">
        <v>56</v>
      </c>
      <c r="D52" s="48">
        <f>VLOOKUP($B52,All!$A$5:$CU$85,Comparison!$B$4+51)</f>
        <v>1701.1689414223208</v>
      </c>
      <c r="E52" s="48">
        <f t="shared" si="0"/>
        <v>1701.1733414223208</v>
      </c>
      <c r="F52" s="49">
        <f t="shared" si="1"/>
        <v>1</v>
      </c>
      <c r="G52" s="50" t="str">
        <f t="shared" si="2"/>
        <v xml:space="preserve">Mansfield </v>
      </c>
      <c r="H52" s="51">
        <f t="shared" si="3"/>
        <v>411.65294490183663</v>
      </c>
      <c r="I52" s="53"/>
      <c r="J52" s="44"/>
      <c r="T52" s="56" t="s">
        <v>129</v>
      </c>
    </row>
    <row r="53" spans="1:20" x14ac:dyDescent="0.5">
      <c r="A53" s="46"/>
      <c r="B53" s="47">
        <v>45</v>
      </c>
      <c r="C53" s="2" t="s">
        <v>57</v>
      </c>
      <c r="D53" s="48">
        <f>VLOOKUP($B53,All!$A$5:$CU$85,Comparison!$B$4+51)</f>
        <v>431.8840579710145</v>
      </c>
      <c r="E53" s="48">
        <f t="shared" si="0"/>
        <v>431.88855797101451</v>
      </c>
      <c r="F53" s="49">
        <f t="shared" si="1"/>
        <v>43</v>
      </c>
      <c r="G53" s="50" t="str">
        <f t="shared" si="2"/>
        <v xml:space="preserve">Macedon Ranges </v>
      </c>
      <c r="H53" s="51">
        <f t="shared" si="3"/>
        <v>406.11328010044929</v>
      </c>
      <c r="I53" s="53"/>
      <c r="J53" s="44"/>
      <c r="T53" s="55" t="s">
        <v>178</v>
      </c>
    </row>
    <row r="54" spans="1:20" x14ac:dyDescent="0.5">
      <c r="A54" s="46"/>
      <c r="B54" s="47">
        <v>46</v>
      </c>
      <c r="C54" s="2" t="s">
        <v>58</v>
      </c>
      <c r="D54" s="48">
        <f>VLOOKUP($B54,All!$A$5:$CU$85,Comparison!$B$4+51)</f>
        <v>995.76309061980442</v>
      </c>
      <c r="E54" s="48">
        <f t="shared" si="0"/>
        <v>995.7676906198044</v>
      </c>
      <c r="F54" s="49">
        <f t="shared" si="1"/>
        <v>5</v>
      </c>
      <c r="G54" s="50" t="str">
        <f t="shared" si="2"/>
        <v xml:space="preserve">Kingston </v>
      </c>
      <c r="H54" s="51">
        <f t="shared" si="3"/>
        <v>401.09269365723611</v>
      </c>
      <c r="I54" s="53"/>
      <c r="J54" s="44"/>
      <c r="T54" s="56" t="s">
        <v>192</v>
      </c>
    </row>
    <row r="55" spans="1:20" x14ac:dyDescent="0.5">
      <c r="A55" s="46"/>
      <c r="B55" s="47">
        <v>47</v>
      </c>
      <c r="C55" s="2" t="s">
        <v>59</v>
      </c>
      <c r="D55" s="48">
        <f>VLOOKUP($B55,All!$A$5:$CU$85,Comparison!$B$4+51)</f>
        <v>638.02547904380128</v>
      </c>
      <c r="E55" s="48">
        <f t="shared" si="0"/>
        <v>638.03017904380124</v>
      </c>
      <c r="F55" s="49">
        <f t="shared" si="1"/>
        <v>25</v>
      </c>
      <c r="G55" s="50" t="str">
        <f t="shared" si="2"/>
        <v xml:space="preserve">Yarra Ranges </v>
      </c>
      <c r="H55" s="51">
        <f t="shared" si="3"/>
        <v>383.23278422056205</v>
      </c>
      <c r="I55" s="53"/>
      <c r="J55" s="44"/>
      <c r="T55" s="55" t="s">
        <v>193</v>
      </c>
    </row>
    <row r="56" spans="1:20" x14ac:dyDescent="0.5">
      <c r="A56" s="46"/>
      <c r="B56" s="47">
        <v>48</v>
      </c>
      <c r="C56" s="2" t="s">
        <v>60</v>
      </c>
      <c r="D56" s="48">
        <f>VLOOKUP($B56,All!$A$5:$CU$85,Comparison!$B$4+51)</f>
        <v>709.57425544673197</v>
      </c>
      <c r="E56" s="48">
        <f t="shared" si="0"/>
        <v>709.57905544673201</v>
      </c>
      <c r="F56" s="49">
        <f t="shared" si="1"/>
        <v>20</v>
      </c>
      <c r="G56" s="50" t="str">
        <f t="shared" si="2"/>
        <v xml:space="preserve">Moreland </v>
      </c>
      <c r="H56" s="51">
        <f t="shared" si="3"/>
        <v>372.42665366970044</v>
      </c>
      <c r="I56" s="53"/>
      <c r="J56" s="44"/>
    </row>
    <row r="57" spans="1:20" x14ac:dyDescent="0.5">
      <c r="A57" s="46"/>
      <c r="B57" s="47">
        <v>49</v>
      </c>
      <c r="C57" s="2" t="s">
        <v>61</v>
      </c>
      <c r="D57" s="48">
        <f>VLOOKUP($B57,All!$A$5:$CU$85,Comparison!$B$4+51)</f>
        <v>435.74579380879885</v>
      </c>
      <c r="E57" s="48">
        <f t="shared" si="0"/>
        <v>435.75069380879887</v>
      </c>
      <c r="F57" s="49">
        <f t="shared" si="1"/>
        <v>41</v>
      </c>
      <c r="G57" s="50" t="str">
        <f t="shared" si="2"/>
        <v xml:space="preserve">Mount Alexander </v>
      </c>
      <c r="H57" s="51">
        <f t="shared" si="3"/>
        <v>364.9817509124544</v>
      </c>
      <c r="I57" s="53"/>
      <c r="J57" s="44"/>
    </row>
    <row r="58" spans="1:20" x14ac:dyDescent="0.5">
      <c r="A58" s="46"/>
      <c r="B58" s="47">
        <v>50</v>
      </c>
      <c r="C58" s="2" t="s">
        <v>62</v>
      </c>
      <c r="D58" s="48">
        <f>VLOOKUP($B58,All!$A$5:$CU$85,Comparison!$B$4+51)</f>
        <v>363.55908404362708</v>
      </c>
      <c r="E58" s="48">
        <f t="shared" si="0"/>
        <v>363.56408404362708</v>
      </c>
      <c r="F58" s="49">
        <f t="shared" si="1"/>
        <v>50</v>
      </c>
      <c r="G58" s="50" t="str">
        <f t="shared" si="2"/>
        <v xml:space="preserve">Moonee Valley </v>
      </c>
      <c r="H58" s="51">
        <f t="shared" si="3"/>
        <v>363.55908404362708</v>
      </c>
      <c r="I58" s="53"/>
      <c r="J58" s="44"/>
    </row>
    <row r="59" spans="1:20" x14ac:dyDescent="0.5">
      <c r="A59" s="46"/>
      <c r="B59" s="47">
        <v>51</v>
      </c>
      <c r="C59" s="2" t="s">
        <v>63</v>
      </c>
      <c r="D59" s="48">
        <f>VLOOKUP($B59,All!$A$5:$CU$85,Comparison!$B$4+51)</f>
        <v>438.73045844556134</v>
      </c>
      <c r="E59" s="48">
        <f t="shared" si="0"/>
        <v>438.73555844556137</v>
      </c>
      <c r="F59" s="49">
        <f t="shared" si="1"/>
        <v>40</v>
      </c>
      <c r="G59" s="50" t="str">
        <f t="shared" si="2"/>
        <v xml:space="preserve">Ballarat </v>
      </c>
      <c r="H59" s="51">
        <f t="shared" si="3"/>
        <v>342.13054839665591</v>
      </c>
      <c r="I59" s="53"/>
      <c r="J59" s="44"/>
    </row>
    <row r="60" spans="1:20" x14ac:dyDescent="0.5">
      <c r="A60" s="46"/>
      <c r="B60" s="47">
        <v>52</v>
      </c>
      <c r="C60" s="2" t="s">
        <v>64</v>
      </c>
      <c r="D60" s="48">
        <f>VLOOKUP($B60,All!$A$5:$CU$85,Comparison!$B$4+51)</f>
        <v>372.42665366970044</v>
      </c>
      <c r="E60" s="48">
        <f t="shared" si="0"/>
        <v>372.43185366970044</v>
      </c>
      <c r="F60" s="49">
        <f t="shared" si="1"/>
        <v>48</v>
      </c>
      <c r="G60" s="50" t="str">
        <f t="shared" si="2"/>
        <v xml:space="preserve">Hobsons Bay </v>
      </c>
      <c r="H60" s="51">
        <f t="shared" si="3"/>
        <v>340.16030308894074</v>
      </c>
      <c r="I60" s="53"/>
      <c r="J60" s="44"/>
    </row>
    <row r="61" spans="1:20" x14ac:dyDescent="0.5">
      <c r="A61" s="46"/>
      <c r="B61" s="47">
        <v>53</v>
      </c>
      <c r="C61" s="2" t="s">
        <v>65</v>
      </c>
      <c r="D61" s="48">
        <f>VLOOKUP($B61,All!$A$5:$CU$85,Comparison!$B$4+51)</f>
        <v>460.73124800132655</v>
      </c>
      <c r="E61" s="48">
        <f t="shared" si="0"/>
        <v>460.73654800132653</v>
      </c>
      <c r="F61" s="49">
        <f t="shared" si="1"/>
        <v>38</v>
      </c>
      <c r="G61" s="50" t="str">
        <f t="shared" si="2"/>
        <v xml:space="preserve">Murrindindi </v>
      </c>
      <c r="H61" s="51">
        <f t="shared" si="3"/>
        <v>327.39922242684673</v>
      </c>
      <c r="I61" s="53"/>
      <c r="J61" s="44"/>
    </row>
    <row r="62" spans="1:20" x14ac:dyDescent="0.5">
      <c r="A62" s="46"/>
      <c r="B62" s="47">
        <v>54</v>
      </c>
      <c r="C62" s="2" t="s">
        <v>66</v>
      </c>
      <c r="D62" s="48">
        <f>VLOOKUP($B62,All!$A$5:$CU$85,Comparison!$B$4+51)</f>
        <v>364.9817509124544</v>
      </c>
      <c r="E62" s="48">
        <f t="shared" si="0"/>
        <v>364.98715091245441</v>
      </c>
      <c r="F62" s="49">
        <f t="shared" si="1"/>
        <v>49</v>
      </c>
      <c r="G62" s="50" t="str">
        <f t="shared" si="2"/>
        <v xml:space="preserve">Loddon </v>
      </c>
      <c r="H62" s="51">
        <f t="shared" si="3"/>
        <v>321.15616218386191</v>
      </c>
      <c r="I62" s="53"/>
      <c r="J62" s="44"/>
    </row>
    <row r="63" spans="1:20" x14ac:dyDescent="0.5">
      <c r="A63" s="46"/>
      <c r="B63" s="47">
        <v>55</v>
      </c>
      <c r="C63" s="2" t="s">
        <v>67</v>
      </c>
      <c r="D63" s="48">
        <f>VLOOKUP($B63,All!$A$5:$CU$85,Comparison!$B$4+51)</f>
        <v>158.57168027250836</v>
      </c>
      <c r="E63" s="48">
        <f t="shared" si="0"/>
        <v>158.57718027250837</v>
      </c>
      <c r="F63" s="49">
        <f t="shared" si="1"/>
        <v>73</v>
      </c>
      <c r="G63" s="50" t="str">
        <f t="shared" si="2"/>
        <v xml:space="preserve">Glen Eira </v>
      </c>
      <c r="H63" s="51">
        <f t="shared" si="3"/>
        <v>320.44799514587652</v>
      </c>
      <c r="I63" s="53"/>
      <c r="J63" s="44"/>
    </row>
    <row r="64" spans="1:20" x14ac:dyDescent="0.5">
      <c r="A64" s="46"/>
      <c r="B64" s="47">
        <v>56</v>
      </c>
      <c r="C64" s="2" t="s">
        <v>68</v>
      </c>
      <c r="D64" s="48">
        <f>VLOOKUP($B64,All!$A$5:$CU$85,Comparison!$B$4+51)</f>
        <v>327.39922242684673</v>
      </c>
      <c r="E64" s="48">
        <f t="shared" si="0"/>
        <v>327.40482242684675</v>
      </c>
      <c r="F64" s="49">
        <f t="shared" si="1"/>
        <v>53</v>
      </c>
      <c r="G64" s="50" t="str">
        <f t="shared" si="2"/>
        <v xml:space="preserve">Bass Coast </v>
      </c>
      <c r="H64" s="51">
        <f t="shared" si="3"/>
        <v>317.79943917746027</v>
      </c>
      <c r="I64" s="53"/>
      <c r="J64" s="44"/>
    </row>
    <row r="65" spans="1:10" x14ac:dyDescent="0.5">
      <c r="A65" s="46"/>
      <c r="B65" s="47">
        <v>57</v>
      </c>
      <c r="C65" s="2" t="s">
        <v>69</v>
      </c>
      <c r="D65" s="48">
        <f>VLOOKUP($B65,All!$A$5:$CU$85,Comparison!$B$4+51)</f>
        <v>187.06205246937242</v>
      </c>
      <c r="E65" s="48">
        <f t="shared" si="0"/>
        <v>187.06775246937241</v>
      </c>
      <c r="F65" s="49">
        <f t="shared" si="1"/>
        <v>70</v>
      </c>
      <c r="G65" s="50" t="str">
        <f t="shared" si="2"/>
        <v xml:space="preserve">Cardinia </v>
      </c>
      <c r="H65" s="51">
        <f t="shared" si="3"/>
        <v>317.57506906612275</v>
      </c>
      <c r="I65" s="53"/>
      <c r="J65" s="44"/>
    </row>
    <row r="66" spans="1:10" x14ac:dyDescent="0.5">
      <c r="A66" s="46"/>
      <c r="B66" s="47">
        <v>58</v>
      </c>
      <c r="C66" s="2" t="s">
        <v>70</v>
      </c>
      <c r="D66" s="48">
        <f>VLOOKUP($B66,All!$A$5:$CU$85,Comparison!$B$4+51)</f>
        <v>1245.2863281592563</v>
      </c>
      <c r="E66" s="48">
        <f t="shared" si="0"/>
        <v>1245.2921281592562</v>
      </c>
      <c r="F66" s="49">
        <f t="shared" si="1"/>
        <v>3</v>
      </c>
      <c r="G66" s="50" t="str">
        <f t="shared" si="2"/>
        <v xml:space="preserve">Wyndham </v>
      </c>
      <c r="H66" s="51">
        <f t="shared" si="3"/>
        <v>314.51425021355908</v>
      </c>
      <c r="I66" s="53"/>
      <c r="J66" s="44"/>
    </row>
    <row r="67" spans="1:10" x14ac:dyDescent="0.5">
      <c r="A67" s="46"/>
      <c r="B67" s="47">
        <v>59</v>
      </c>
      <c r="C67" s="2" t="s">
        <v>71</v>
      </c>
      <c r="D67" s="48">
        <f>VLOOKUP($B67,All!$A$5:$CU$85,Comparison!$B$4+51)</f>
        <v>822.48703595590507</v>
      </c>
      <c r="E67" s="48">
        <f t="shared" si="0"/>
        <v>822.49293595590507</v>
      </c>
      <c r="F67" s="49">
        <f t="shared" si="1"/>
        <v>9</v>
      </c>
      <c r="G67" s="50" t="str">
        <f t="shared" si="2"/>
        <v xml:space="preserve">Hindmarsh </v>
      </c>
      <c r="H67" s="51">
        <f t="shared" si="3"/>
        <v>304.00572246065809</v>
      </c>
      <c r="I67" s="53"/>
      <c r="J67" s="44"/>
    </row>
    <row r="68" spans="1:10" x14ac:dyDescent="0.5">
      <c r="A68" s="46"/>
      <c r="B68" s="47">
        <v>60</v>
      </c>
      <c r="C68" s="2" t="s">
        <v>72</v>
      </c>
      <c r="D68" s="48">
        <f>VLOOKUP($B68,All!$A$5:$CU$85,Comparison!$B$4+51)</f>
        <v>251.48908007941759</v>
      </c>
      <c r="E68" s="48">
        <f t="shared" si="0"/>
        <v>251.49508007941759</v>
      </c>
      <c r="F68" s="49">
        <f t="shared" si="1"/>
        <v>64</v>
      </c>
      <c r="G68" s="50" t="str">
        <f t="shared" si="2"/>
        <v xml:space="preserve">Alpine </v>
      </c>
      <c r="H68" s="51">
        <f t="shared" si="3"/>
        <v>300.62437369922145</v>
      </c>
      <c r="I68" s="53"/>
      <c r="J68" s="44"/>
    </row>
    <row r="69" spans="1:10" x14ac:dyDescent="0.5">
      <c r="A69" s="46"/>
      <c r="B69" s="47">
        <v>61</v>
      </c>
      <c r="C69" s="2" t="s">
        <v>73</v>
      </c>
      <c r="D69" s="48">
        <f>VLOOKUP($B69,All!$A$5:$CU$85,Comparison!$B$4+51)</f>
        <v>99.734042553191486</v>
      </c>
      <c r="E69" s="48">
        <f t="shared" si="0"/>
        <v>99.74014255319149</v>
      </c>
      <c r="F69" s="49">
        <f t="shared" si="1"/>
        <v>77</v>
      </c>
      <c r="G69" s="50" t="str">
        <f t="shared" si="2"/>
        <v xml:space="preserve">Strathbogie </v>
      </c>
      <c r="H69" s="51">
        <f t="shared" si="3"/>
        <v>300.21834061135371</v>
      </c>
      <c r="I69" s="53"/>
      <c r="J69" s="44"/>
    </row>
    <row r="70" spans="1:10" x14ac:dyDescent="0.5">
      <c r="A70" s="46"/>
      <c r="B70" s="47">
        <v>62</v>
      </c>
      <c r="C70" s="2" t="s">
        <v>74</v>
      </c>
      <c r="D70" s="48">
        <f>VLOOKUP($B70,All!$A$5:$CU$85,Comparison!$B$4+51)</f>
        <v>247.95027770431102</v>
      </c>
      <c r="E70" s="48">
        <f t="shared" si="0"/>
        <v>247.95647770431103</v>
      </c>
      <c r="F70" s="49">
        <f t="shared" si="1"/>
        <v>65</v>
      </c>
      <c r="G70" s="50" t="str">
        <f t="shared" si="2"/>
        <v xml:space="preserve">Whitehorse </v>
      </c>
      <c r="H70" s="51">
        <f t="shared" si="3"/>
        <v>286.05416770409715</v>
      </c>
      <c r="I70" s="53"/>
      <c r="J70" s="44"/>
    </row>
    <row r="71" spans="1:10" x14ac:dyDescent="0.5">
      <c r="A71" s="46"/>
      <c r="B71" s="47">
        <v>63</v>
      </c>
      <c r="C71" s="2" t="s">
        <v>75</v>
      </c>
      <c r="D71" s="48">
        <f>VLOOKUP($B71,All!$A$5:$CU$85,Comparison!$B$4+51)</f>
        <v>539.23391595388625</v>
      </c>
      <c r="E71" s="48">
        <f t="shared" si="0"/>
        <v>539.24021595388626</v>
      </c>
      <c r="F71" s="49">
        <f t="shared" si="1"/>
        <v>32</v>
      </c>
      <c r="G71" s="50" t="str">
        <f t="shared" si="2"/>
        <v xml:space="preserve">Corangamite </v>
      </c>
      <c r="H71" s="51">
        <f t="shared" si="3"/>
        <v>282.50360976834702</v>
      </c>
      <c r="I71" s="53"/>
      <c r="J71" s="44"/>
    </row>
    <row r="72" spans="1:10" x14ac:dyDescent="0.5">
      <c r="A72" s="46"/>
      <c r="B72" s="47">
        <v>64</v>
      </c>
      <c r="C72" s="2" t="s">
        <v>76</v>
      </c>
      <c r="D72" s="48">
        <f>VLOOKUP($B72,All!$A$5:$CU$85,Comparison!$B$4+51)</f>
        <v>624.71546360463356</v>
      </c>
      <c r="E72" s="48">
        <f t="shared" si="0"/>
        <v>624.72186360463354</v>
      </c>
      <c r="F72" s="49">
        <f t="shared" si="1"/>
        <v>26</v>
      </c>
      <c r="G72" s="50" t="str">
        <f t="shared" si="2"/>
        <v xml:space="preserve">Pyrenees </v>
      </c>
      <c r="H72" s="51">
        <f t="shared" si="3"/>
        <v>251.48908007941759</v>
      </c>
      <c r="I72" s="53"/>
      <c r="J72" s="44"/>
    </row>
    <row r="73" spans="1:10" x14ac:dyDescent="0.5">
      <c r="A73" s="46"/>
      <c r="B73" s="47">
        <v>65</v>
      </c>
      <c r="C73" s="2" t="s">
        <v>77</v>
      </c>
      <c r="D73" s="48">
        <f>VLOOKUP($B73,All!$A$5:$CU$85,Comparison!$B$4+51)</f>
        <v>300.21834061135371</v>
      </c>
      <c r="E73" s="48">
        <f t="shared" si="0"/>
        <v>300.22484061135373</v>
      </c>
      <c r="F73" s="49">
        <f t="shared" si="1"/>
        <v>61</v>
      </c>
      <c r="G73" s="50" t="str">
        <f t="shared" si="2"/>
        <v xml:space="preserve">South Gippsland </v>
      </c>
      <c r="H73" s="51">
        <f t="shared" si="3"/>
        <v>247.95027770431102</v>
      </c>
      <c r="I73" s="53"/>
      <c r="J73" s="44"/>
    </row>
    <row r="74" spans="1:10" x14ac:dyDescent="0.5">
      <c r="A74" s="46"/>
      <c r="B74" s="47">
        <v>66</v>
      </c>
      <c r="C74" s="2" t="s">
        <v>78</v>
      </c>
      <c r="D74" s="48">
        <f>VLOOKUP($B74,All!$A$5:$CU$85,Comparison!$B$4+51)</f>
        <v>140.92203272842312</v>
      </c>
      <c r="E74" s="48">
        <f t="shared" ref="E74:E89" si="4">D74+0.0001*B74</f>
        <v>140.92863272842311</v>
      </c>
      <c r="F74" s="49">
        <f t="shared" ref="F74:F87" si="5">RANK(E74,E$9:E$87)</f>
        <v>76</v>
      </c>
      <c r="G74" s="50" t="str">
        <f t="shared" ref="G74:G87" si="6">VLOOKUP(MATCH(B74,F$9:F$87,0),$B$9:$D$87,2)</f>
        <v xml:space="preserve">Buloke </v>
      </c>
      <c r="H74" s="51">
        <f t="shared" ref="H74:H87" si="7">VLOOKUP(MATCH(B74,F$9:F$87,0),$B$9:$D$87,3)</f>
        <v>245.86133420750696</v>
      </c>
      <c r="I74" s="53"/>
      <c r="J74" s="44"/>
    </row>
    <row r="75" spans="1:10" x14ac:dyDescent="0.5">
      <c r="A75" s="46"/>
      <c r="B75" s="47">
        <v>67</v>
      </c>
      <c r="C75" s="2" t="s">
        <v>79</v>
      </c>
      <c r="D75" s="48">
        <f>VLOOKUP($B75,All!$A$5:$CU$85,Comparison!$B$4+51)</f>
        <v>857.11502873283337</v>
      </c>
      <c r="E75" s="48">
        <f t="shared" si="4"/>
        <v>857.12172873283339</v>
      </c>
      <c r="F75" s="49">
        <f t="shared" si="5"/>
        <v>8</v>
      </c>
      <c r="G75" s="50" t="str">
        <f t="shared" si="6"/>
        <v xml:space="preserve">Bayside </v>
      </c>
      <c r="H75" s="51">
        <f t="shared" si="7"/>
        <v>240.83837792097899</v>
      </c>
      <c r="I75" s="53"/>
      <c r="J75" s="44"/>
    </row>
    <row r="76" spans="1:10" x14ac:dyDescent="0.5">
      <c r="A76" s="46"/>
      <c r="B76" s="47">
        <v>68</v>
      </c>
      <c r="C76" s="2" t="s">
        <v>80</v>
      </c>
      <c r="D76" s="48">
        <f>VLOOKUP($B76,All!$A$5:$CU$85,Comparison!$B$4+51)</f>
        <v>147.49262536873155</v>
      </c>
      <c r="E76" s="48">
        <f t="shared" si="4"/>
        <v>147.49942536873155</v>
      </c>
      <c r="F76" s="49">
        <f t="shared" si="5"/>
        <v>75</v>
      </c>
      <c r="G76" s="50" t="str">
        <f t="shared" si="6"/>
        <v xml:space="preserve">Yarriambiack </v>
      </c>
      <c r="H76" s="51">
        <f t="shared" si="7"/>
        <v>227.68670309653916</v>
      </c>
      <c r="I76" s="53"/>
      <c r="J76" s="44"/>
    </row>
    <row r="77" spans="1:10" x14ac:dyDescent="0.5">
      <c r="A77" s="46"/>
      <c r="B77" s="47">
        <v>69</v>
      </c>
      <c r="C77" s="2" t="s">
        <v>81</v>
      </c>
      <c r="D77" s="48">
        <f>VLOOKUP($B77,All!$A$5:$CU$85,Comparison!$B$4+51)</f>
        <v>777.47713806212971</v>
      </c>
      <c r="E77" s="48">
        <f t="shared" si="4"/>
        <v>777.48403806212968</v>
      </c>
      <c r="F77" s="49">
        <f t="shared" si="5"/>
        <v>15</v>
      </c>
      <c r="G77" s="50" t="str">
        <f t="shared" si="6"/>
        <v xml:space="preserve">Manningham </v>
      </c>
      <c r="H77" s="51">
        <f t="shared" si="7"/>
        <v>195.45641399529973</v>
      </c>
      <c r="I77" s="53"/>
      <c r="J77" s="44"/>
    </row>
    <row r="78" spans="1:10" x14ac:dyDescent="0.5">
      <c r="A78" s="46"/>
      <c r="B78" s="47">
        <v>70</v>
      </c>
      <c r="C78" s="2" t="s">
        <v>82</v>
      </c>
      <c r="D78" s="48">
        <f>VLOOKUP($B78,All!$A$5:$CU$85,Comparison!$B$4+51)</f>
        <v>650.09990712858473</v>
      </c>
      <c r="E78" s="48">
        <f t="shared" si="4"/>
        <v>650.10690712858468</v>
      </c>
      <c r="F78" s="49">
        <f t="shared" si="5"/>
        <v>24</v>
      </c>
      <c r="G78" s="50" t="str">
        <f t="shared" si="6"/>
        <v xml:space="preserve">Nillumbik </v>
      </c>
      <c r="H78" s="51">
        <f t="shared" si="7"/>
        <v>187.06205246937242</v>
      </c>
      <c r="I78" s="53"/>
      <c r="J78" s="44"/>
    </row>
    <row r="79" spans="1:10" x14ac:dyDescent="0.5">
      <c r="A79" s="46"/>
      <c r="B79" s="47">
        <v>71</v>
      </c>
      <c r="C79" s="2" t="s">
        <v>83</v>
      </c>
      <c r="D79" s="48">
        <f>VLOOKUP($B79,All!$A$5:$CU$85,Comparison!$B$4+51)</f>
        <v>741.56801429528707</v>
      </c>
      <c r="E79" s="48">
        <f t="shared" si="4"/>
        <v>741.57511429528711</v>
      </c>
      <c r="F79" s="49">
        <f t="shared" si="5"/>
        <v>19</v>
      </c>
      <c r="G79" s="50" t="str">
        <f t="shared" si="6"/>
        <v xml:space="preserve">West Wimmera </v>
      </c>
      <c r="H79" s="51">
        <f t="shared" si="7"/>
        <v>183.72703412073491</v>
      </c>
      <c r="I79" s="53"/>
      <c r="J79" s="44"/>
    </row>
    <row r="80" spans="1:10" x14ac:dyDescent="0.5">
      <c r="A80" s="46"/>
      <c r="B80" s="47">
        <v>72</v>
      </c>
      <c r="C80" s="2" t="s">
        <v>84</v>
      </c>
      <c r="D80" s="48">
        <f>VLOOKUP($B80,All!$A$5:$CU$85,Comparison!$B$4+51)</f>
        <v>183.72703412073491</v>
      </c>
      <c r="E80" s="48">
        <f t="shared" si="4"/>
        <v>183.73423412073492</v>
      </c>
      <c r="F80" s="49">
        <f t="shared" si="5"/>
        <v>71</v>
      </c>
      <c r="G80" s="50" t="str">
        <f t="shared" si="6"/>
        <v xml:space="preserve">Indigo </v>
      </c>
      <c r="H80" s="51">
        <f t="shared" si="7"/>
        <v>165.82765768433521</v>
      </c>
      <c r="I80" s="53"/>
      <c r="J80" s="44"/>
    </row>
    <row r="81" spans="1:20" x14ac:dyDescent="0.5">
      <c r="A81" s="46"/>
      <c r="B81" s="47">
        <v>73</v>
      </c>
      <c r="C81" s="2" t="s">
        <v>85</v>
      </c>
      <c r="D81" s="48">
        <f>VLOOKUP($B81,All!$A$5:$CU$85,Comparison!$B$4+51)</f>
        <v>286.05416770409715</v>
      </c>
      <c r="E81" s="48">
        <f t="shared" si="4"/>
        <v>286.06146770409714</v>
      </c>
      <c r="F81" s="49">
        <f t="shared" si="5"/>
        <v>62</v>
      </c>
      <c r="G81" s="50" t="str">
        <f t="shared" si="6"/>
        <v xml:space="preserve">Moyne </v>
      </c>
      <c r="H81" s="51">
        <f t="shared" si="7"/>
        <v>158.57168027250836</v>
      </c>
      <c r="I81" s="53"/>
      <c r="J81" s="44"/>
    </row>
    <row r="82" spans="1:20" x14ac:dyDescent="0.5">
      <c r="A82" s="46"/>
      <c r="B82" s="47">
        <v>74</v>
      </c>
      <c r="C82" s="2" t="s">
        <v>86</v>
      </c>
      <c r="D82" s="48">
        <f>VLOOKUP($B82,All!$A$5:$CU$85,Comparison!$B$4+51)</f>
        <v>531.41342442472489</v>
      </c>
      <c r="E82" s="48">
        <f t="shared" si="4"/>
        <v>531.42082442472486</v>
      </c>
      <c r="F82" s="49">
        <f t="shared" si="5"/>
        <v>34</v>
      </c>
      <c r="G82" s="50" t="str">
        <f t="shared" si="6"/>
        <v xml:space="preserve">Boroondara </v>
      </c>
      <c r="H82" s="51">
        <f t="shared" si="7"/>
        <v>157.35727203684783</v>
      </c>
      <c r="I82" s="53"/>
      <c r="J82" s="44"/>
    </row>
    <row r="83" spans="1:20" x14ac:dyDescent="0.5">
      <c r="A83" s="46"/>
      <c r="B83" s="47">
        <v>75</v>
      </c>
      <c r="C83" s="2" t="s">
        <v>87</v>
      </c>
      <c r="D83" s="48">
        <f>VLOOKUP($B83,All!$A$5:$CU$85,Comparison!$B$4+51)</f>
        <v>663.35380432234774</v>
      </c>
      <c r="E83" s="48">
        <f t="shared" si="4"/>
        <v>663.36130432234779</v>
      </c>
      <c r="F83" s="49">
        <f t="shared" si="5"/>
        <v>23</v>
      </c>
      <c r="G83" s="50" t="str">
        <f t="shared" si="6"/>
        <v xml:space="preserve">Towong </v>
      </c>
      <c r="H83" s="51">
        <f t="shared" si="7"/>
        <v>147.49262536873155</v>
      </c>
      <c r="I83" s="53"/>
      <c r="J83" s="44"/>
    </row>
    <row r="84" spans="1:20" x14ac:dyDescent="0.5">
      <c r="A84" s="46"/>
      <c r="B84" s="47">
        <v>76</v>
      </c>
      <c r="C84" s="2" t="s">
        <v>88</v>
      </c>
      <c r="D84" s="48">
        <f>VLOOKUP($B84,All!$A$5:$CU$85,Comparison!$B$4+51)</f>
        <v>314.51425021355908</v>
      </c>
      <c r="E84" s="48">
        <f t="shared" si="4"/>
        <v>314.52185021355911</v>
      </c>
      <c r="F84" s="49">
        <f t="shared" si="5"/>
        <v>58</v>
      </c>
      <c r="G84" s="50" t="str">
        <f t="shared" si="6"/>
        <v xml:space="preserve">Surf Coast </v>
      </c>
      <c r="H84" s="51">
        <f t="shared" si="7"/>
        <v>140.92203272842312</v>
      </c>
      <c r="I84" s="53"/>
      <c r="J84" s="44"/>
    </row>
    <row r="85" spans="1:20" x14ac:dyDescent="0.5">
      <c r="A85" s="46"/>
      <c r="B85" s="47">
        <v>77</v>
      </c>
      <c r="C85" s="2" t="s">
        <v>89</v>
      </c>
      <c r="D85" s="48">
        <f>VLOOKUP($B85,All!$A$5:$CU$85,Comparison!$B$4+51)</f>
        <v>977.4545454545455</v>
      </c>
      <c r="E85" s="48">
        <f t="shared" si="4"/>
        <v>977.4622454545455</v>
      </c>
      <c r="F85" s="49">
        <f t="shared" si="5"/>
        <v>7</v>
      </c>
      <c r="G85" s="50" t="str">
        <f t="shared" si="6"/>
        <v xml:space="preserve">Queenscliffe </v>
      </c>
      <c r="H85" s="51">
        <f t="shared" si="7"/>
        <v>99.734042553191486</v>
      </c>
      <c r="I85" s="53"/>
      <c r="J85" s="44"/>
    </row>
    <row r="86" spans="1:20" x14ac:dyDescent="0.5">
      <c r="A86" s="46"/>
      <c r="B86" s="47">
        <v>78</v>
      </c>
      <c r="C86" s="2" t="s">
        <v>90</v>
      </c>
      <c r="D86" s="48">
        <f>VLOOKUP($B86,All!$A$5:$CU$85,Comparison!$B$4+51)</f>
        <v>383.23278422056205</v>
      </c>
      <c r="E86" s="48">
        <f t="shared" si="4"/>
        <v>383.24058422056203</v>
      </c>
      <c r="F86" s="49">
        <f t="shared" si="5"/>
        <v>47</v>
      </c>
      <c r="G86" s="50" t="str">
        <f t="shared" si="6"/>
        <v xml:space="preserve">Hepburn </v>
      </c>
      <c r="H86" s="51">
        <f t="shared" si="7"/>
        <v>99.028284953889951</v>
      </c>
      <c r="I86" s="53"/>
      <c r="J86" s="44"/>
    </row>
    <row r="87" spans="1:20" x14ac:dyDescent="0.5">
      <c r="A87" s="46"/>
      <c r="B87" s="47">
        <v>79</v>
      </c>
      <c r="C87" s="2" t="s">
        <v>91</v>
      </c>
      <c r="D87" s="48">
        <f>VLOOKUP($B87,All!$A$5:$CU$85,Comparison!$B$4+51)</f>
        <v>227.68670309653916</v>
      </c>
      <c r="E87" s="48">
        <f t="shared" si="4"/>
        <v>227.69460309653917</v>
      </c>
      <c r="F87" s="49">
        <f t="shared" si="5"/>
        <v>68</v>
      </c>
      <c r="G87" s="50" t="str">
        <f t="shared" si="6"/>
        <v xml:space="preserve">Golden Plains </v>
      </c>
      <c r="H87" s="51">
        <f t="shared" si="7"/>
        <v>86.601509340591363</v>
      </c>
      <c r="I87" s="53"/>
      <c r="J87" s="44"/>
    </row>
    <row r="88" spans="1:20" x14ac:dyDescent="0.5">
      <c r="A88" s="46"/>
      <c r="B88" s="47">
        <v>80</v>
      </c>
      <c r="C88" s="2" t="s">
        <v>0</v>
      </c>
      <c r="D88" s="48">
        <f>VLOOKUP($B88,All!$A$5:$CU$85,Comparison!$B$4+51)</f>
        <v>537</v>
      </c>
      <c r="E88" s="48">
        <f t="shared" si="4"/>
        <v>537.00800000000004</v>
      </c>
      <c r="F88" s="49">
        <f t="shared" ref="F88:F89" si="8">RANK(E88,E$9:E$89)</f>
        <v>34</v>
      </c>
      <c r="G88" s="46"/>
      <c r="H88" s="46"/>
      <c r="I88" s="53"/>
      <c r="J88" s="44"/>
    </row>
    <row r="89" spans="1:20" s="54" customFormat="1" x14ac:dyDescent="0.5">
      <c r="A89" s="38"/>
      <c r="B89" s="31">
        <v>81</v>
      </c>
      <c r="C89" s="2" t="s">
        <v>122</v>
      </c>
      <c r="D89" s="48">
        <f>VLOOKUP($B89,All!$A$5:$CU$85,Comparison!$B$4+51)</f>
        <v>549.28792967250888</v>
      </c>
      <c r="E89" s="39">
        <f t="shared" si="4"/>
        <v>549.29602967250889</v>
      </c>
      <c r="F89" s="40">
        <f t="shared" si="8"/>
        <v>32</v>
      </c>
      <c r="G89" s="38"/>
      <c r="H89" s="38"/>
      <c r="T89" s="38"/>
    </row>
    <row r="90" spans="1:20" x14ac:dyDescent="0.5">
      <c r="A90" s="38"/>
      <c r="B90" s="38"/>
      <c r="C90" s="38"/>
      <c r="D90" s="38"/>
      <c r="E90" s="38"/>
      <c r="F90" s="38"/>
      <c r="G90" s="38"/>
      <c r="H90" s="38"/>
      <c r="I90" s="54"/>
    </row>
    <row r="91" spans="1:20" x14ac:dyDescent="0.5">
      <c r="A91" s="38"/>
      <c r="B91" s="38"/>
      <c r="C91" s="38"/>
      <c r="D91" s="38"/>
      <c r="E91" s="38"/>
      <c r="F91" s="38"/>
      <c r="G91" s="38"/>
      <c r="H91" s="38"/>
      <c r="I91" s="54"/>
    </row>
  </sheetData>
  <sheetProtection sheet="1" objects="1" scenarios="1"/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A8955735</value>
    </field>
    <field name="Objective-Title">
      <value order="0">Alcohol and Drug-related Harm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2022-07-23T11:30:15Z</value>
    </field>
    <field name="Objective-ModificationStamp">
      <value order="0">2023-05-02T00:40:04Z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</vt:lpstr>
      <vt:lpstr>Municipal Details</vt:lpstr>
      <vt:lpstr>Comparison</vt:lpstr>
      <vt:lpstr>Comparison!Print_Area</vt:lpstr>
      <vt:lpstr>'Municipal Details'!Print_Area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2022-02-27T01:00:39Z</cp:lastPrinted>
  <dcterms:created xsi:type="dcterms:W3CDTF">2021-10-06T04:42:45Z</dcterms:created>
  <dcterms:modified xsi:type="dcterms:W3CDTF">2022-07-22T02:51:38Z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A8955735</vt:lpwstr>
  </property>
  <property fmtid="{D5CDD505-2E9C-101B-9397-08002B2CF9AE}" pid="4" name="Objective-Title">
    <vt:lpwstr>Alcohol and Drug-related Harm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2022-07-23T11:30:15Z</vt:filetime>
  </property>
  <property fmtid="{D5CDD505-2E9C-101B-9397-08002B2CF9AE}" pid="10" name="Objective-ModificationStamp">
    <vt:filetime>2023-05-02T00:40:04Z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