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ea5093d9ec3444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E48A7DF-7FAC-490B-A242-80735B9D86DC}" xr6:coauthVersionLast="47" xr6:coauthVersionMax="47" xr10:uidLastSave="{00000000-0000-0000-0000-000000000000}"/>
  <bookViews>
    <workbookView xWindow="-98" yWindow="-98" windowWidth="20715" windowHeight="13276" firstSheet="3" activeTab="3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unicipal Detail" sheetId="4" r:id="rId4"/>
    <sheet name="Comparison" sheetId="5" r:id="rId5"/>
  </sheets>
  <definedNames>
    <definedName name="_xlnm.Print_Area" localSheetId="4">Comparison!$B$1:$L$85</definedName>
    <definedName name="_xlnm.Print_Area" localSheetId="3">'Municipal Detail'!$C$1:$N$203</definedName>
    <definedName name="_xlnm.Print_Titles" localSheetId="3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176" i="1" l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E175" i="1" l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I3" i="5" l="1"/>
  <c r="J3" i="5" l="1"/>
  <c r="D6" i="5" s="1"/>
  <c r="E6" i="5" s="1"/>
  <c r="H4" i="4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8" i="4"/>
  <c r="F9" i="4"/>
  <c r="F10" i="4"/>
  <c r="F11" i="4"/>
  <c r="F12" i="4"/>
  <c r="F14" i="4"/>
  <c r="F67" i="4"/>
  <c r="F68" i="4"/>
  <c r="F72" i="4"/>
  <c r="F115" i="4"/>
  <c r="F119" i="4"/>
  <c r="F122" i="4"/>
  <c r="F123" i="4"/>
  <c r="F124" i="4"/>
  <c r="F125" i="4"/>
  <c r="F126" i="4"/>
  <c r="F127" i="4"/>
  <c r="F128" i="4"/>
  <c r="F136" i="4"/>
  <c r="F137" i="4"/>
  <c r="F138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4" i="4"/>
  <c r="F172" i="4"/>
  <c r="F173" i="4"/>
  <c r="F174" i="4"/>
  <c r="F175" i="4"/>
  <c r="E177" i="4"/>
  <c r="E184" i="4"/>
  <c r="F187" i="4"/>
  <c r="F188" i="4"/>
  <c r="F189" i="4"/>
  <c r="F190" i="4"/>
  <c r="F191" i="4"/>
  <c r="F192" i="4"/>
  <c r="F195" i="4"/>
  <c r="F196" i="4"/>
  <c r="F197" i="4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E136" i="4"/>
  <c r="E137" i="4"/>
  <c r="E138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J75" i="4" l="1"/>
  <c r="J16" i="4"/>
  <c r="J121" i="4"/>
  <c r="J5" i="4"/>
  <c r="D82" i="5"/>
  <c r="E82" i="5" s="1"/>
  <c r="D7" i="5"/>
  <c r="E7" i="5" s="1"/>
  <c r="D23" i="5"/>
  <c r="E23" i="5" s="1"/>
  <c r="D31" i="5"/>
  <c r="E31" i="5" s="1"/>
  <c r="D39" i="5"/>
  <c r="E39" i="5" s="1"/>
  <c r="D47" i="5"/>
  <c r="E47" i="5" s="1"/>
  <c r="D55" i="5"/>
  <c r="E55" i="5" s="1"/>
  <c r="D63" i="5"/>
  <c r="E63" i="5" s="1"/>
  <c r="D71" i="5"/>
  <c r="E71" i="5" s="1"/>
  <c r="D79" i="5"/>
  <c r="E79" i="5" s="1"/>
  <c r="D9" i="5"/>
  <c r="E9" i="5" s="1"/>
  <c r="D54" i="5"/>
  <c r="E54" i="5" s="1"/>
  <c r="D78" i="5"/>
  <c r="E78" i="5" s="1"/>
  <c r="D8" i="5"/>
  <c r="E8" i="5" s="1"/>
  <c r="D16" i="5"/>
  <c r="E16" i="5" s="1"/>
  <c r="D24" i="5"/>
  <c r="E24" i="5" s="1"/>
  <c r="D32" i="5"/>
  <c r="E32" i="5" s="1"/>
  <c r="D40" i="5"/>
  <c r="E40" i="5" s="1"/>
  <c r="D48" i="5"/>
  <c r="E48" i="5" s="1"/>
  <c r="D56" i="5"/>
  <c r="E56" i="5" s="1"/>
  <c r="D64" i="5"/>
  <c r="E64" i="5" s="1"/>
  <c r="D72" i="5"/>
  <c r="E72" i="5" s="1"/>
  <c r="D80" i="5"/>
  <c r="E80" i="5" s="1"/>
  <c r="D10" i="5"/>
  <c r="E10" i="5" s="1"/>
  <c r="D62" i="5"/>
  <c r="E62" i="5" s="1"/>
  <c r="D17" i="5"/>
  <c r="E17" i="5" s="1"/>
  <c r="D25" i="5"/>
  <c r="E25" i="5" s="1"/>
  <c r="D33" i="5"/>
  <c r="E33" i="5" s="1"/>
  <c r="D41" i="5"/>
  <c r="E41" i="5" s="1"/>
  <c r="D49" i="5"/>
  <c r="E49" i="5" s="1"/>
  <c r="D57" i="5"/>
  <c r="E57" i="5" s="1"/>
  <c r="D65" i="5"/>
  <c r="E65" i="5" s="1"/>
  <c r="D73" i="5"/>
  <c r="E73" i="5" s="1"/>
  <c r="D81" i="5"/>
  <c r="E81" i="5" s="1"/>
  <c r="D11" i="5"/>
  <c r="E11" i="5" s="1"/>
  <c r="D46" i="5"/>
  <c r="E46" i="5" s="1"/>
  <c r="D18" i="5"/>
  <c r="E18" i="5" s="1"/>
  <c r="D26" i="5"/>
  <c r="E26" i="5" s="1"/>
  <c r="D34" i="5"/>
  <c r="E34" i="5" s="1"/>
  <c r="D42" i="5"/>
  <c r="E42" i="5" s="1"/>
  <c r="D50" i="5"/>
  <c r="E50" i="5" s="1"/>
  <c r="D58" i="5"/>
  <c r="E58" i="5" s="1"/>
  <c r="D66" i="5"/>
  <c r="E66" i="5" s="1"/>
  <c r="D74" i="5"/>
  <c r="E74" i="5" s="1"/>
  <c r="D12" i="5"/>
  <c r="E12" i="5" s="1"/>
  <c r="D38" i="5"/>
  <c r="E38" i="5" s="1"/>
  <c r="D19" i="5"/>
  <c r="E19" i="5" s="1"/>
  <c r="D27" i="5"/>
  <c r="E27" i="5" s="1"/>
  <c r="D35" i="5"/>
  <c r="E35" i="5" s="1"/>
  <c r="D43" i="5"/>
  <c r="E43" i="5" s="1"/>
  <c r="D51" i="5"/>
  <c r="E51" i="5" s="1"/>
  <c r="D59" i="5"/>
  <c r="E59" i="5" s="1"/>
  <c r="D67" i="5"/>
  <c r="E67" i="5" s="1"/>
  <c r="D75" i="5"/>
  <c r="E75" i="5" s="1"/>
  <c r="D83" i="5"/>
  <c r="E83" i="5" s="1"/>
  <c r="D13" i="5"/>
  <c r="E13" i="5" s="1"/>
  <c r="D30" i="5"/>
  <c r="E30" i="5" s="1"/>
  <c r="D20" i="5"/>
  <c r="E20" i="5" s="1"/>
  <c r="D28" i="5"/>
  <c r="E28" i="5" s="1"/>
  <c r="D36" i="5"/>
  <c r="E36" i="5" s="1"/>
  <c r="D44" i="5"/>
  <c r="E44" i="5" s="1"/>
  <c r="D52" i="5"/>
  <c r="E52" i="5" s="1"/>
  <c r="D60" i="5"/>
  <c r="E60" i="5" s="1"/>
  <c r="D68" i="5"/>
  <c r="E68" i="5" s="1"/>
  <c r="D76" i="5"/>
  <c r="E76" i="5" s="1"/>
  <c r="D84" i="5"/>
  <c r="E84" i="5" s="1"/>
  <c r="D14" i="5"/>
  <c r="E14" i="5" s="1"/>
  <c r="D70" i="5"/>
  <c r="E70" i="5" s="1"/>
  <c r="D21" i="5"/>
  <c r="E21" i="5" s="1"/>
  <c r="D29" i="5"/>
  <c r="E29" i="5" s="1"/>
  <c r="D37" i="5"/>
  <c r="E37" i="5" s="1"/>
  <c r="D45" i="5"/>
  <c r="E45" i="5" s="1"/>
  <c r="D53" i="5"/>
  <c r="E53" i="5" s="1"/>
  <c r="D61" i="5"/>
  <c r="E61" i="5" s="1"/>
  <c r="D69" i="5"/>
  <c r="E69" i="5" s="1"/>
  <c r="D77" i="5"/>
  <c r="E77" i="5" s="1"/>
  <c r="D15" i="5"/>
  <c r="E15" i="5" s="1"/>
  <c r="D22" i="5"/>
  <c r="E22" i="5" s="1"/>
  <c r="F38" i="3"/>
  <c r="H38" i="3" s="1"/>
  <c r="E5" i="3"/>
  <c r="G5" i="3" s="1"/>
  <c r="F5" i="2"/>
  <c r="H5" i="2" s="1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37" i="5" l="1"/>
  <c r="F60" i="5"/>
  <c r="F83" i="5"/>
  <c r="F19" i="5"/>
  <c r="F21" i="5"/>
  <c r="F63" i="5"/>
  <c r="F22" i="5"/>
  <c r="F29" i="5"/>
  <c r="F52" i="5"/>
  <c r="F75" i="5"/>
  <c r="F38" i="5"/>
  <c r="F34" i="5"/>
  <c r="F57" i="5"/>
  <c r="F80" i="5"/>
  <c r="F16" i="5"/>
  <c r="F55" i="5"/>
  <c r="F44" i="5"/>
  <c r="F67" i="5"/>
  <c r="F12" i="5"/>
  <c r="F26" i="5"/>
  <c r="F49" i="5"/>
  <c r="F72" i="5"/>
  <c r="F8" i="5"/>
  <c r="F47" i="5"/>
  <c r="F15" i="5"/>
  <c r="F77" i="5"/>
  <c r="F70" i="5"/>
  <c r="F36" i="5"/>
  <c r="F59" i="5"/>
  <c r="F82" i="5"/>
  <c r="F18" i="5"/>
  <c r="F41" i="5"/>
  <c r="F64" i="5"/>
  <c r="F78" i="5"/>
  <c r="F39" i="5"/>
  <c r="F24" i="5"/>
  <c r="F69" i="5"/>
  <c r="F14" i="5"/>
  <c r="F28" i="5"/>
  <c r="F51" i="5"/>
  <c r="F74" i="5"/>
  <c r="F46" i="5"/>
  <c r="F33" i="5"/>
  <c r="F56" i="5"/>
  <c r="F54" i="5"/>
  <c r="F31" i="5"/>
  <c r="F65" i="5"/>
  <c r="F61" i="5"/>
  <c r="F84" i="5"/>
  <c r="F20" i="5"/>
  <c r="F43" i="5"/>
  <c r="F66" i="5"/>
  <c r="F11" i="5"/>
  <c r="F25" i="5"/>
  <c r="F48" i="5"/>
  <c r="F9" i="5"/>
  <c r="F23" i="5"/>
  <c r="F42" i="5"/>
  <c r="F53" i="5"/>
  <c r="F76" i="5"/>
  <c r="F30" i="5"/>
  <c r="F35" i="5"/>
  <c r="F58" i="5"/>
  <c r="F81" i="5"/>
  <c r="F17" i="5"/>
  <c r="F40" i="5"/>
  <c r="F79" i="5"/>
  <c r="F7" i="5"/>
  <c r="F10" i="5"/>
  <c r="F45" i="5"/>
  <c r="F68" i="5"/>
  <c r="F13" i="5"/>
  <c r="F27" i="5"/>
  <c r="F50" i="5"/>
  <c r="F73" i="5"/>
  <c r="F62" i="5"/>
  <c r="F32" i="5"/>
  <c r="F71" i="5"/>
  <c r="F6" i="5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G7" i="5" l="1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H30" i="5"/>
  <c r="H50" i="5"/>
  <c r="H74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22" i="5"/>
  <c r="H38" i="5"/>
  <c r="H58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H34" i="5"/>
  <c r="H46" i="5"/>
  <c r="H70" i="5"/>
  <c r="H8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18" i="5"/>
  <c r="H42" i="5"/>
  <c r="H66" i="5"/>
  <c r="H82" i="5"/>
  <c r="G9" i="5"/>
  <c r="G13" i="5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H6" i="5"/>
  <c r="H26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G6" i="5"/>
  <c r="H14" i="5"/>
  <c r="H54" i="5"/>
  <c r="H78" i="5"/>
  <c r="G10" i="5"/>
  <c r="G14" i="5"/>
  <c r="G18" i="5"/>
  <c r="G22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H10" i="5"/>
  <c r="H62" i="5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N43" i="2"/>
  <c r="F55" i="4" s="1"/>
  <c r="M20" i="2"/>
  <c r="E32" i="4" s="1"/>
  <c r="M44" i="2"/>
  <c r="E56" i="4" s="1"/>
  <c r="L30" i="2"/>
  <c r="D42" i="4" s="1"/>
  <c r="N9" i="2"/>
  <c r="F21" i="4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L16" i="2"/>
  <c r="D28" i="4" s="1"/>
  <c r="L24" i="2"/>
  <c r="D36" i="4" s="1"/>
  <c r="L32" i="2"/>
  <c r="D44" i="4" s="1"/>
  <c r="L40" i="2"/>
  <c r="D52" i="4" s="1"/>
  <c r="L48" i="2"/>
  <c r="D60" i="4" s="1"/>
  <c r="F69" i="4" l="1"/>
  <c r="Q5" i="2"/>
  <c r="H17" i="4" s="1"/>
  <c r="D17" i="4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K18" i="3"/>
  <c r="D89" i="4" s="1"/>
  <c r="K26" i="3"/>
  <c r="D97" i="4" s="1"/>
  <c r="K34" i="3"/>
  <c r="D105" i="4" s="1"/>
  <c r="K42" i="3"/>
  <c r="D113" i="4" s="1"/>
  <c r="M9" i="3"/>
  <c r="F80" i="4" s="1"/>
  <c r="M21" i="3"/>
  <c r="F92" i="4" s="1"/>
  <c r="M33" i="3"/>
  <c r="F104" i="4" s="1"/>
  <c r="K5" i="3"/>
  <c r="D76" i="4" s="1"/>
  <c r="K21" i="3"/>
  <c r="D92" i="4" s="1"/>
  <c r="M23" i="3"/>
  <c r="F94" i="4" s="1"/>
  <c r="M35" i="3"/>
  <c r="F106" i="4" s="1"/>
  <c r="K25" i="3"/>
  <c r="D96" i="4" s="1"/>
  <c r="M8" i="3"/>
  <c r="F79" i="4" s="1"/>
  <c r="M12" i="3"/>
  <c r="F83" i="4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K12" i="3"/>
  <c r="D83" i="4" s="1"/>
  <c r="K20" i="3"/>
  <c r="D91" i="4" s="1"/>
  <c r="K28" i="3"/>
  <c r="D99" i="4" s="1"/>
  <c r="K36" i="3"/>
  <c r="D107" i="4" s="1"/>
  <c r="M5" i="3"/>
  <c r="F76" i="4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M10" i="3"/>
  <c r="F81" i="4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K24" i="3"/>
  <c r="D95" i="4" s="1"/>
  <c r="K40" i="3"/>
  <c r="D111" i="4" s="1"/>
  <c r="M11" i="3"/>
  <c r="F82" i="4" s="1"/>
  <c r="K9" i="3"/>
  <c r="D80" i="4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I69" i="4" l="1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<sst xmlns="http://schemas.openxmlformats.org/spreadsheetml/2006/main" count="1281" uniqueCount="497">
  <si>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</si>
  <si>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</si>
  <si>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</si>
  <si>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</si>
  <si>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</si>
  <si>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</si>
  <si>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</si>
  <si>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</si>
  <si>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</si>
  <si>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</si>
  <si>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</si>
  <si>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</si>
  <si>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</si>
  <si>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</si>
  <si>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</si>
  <si>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</si>
  <si>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</si>
  <si>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</si>
  <si>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</si>
  <si>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</si>
  <si>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</si>
  <si>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</si>
  <si>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</si>
  <si>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</si>
  <si>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</si>
  <si>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</si>
  <si>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</si>
  <si>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</si>
  <si>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</si>
  <si>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</si>
  <si>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</si>
  <si>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</si>
  <si>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</si>
  <si>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</si>
  <si>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</si>
  <si>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</si>
  <si>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</si>
  <si>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</si>
  <si>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</si>
  <si>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</si>
  <si>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</si>
  <si>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</si>
  <si>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</si>
  <si>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</si>
  <si>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</si>
  <si>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</si>
  <si>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</si>
  <si>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</si>
  <si>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</si>
  <si>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</si>
  <si>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</si>
  <si>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</si>
  <si>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</si>
  <si>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</si>
  <si>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</si>
  <si>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</si>
  <si>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</si>
  <si>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</si>
  <si>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</si>
  <si>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</si>
  <si>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</si>
  <si>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</si>
  <si>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</si>
  <si>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</si>
  <si>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</si>
  <si>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</si>
  <si>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</si>
  <si>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</si>
  <si>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</si>
  <si>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</si>
  <si>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</si>
  <si>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</si>
  <si>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</si>
  <si>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</si>
  <si>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</si>
  <si>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</si>
  <si>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</si>
  <si>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</si>
  <si>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</si>
  <si>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</si>
  <si>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</si>
  <si>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</si>
  <si>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</si>
  <si>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</si>
  <si>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</si>
  <si>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</si>
  <si>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</si>
  <si>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</si>
  <si>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</si>
  <si>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</si>
  <si>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</si>
  <si>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</si>
  <si>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</si>
  <si>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</si>
  <si>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</si>
  <si>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</si>
  <si>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</si>
  <si>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</si>
  <si>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</si>
  <si>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</si>
  <si>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</si>
  <si>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</si>
  <si>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</si>
  <si>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</si>
  <si>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</si>
  <si>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</si>
  <si>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</si>
  <si>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</si>
  <si>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</si>
  <si>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</si>
  <si>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</si>
  <si>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</si>
  <si>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</si>
  <si>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</si>
  <si>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</si>
  <si>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</si>
  <si>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</si>
  <si>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</si>
  <si>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</si>
  <si>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</si>
  <si>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</si>
  <si>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</si>
  <si>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</si>
  <si>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</si>
  <si>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</si>
  <si>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</si>
  <si>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</si>
  <si>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</si>
  <si>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</si>
  <si>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</si>
  <si>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</si>
  <si>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</si>
  <si>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</si>
  <si>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</si>
  <si>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</si>
  <si>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</si>
  <si>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</si>
  <si>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</si>
  <si>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</si>
  <si>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</si>
  <si>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</si>
  <si>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</si>
  <si>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</si>
  <si>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</si>
  <si>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</si>
  <si>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</si>
  <si>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</si>
  <si>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</si>
  <si>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</si>
  <si>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</si>
  <si>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</si>
  <si>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</si>
  <si>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</si>
  <si>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</si>
  <si>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</si>
  <si>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</si>
  <si>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</si>
  <si>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</si>
  <si>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</si>
  <si>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</si>
  <si>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</si>
  <si>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</si>
  <si>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</si>
  <si>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</si>
  <si>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</si>
  <si>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</si>
  <si>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</si>
  <si>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</si>
  <si>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</si>
  <si>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</si>
  <si>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</si>
  <si>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</si>
  <si>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</si>
  <si>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</si>
  <si>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</si>
  <si>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</si>
  <si>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</si>
  <si>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</si>
  <si>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</si>
  <si>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</si>
  <si>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</si>
  <si>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</si>
  <si>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</si>
  <si>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</si>
  <si>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</si>
  <si>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</si>
  <si>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</si>
  <si>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</si>
  <si>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</si>
  <si>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</si>
  <si>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</si>
  <si>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</si>
  <si>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</si>
  <si>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</si>
  <si>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</si>
  <si>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</si>
  <si>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</si>
  <si>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</si>
  <si>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</si>
  <si>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</si>
  <si>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</si>
  <si>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</si>
  <si>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</si>
  <si>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</si>
  <si>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</si>
  <si>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</si>
  <si>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</si>
  <si>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</si>
  <si>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</si>
  <si>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</si>
  <si>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</si>
  <si>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</si>
  <si>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</si>
  <si>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</si>
  <si>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</si>
  <si>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</si>
  <si>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</si>
  <si>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</si>
  <si>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</si>
  <si>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</si>
  <si>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</si>
  <si>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</si>
  <si>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</si>
  <si>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</si>
  <si>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</si>
  <si>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</si>
  <si>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</si>
  <si>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</si>
  <si>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</si>
  <si>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</si>
  <si>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</si>
  <si>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</si>
  <si>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</si>
  <si>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</si>
  <si>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</si>
  <si>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</si>
  <si>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</si>
  <si>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</si>
  <si>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</si>
  <si>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</si>
  <si>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</si>
  <si>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</si>
  <si>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</si>
  <si>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</si>
  <si>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</si>
  <si>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</si>
  <si>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</si>
  <si>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</si>
  <si>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</si>
  <si>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</si>
  <si>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</si>
  <si>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</si>
  <si>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</si>
  <si>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</si>
  <si>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</si>
  <si>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</si>
  <si>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</si>
  <si>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</si>
  <si>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</si>
  <si>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</si>
  <si>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</si>
  <si>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</si>
  <si>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</si>
  <si>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</si>
  <si>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</si>
  <si>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</si>
  <si>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</si>
  <si>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</si>
  <si>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</si>
  <si>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</si>
  <si>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</si>
  <si>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</si>
  <si>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</si>
  <si>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</si>
  <si>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</si>
  <si>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</si>
  <si>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</si>
  <si>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</si>
  <si>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</si>
  <si>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</si>
  <si>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</si>
  <si>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</si>
  <si>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</si>
  <si>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</si>
  <si>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</si>
  <si>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</si>
  <si>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</si>
  <si>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</si>
  <si>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</si>
  <si>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</si>
  <si>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</si>
  <si>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</si>
  <si>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</si>
  <si>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</si>
  <si>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</si>
  <si>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</si>
  <si>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</si>
  <si>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</si>
  <si>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</si>
  <si>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</si>
  <si>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</si>
  <si>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</si>
  <si>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</si>
  <si>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</si>
  <si>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</si>
  <si>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</si>
  <si>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</si>
  <si>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</si>
  <si>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</si>
  <si>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</si>
  <si>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</si>
  <si>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</si>
  <si>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</si>
  <si>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</si>
  <si>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</si>
  <si>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</si>
  <si>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</si>
  <si>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</si>
  <si>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</si>
  <si>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</si>
  <si>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</si>
  <si>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</si>
  <si>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</si>
  <si>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</si>
  <si>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</si>
  <si>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</si>
  <si>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</si>
  <si>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</si>
  <si>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</si>
  <si>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</si>
  <si>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</si>
  <si>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</si>
  <si>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</si>
  <si>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</si>
  <si>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</si>
  <si>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</si>
  <si>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</si>
  <si>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</si>
  <si>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</si>
  <si>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</si>
  <si>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</si>
  <si>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t>Pull up no</t>
  </si>
  <si>
    <t>Variable row no</t>
  </si>
  <si>
    <t>1st or 2nd col</t>
  </si>
  <si>
    <t>Comparison across Municipalities</t>
  </si>
  <si>
    <r>
      <t xml:space="preserve">Select variable below </t>
    </r>
    <r>
      <rPr>
        <sz val="11"/>
        <color theme="1"/>
        <rFont val="Wingdings"/>
        <charset val="2"/>
      </rPr>
      <t>H</t>
    </r>
  </si>
  <si>
    <r>
      <t xml:space="preserve">Volunteering </t>
    </r>
    <r>
      <rPr>
        <sz val="9"/>
        <color theme="0"/>
        <rFont val="Calibri"/>
        <family val="2"/>
      </rPr>
      <t>(in past 12 months)</t>
    </r>
  </si>
  <si>
    <r>
      <rPr>
        <b/>
        <sz val="9"/>
        <color theme="0"/>
        <rFont val="Calibri"/>
        <family val="2"/>
        <scheme val="minor"/>
      </rPr>
      <t>Unpaid Domestic Work</t>
    </r>
    <r>
      <rPr>
        <sz val="9"/>
        <color theme="0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</si>
  <si>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0"/>
        <rFont val="Calibri"/>
        <family val="2"/>
        <scheme val="minor"/>
      </rPr>
      <t>(median weekly)</t>
    </r>
  </si>
  <si>
    <r>
      <rPr>
        <b/>
        <sz val="9"/>
        <color theme="0"/>
        <rFont val="Calibri"/>
        <family val="2"/>
        <scheme val="minor"/>
      </rPr>
      <t>Household Income</t>
    </r>
    <r>
      <rPr>
        <sz val="9"/>
        <color theme="0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</si>
  <si>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0"/>
        <rFont val="Calibri"/>
        <family val="2"/>
        <scheme val="minor"/>
      </rPr>
      <t>(ave. per household)</t>
    </r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</si>
  <si>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</si>
  <si>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</si>
  <si>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</si>
  <si>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</si>
  <si>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</si>
  <si>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</si>
  <si>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</si>
  <si>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</si>
  <si>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Birthplaces: Afghanistan</t>
  </si>
  <si>
    <t>Birthplaces: Australia</t>
  </si>
  <si>
    <t>Birthplaces: Bangladesh</t>
  </si>
  <si>
    <t>Birthplaces: Bosnia</t>
  </si>
  <si>
    <t>Birthplaces: Brazil</t>
  </si>
  <si>
    <t>Birthplaces: Cambodia</t>
  </si>
  <si>
    <t>Birthplaces: Canada</t>
  </si>
  <si>
    <t>Birthplaces: Chile</t>
  </si>
  <si>
    <t>Birthplaces: China</t>
  </si>
  <si>
    <t>Birthplaces: Croatia</t>
  </si>
  <si>
    <t>Birthplaces: Egypt</t>
  </si>
  <si>
    <t>Birthplaces: England</t>
  </si>
  <si>
    <t>Birthplaces: Fiji</t>
  </si>
  <si>
    <t>Birthplaces: France</t>
  </si>
  <si>
    <t>Birthplaces: Germany</t>
  </si>
  <si>
    <t>Birthplaces: Greece</t>
  </si>
  <si>
    <t>Birthplaces: Hong Kong</t>
  </si>
  <si>
    <t>Birthplaces: India</t>
  </si>
  <si>
    <t>Birthplaces: Indonesia</t>
  </si>
  <si>
    <t>Birthplaces: Iran</t>
  </si>
  <si>
    <t>Birthplaces: Iraq</t>
  </si>
  <si>
    <t>Birthplaces: Ireland</t>
  </si>
  <si>
    <t>Birthplaces: Italy</t>
  </si>
  <si>
    <t>Birthplaces: Japan</t>
  </si>
  <si>
    <t>Birthplaces: Korea, South</t>
  </si>
  <si>
    <t>Birthplaces: Lebanon</t>
  </si>
  <si>
    <t>Birthplaces: Malaysia</t>
  </si>
  <si>
    <t>Birthplaces: Malta</t>
  </si>
  <si>
    <t>Birthplaces: Mauritius</t>
  </si>
  <si>
    <t>Birthplaces: Myanmar</t>
  </si>
  <si>
    <t>Birthplaces: Nepal</t>
  </si>
  <si>
    <t>Birthplaces: Netherlands</t>
  </si>
  <si>
    <t>Birthplaces: New Zealand</t>
  </si>
  <si>
    <t>Birthplaces: North Macedonia</t>
  </si>
  <si>
    <t>Birthplaces: Pakistan</t>
  </si>
  <si>
    <t>Birthplaces: Papua New Guinea</t>
  </si>
  <si>
    <t>Birthplaces: Philippines</t>
  </si>
  <si>
    <t>Birthplaces: Poland</t>
  </si>
  <si>
    <t>Birthplaces: Samoa</t>
  </si>
  <si>
    <t>Birthplaces: Scotland</t>
  </si>
  <si>
    <t>Birthplaces: Singapore</t>
  </si>
  <si>
    <t>Birthplaces: South Africa</t>
  </si>
  <si>
    <t>Birthplaces: Sri Lanka</t>
  </si>
  <si>
    <t>Birthplaces: Taiwan</t>
  </si>
  <si>
    <t>Birthplaces: Thailand</t>
  </si>
  <si>
    <t>Birthplaces: Turkey</t>
  </si>
  <si>
    <t>Birthplaces: USA</t>
  </si>
  <si>
    <t>Birthplaces: Vietnam</t>
  </si>
  <si>
    <t>Birthplaces: Wales</t>
  </si>
  <si>
    <t>Birthplaces: Zimbabwe</t>
  </si>
  <si>
    <t>Year of Arrival: Since 2019</t>
  </si>
  <si>
    <t>Spoken Languages: Afrikaans</t>
  </si>
  <si>
    <t>Spoken Languages: Arabic</t>
  </si>
  <si>
    <t>Spoken Languages: Australian Indigenous Languages</t>
  </si>
  <si>
    <t>Spoken Languages: Austronesian - Other</t>
  </si>
  <si>
    <t>Spoken Languages: Bengali</t>
  </si>
  <si>
    <t>Spoken Languages: Cantonese</t>
  </si>
  <si>
    <t>Spoken Languages: Chinese Ls other</t>
  </si>
  <si>
    <t>Spoken Languages: Croatian</t>
  </si>
  <si>
    <t>Spoken Languages: English only</t>
  </si>
  <si>
    <t>Spoken Languages: Filipino</t>
  </si>
  <si>
    <t>Spoken Languages: French</t>
  </si>
  <si>
    <t>Spoken Languages: German</t>
  </si>
  <si>
    <t>Spoken Languages: Greek</t>
  </si>
  <si>
    <t>Spoken Languages: Gujarati</t>
  </si>
  <si>
    <t>Spoken Languages: Hindi</t>
  </si>
  <si>
    <t>Spoken Languages: Indo-Aryan - other</t>
  </si>
  <si>
    <t>Spoken Languages: Indonesian</t>
  </si>
  <si>
    <t>Spoken Languages: Italian</t>
  </si>
  <si>
    <t>Spoken Languages: Japanese</t>
  </si>
  <si>
    <t>Spoken Languages: Khmer</t>
  </si>
  <si>
    <t>Spoken Languages: Korean</t>
  </si>
  <si>
    <t>Spoken Languages: Macedonian</t>
  </si>
  <si>
    <t>Spoken Languages: Malayalam</t>
  </si>
  <si>
    <t>Spoken Languages: Mandarin</t>
  </si>
  <si>
    <t>Spoken Languages: Nepali</t>
  </si>
  <si>
    <t>Spoken Languages: Persian</t>
  </si>
  <si>
    <t>Spoken Languages: Polish</t>
  </si>
  <si>
    <t>Spoken Languages: Portuguese</t>
  </si>
  <si>
    <t>Spoken Languages: Punjabi</t>
  </si>
  <si>
    <t>Spoken Languages: Russian</t>
  </si>
  <si>
    <t>Spoken Languages: Samoan</t>
  </si>
  <si>
    <t>Spoken Languages: Serbian</t>
  </si>
  <si>
    <t>Spoken Languages: Sinhalese</t>
  </si>
  <si>
    <t>Spoken Languages: Spanish</t>
  </si>
  <si>
    <t>Spoken Languages: Tagalog</t>
  </si>
  <si>
    <t>Spoken Languages: Tamil</t>
  </si>
  <si>
    <t>Spoken Languages: Thai</t>
  </si>
  <si>
    <t>Spoken Languages: Turkish</t>
  </si>
  <si>
    <t>Spoken Languages: Urdu</t>
  </si>
  <si>
    <t>Spoken Languages: Vietnamese</t>
  </si>
  <si>
    <t>Religion: Buddhism</t>
  </si>
  <si>
    <t>Religion: Christianity</t>
  </si>
  <si>
    <t>Religion: Hinduism</t>
  </si>
  <si>
    <t>Religion: Islam</t>
  </si>
  <si>
    <t>Religion: Judaism</t>
  </si>
  <si>
    <t>Religion: Other Religions:</t>
  </si>
  <si>
    <t>Religion: Athiests</t>
  </si>
  <si>
    <t>Education: 20-24 year olds who had not completed yr 11: Males</t>
  </si>
  <si>
    <t>Education: 20-24 year olds who had not completed yr 11: Females</t>
  </si>
  <si>
    <t>Education: 20-24 year olds who had not completed yr 11: Persons</t>
  </si>
  <si>
    <t>Disability: Male</t>
  </si>
  <si>
    <t>Disability: Female</t>
  </si>
  <si>
    <t>Disability: Persons</t>
  </si>
  <si>
    <t xml:space="preserve">Health Conditions: Arthritis </t>
  </si>
  <si>
    <t xml:space="preserve">Health Conditions: Asthma </t>
  </si>
  <si>
    <t>Health Conditions: Cancer (including remission)</t>
  </si>
  <si>
    <t>Health Conditions: Dementia (including Alzheimer's)</t>
  </si>
  <si>
    <t>Health Conditions: Diabetes (excluding gestational diabetes)</t>
  </si>
  <si>
    <t>Health Conditions: Heart disease (including heart attack or angina)</t>
  </si>
  <si>
    <t xml:space="preserve">Health Conditions: Kidney disease </t>
  </si>
  <si>
    <t>Health Conditions: Lung condition (including COPD or emphysema)(b)</t>
  </si>
  <si>
    <t>Health Conditions: Mental health condition (including depression or anxiety)</t>
  </si>
  <si>
    <t>Health Conditions: Stroke</t>
  </si>
  <si>
    <t>Unpaid Domestic Work (average weekly hours): Male</t>
  </si>
  <si>
    <t>Unpaid Domestic Work (average weekly hours): Female</t>
  </si>
  <si>
    <t>Unpaid Domestic Work (average weekly hours): Persons</t>
  </si>
  <si>
    <t>Unpaid Assistance to a Person with a Disability: Male</t>
  </si>
  <si>
    <t>Unpaid Assistance to a Person with a Disability: Female</t>
  </si>
  <si>
    <t>Unpaid Assistance to a Person with a Disability: Persons</t>
  </si>
  <si>
    <t>Unpaid Assistance with Childcare: Male</t>
  </si>
  <si>
    <t>Unpaid Assistance with Childcare: Female</t>
  </si>
  <si>
    <t>Unpaid Assistance with Childcare: Persons</t>
  </si>
  <si>
    <t>Family Type: Couple</t>
  </si>
  <si>
    <t>Family Type: Couple with children</t>
  </si>
  <si>
    <t>Family Type: One  parent</t>
  </si>
  <si>
    <t>Personal Income (median weekly): Male</t>
  </si>
  <si>
    <t>Personal Income (median weekly): Female</t>
  </si>
  <si>
    <t>Housing Structure: Detached</t>
  </si>
  <si>
    <t>Housing Structure: Semidetached</t>
  </si>
  <si>
    <t>Housing Structure: Flat</t>
  </si>
  <si>
    <t>Housing Structure: Other</t>
  </si>
  <si>
    <t>Housing Structure: Unoccupied</t>
  </si>
  <si>
    <t>Housing Tenure: Owned</t>
  </si>
  <si>
    <t>Housing Tenure: Mortgaged</t>
  </si>
  <si>
    <t>Housing Tenure: Rented</t>
  </si>
  <si>
    <t>Housing Tenure: Other</t>
  </si>
  <si>
    <t>Housing Tenure: * Govt/community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</si>
</sst>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theme="1"/>
      <name val="Wingdings"/>
      <charset val="2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Fill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5" fillId="4" borderId="0" xfId="0" applyFont="1" applyFill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Border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23" fillId="0" borderId="0" xfId="0" applyFont="1"/>
    <xf numFmtId="0" fontId="10" fillId="0" borderId="0" xfId="0" applyFont="1"/>
    <xf numFmtId="0" fontId="22" fillId="0" borderId="0" xfId="0" applyFont="1" applyFill="1" applyAlignment="1">
      <alignment horizontal="center"/>
    </xf>
    <xf numFmtId="0" fontId="27" fillId="0" borderId="0" xfId="0" applyFont="1" applyFill="1"/>
    <xf numFmtId="0" fontId="28" fillId="0" borderId="0" xfId="0" applyFont="1"/>
    <xf numFmtId="0" fontId="22" fillId="0" borderId="0" xfId="0" applyFont="1"/>
    <xf numFmtId="0" fontId="28" fillId="0" borderId="0" xfId="0" applyFont="1" applyFill="1"/>
    <xf numFmtId="0" fontId="29" fillId="0" borderId="0" xfId="1" applyFont="1" applyFill="1" applyAlignment="1">
      <alignment horizontal="left" wrapText="1"/>
    </xf>
    <xf numFmtId="0" fontId="29" fillId="0" borderId="0" xfId="3" applyFont="1" applyFill="1"/>
    <xf numFmtId="0" fontId="29" fillId="0" borderId="0" xfId="4" applyFont="1" applyFill="1"/>
    <xf numFmtId="0" fontId="30" fillId="0" borderId="0" xfId="2" applyFont="1" applyFill="1"/>
    <xf numFmtId="0" fontId="29" fillId="0" borderId="0" xfId="2" applyFont="1" applyFill="1"/>
    <xf numFmtId="0" fontId="29" fillId="0" borderId="0" xfId="5" applyFont="1" applyFill="1"/>
    <xf numFmtId="0" fontId="28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9" fillId="0" borderId="0" xfId="6" applyFont="1" applyFill="1" applyAlignment="1">
      <alignment horizontal="left"/>
    </xf>
    <xf numFmtId="0" fontId="30" fillId="0" borderId="0" xfId="6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10" fillId="0" borderId="0" xfId="0" applyFont="1" applyFill="1"/>
    <xf numFmtId="0" fontId="26" fillId="0" borderId="0" xfId="0" applyFont="1" applyFill="1"/>
    <xf numFmtId="0" fontId="22" fillId="0" borderId="0" xfId="0" applyFont="1" applyFill="1"/>
    <xf numFmtId="0" fontId="22" fillId="0" borderId="0" xfId="0" applyFont="1" applyFill="1" applyProtection="1">
      <protection hidden="1"/>
    </xf>
    <xf numFmtId="3" fontId="28" fillId="0" borderId="0" xfId="0" applyNumberFormat="1" applyFont="1" applyFill="1"/>
    <xf numFmtId="1" fontId="22" fillId="0" borderId="0" xfId="0" applyNumberFormat="1" applyFont="1" applyFill="1"/>
    <xf numFmtId="0" fontId="0" fillId="0" borderId="0" xfId="0" applyFont="1"/>
    <xf numFmtId="0" fontId="0" fillId="0" borderId="0" xfId="0" applyFont="1" applyFill="1"/>
    <xf numFmtId="0" fontId="11" fillId="0" borderId="0" xfId="0" applyFont="1" applyFill="1"/>
    <xf numFmtId="0" fontId="28" fillId="0" borderId="0" xfId="0" applyFont="1" applyAlignment="1">
      <alignment horizontal="center"/>
    </xf>
    <xf numFmtId="165" fontId="2" fillId="0" borderId="0" xfId="0" applyNumberFormat="1" applyFont="1"/>
    <xf numFmtId="164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" fontId="2" fillId="6" borderId="1" xfId="0" applyNumberFormat="1" applyFont="1" applyFill="1" applyBorder="1" applyProtection="1"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164" fontId="2" fillId="7" borderId="1" xfId="0" applyNumberFormat="1" applyFont="1" applyFill="1" applyBorder="1" applyProtection="1">
      <protection hidden="1"/>
    </xf>
    <xf numFmtId="1" fontId="2" fillId="7" borderId="1" xfId="0" applyNumberFormat="1" applyFont="1" applyFill="1" applyBorder="1" applyProtection="1">
      <protection hidden="1"/>
    </xf>
    <xf numFmtId="164" fontId="2" fillId="7" borderId="1" xfId="0" applyNumberFormat="1" applyFont="1" applyFill="1" applyBorder="1" applyAlignment="1" applyProtection="1">
      <alignment horizontal="right"/>
      <protection hidden="1"/>
    </xf>
    <xf numFmtId="164" fontId="19" fillId="0" borderId="0" xfId="0" applyNumberFormat="1" applyFont="1" applyFill="1" applyAlignment="1" applyProtection="1">
      <alignment horizontal="center"/>
      <protection hidden="1"/>
    </xf>
    <xf numFmtId="164" fontId="2" fillId="0" borderId="0" xfId="0" applyNumberFormat="1" applyFont="1" applyFill="1" applyProtection="1">
      <protection hidden="1"/>
    </xf>
    <xf numFmtId="165" fontId="2" fillId="7" borderId="1" xfId="0" applyNumberFormat="1" applyFont="1" applyFill="1" applyBorder="1" applyProtection="1">
      <protection hidden="1"/>
    </xf>
    <xf numFmtId="164" fontId="2" fillId="7" borderId="2" xfId="0" applyNumberFormat="1" applyFont="1" applyFill="1" applyBorder="1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17" fillId="4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8" borderId="1" xfId="0" applyNumberFormat="1" applyFont="1" applyFill="1" applyBorder="1" applyProtection="1">
      <protection hidden="1"/>
    </xf>
    <xf numFmtId="3" fontId="37" fillId="0" borderId="0" xfId="0" applyNumberFormat="1" applyFont="1" applyProtection="1">
      <protection hidden="1"/>
    </xf>
    <xf numFmtId="164" fontId="37" fillId="0" borderId="0" xfId="0" applyNumberFormat="1" applyFont="1" applyProtection="1">
      <protection hidden="1"/>
    </xf>
    <xf numFmtId="0" fontId="38" fillId="0" borderId="0" xfId="0" applyFont="1" applyProtection="1">
      <protection hidden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/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5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25" fillId="5" borderId="0" xfId="0" applyFont="1" applyFill="1" applyAlignment="1">
      <alignment horizontal="center"/>
    </xf>
  </cellXfs>
  <cellStyles count="7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FFDDDD"/>
      <color rgb="FFFF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c3c24e737c344fa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5.648637678478762</c:v>
                </c:pt>
                <c:pt idx="1">
                  <c:v>17.349240357394251</c:v>
                </c:pt>
                <c:pt idx="2">
                  <c:v>12.606933119595542</c:v>
                </c:pt>
                <c:pt idx="3">
                  <c:v>53.76378891337967</c:v>
                </c:pt>
                <c:pt idx="4">
                  <c:v>16.280037609630533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Detail'!$D$18:$D$66</c:f>
              <c:strCache>
                <c:ptCount val="49"/>
                <c:pt idx="0">
                  <c:v>Vietnam</c:v>
                </c:pt>
                <c:pt idx="1">
                  <c:v>India</c:v>
                </c:pt>
                <c:pt idx="2">
                  <c:v>Philippines</c:v>
                </c:pt>
                <c:pt idx="3">
                  <c:v>Malta</c:v>
                </c:pt>
                <c:pt idx="4">
                  <c:v>North Macedonia</c:v>
                </c:pt>
                <c:pt idx="5">
                  <c:v>Italy</c:v>
                </c:pt>
                <c:pt idx="6">
                  <c:v>New Zealand</c:v>
                </c:pt>
                <c:pt idx="7">
                  <c:v>China</c:v>
                </c:pt>
                <c:pt idx="8">
                  <c:v>Croatia</c:v>
                </c:pt>
                <c:pt idx="9">
                  <c:v>Greece</c:v>
                </c:pt>
                <c:pt idx="10">
                  <c:v>Pakistan</c:v>
                </c:pt>
                <c:pt idx="11">
                  <c:v>Myanmar</c:v>
                </c:pt>
                <c:pt idx="12">
                  <c:v>Sri Lanka</c:v>
                </c:pt>
                <c:pt idx="13">
                  <c:v>England</c:v>
                </c:pt>
                <c:pt idx="14">
                  <c:v>Iraq</c:v>
                </c:pt>
                <c:pt idx="15">
                  <c:v>Bosnia</c:v>
                </c:pt>
                <c:pt idx="16">
                  <c:v>Malaysia</c:v>
                </c:pt>
                <c:pt idx="17">
                  <c:v>Nepal</c:v>
                </c:pt>
                <c:pt idx="18">
                  <c:v>Egypt</c:v>
                </c:pt>
                <c:pt idx="19">
                  <c:v>Poland</c:v>
                </c:pt>
                <c:pt idx="20">
                  <c:v>Lebanon</c:v>
                </c:pt>
                <c:pt idx="21">
                  <c:v>Germany</c:v>
                </c:pt>
                <c:pt idx="22">
                  <c:v>Samoa</c:v>
                </c:pt>
                <c:pt idx="23">
                  <c:v>Turkey</c:v>
                </c:pt>
                <c:pt idx="24">
                  <c:v>Chile</c:v>
                </c:pt>
                <c:pt idx="25">
                  <c:v>Afghanistan</c:v>
                </c:pt>
                <c:pt idx="26">
                  <c:v>Fiji</c:v>
                </c:pt>
                <c:pt idx="27">
                  <c:v>Thailand</c:v>
                </c:pt>
                <c:pt idx="28">
                  <c:v>Hong Kong</c:v>
                </c:pt>
                <c:pt idx="29">
                  <c:v>Indonesia</c:v>
                </c:pt>
                <c:pt idx="30">
                  <c:v>Iran</c:v>
                </c:pt>
                <c:pt idx="31">
                  <c:v>Bangladesh</c:v>
                </c:pt>
                <c:pt idx="32">
                  <c:v>Scotland</c:v>
                </c:pt>
                <c:pt idx="33">
                  <c:v>Cambodia</c:v>
                </c:pt>
                <c:pt idx="34">
                  <c:v>USA</c:v>
                </c:pt>
                <c:pt idx="35">
                  <c:v>Singapore</c:v>
                </c:pt>
                <c:pt idx="36">
                  <c:v>South Africa</c:v>
                </c:pt>
                <c:pt idx="37">
                  <c:v>Mauritius</c:v>
                </c:pt>
                <c:pt idx="38">
                  <c:v>Ireland</c:v>
                </c:pt>
                <c:pt idx="39">
                  <c:v>Taiwan</c:v>
                </c:pt>
                <c:pt idx="40">
                  <c:v>Netherlands</c:v>
                </c:pt>
                <c:pt idx="41">
                  <c:v>Korea, South</c:v>
                </c:pt>
                <c:pt idx="42">
                  <c:v>Japan</c:v>
                </c:pt>
                <c:pt idx="43">
                  <c:v>France</c:v>
                </c:pt>
                <c:pt idx="44">
                  <c:v>Canada</c:v>
                </c:pt>
                <c:pt idx="45">
                  <c:v>Brazil</c:v>
                </c:pt>
                <c:pt idx="46">
                  <c:v>Zimbabwe</c:v>
                </c:pt>
                <c:pt idx="47">
                  <c:v>Papua New Guinea</c:v>
                </c:pt>
                <c:pt idx="48">
                  <c:v>Wales</c:v>
                </c:pt>
              </c:strCache>
            </c:strRef>
          </c:cat>
          <c:val>
            <c:numRef>
              <c:f>'Municipal Detail'!$F$18:$F$66</c:f>
              <c:numCache>
                <c:formatCode>0.0</c:formatCode>
                <c:ptCount val="49"/>
                <c:pt idx="0">
                  <c:v>13.874408489339146</c:v>
                </c:pt>
                <c:pt idx="1">
                  <c:v>4.4856452793897468</c:v>
                </c:pt>
                <c:pt idx="2">
                  <c:v>3.146891358753265</c:v>
                </c:pt>
                <c:pt idx="3">
                  <c:v>2.2327136815186388</c:v>
                </c:pt>
                <c:pt idx="4">
                  <c:v>1.6573227107307957</c:v>
                </c:pt>
                <c:pt idx="5">
                  <c:v>1.5403866539894868</c:v>
                </c:pt>
                <c:pt idx="6">
                  <c:v>1.4212648765614242</c:v>
                </c:pt>
                <c:pt idx="7">
                  <c:v>1.2032392380577688</c:v>
                </c:pt>
                <c:pt idx="8">
                  <c:v>1.1119853993858124</c:v>
                </c:pt>
                <c:pt idx="9">
                  <c:v>1.1097996786990589</c:v>
                </c:pt>
                <c:pt idx="10">
                  <c:v>1.0436816279247676</c:v>
                </c:pt>
                <c:pt idx="11">
                  <c:v>1.0201851305421681</c:v>
                </c:pt>
                <c:pt idx="12">
                  <c:v>0.88740259882189654</c:v>
                </c:pt>
                <c:pt idx="13">
                  <c:v>0.84915248680371125</c:v>
                </c:pt>
                <c:pt idx="14">
                  <c:v>0.68631629564058005</c:v>
                </c:pt>
                <c:pt idx="15">
                  <c:v>0.65680906636940861</c:v>
                </c:pt>
                <c:pt idx="16">
                  <c:v>0.6229303957247303</c:v>
                </c:pt>
                <c:pt idx="17">
                  <c:v>0.59998032851381922</c:v>
                </c:pt>
                <c:pt idx="18">
                  <c:v>0.50490147864004453</c:v>
                </c:pt>
                <c:pt idx="19">
                  <c:v>0.48905500366108218</c:v>
                </c:pt>
                <c:pt idx="20">
                  <c:v>0.43441198649224616</c:v>
                </c:pt>
                <c:pt idx="21">
                  <c:v>0.42949411494705092</c:v>
                </c:pt>
                <c:pt idx="22">
                  <c:v>0.42894768477536255</c:v>
                </c:pt>
                <c:pt idx="23">
                  <c:v>0.37649038829328002</c:v>
                </c:pt>
                <c:pt idx="24">
                  <c:v>0.36720107537457786</c:v>
                </c:pt>
                <c:pt idx="25">
                  <c:v>0.33769384610340647</c:v>
                </c:pt>
                <c:pt idx="26">
                  <c:v>0.33550812541665298</c:v>
                </c:pt>
                <c:pt idx="27">
                  <c:v>0.31365091854911864</c:v>
                </c:pt>
                <c:pt idx="28">
                  <c:v>0.29397943236833762</c:v>
                </c:pt>
                <c:pt idx="29">
                  <c:v>0.26119362206703606</c:v>
                </c:pt>
                <c:pt idx="30">
                  <c:v>0.24042927554287838</c:v>
                </c:pt>
                <c:pt idx="31">
                  <c:v>0.22676852125066937</c:v>
                </c:pt>
                <c:pt idx="32">
                  <c:v>0.16666120236494977</c:v>
                </c:pt>
                <c:pt idx="33">
                  <c:v>0.13715397309377836</c:v>
                </c:pt>
                <c:pt idx="34">
                  <c:v>0.13278253172027146</c:v>
                </c:pt>
                <c:pt idx="35">
                  <c:v>0.12841109034676459</c:v>
                </c:pt>
                <c:pt idx="36">
                  <c:v>0.11638962656962068</c:v>
                </c:pt>
                <c:pt idx="37">
                  <c:v>0.11147175502442544</c:v>
                </c:pt>
                <c:pt idx="38">
                  <c:v>0.10108958176234659</c:v>
                </c:pt>
                <c:pt idx="39">
                  <c:v>8.5243106783384148E-2</c:v>
                </c:pt>
                <c:pt idx="40">
                  <c:v>8.3603816268319073E-2</c:v>
                </c:pt>
                <c:pt idx="41">
                  <c:v>7.9232374894812191E-2</c:v>
                </c:pt>
                <c:pt idx="42">
                  <c:v>6.939663180442171E-2</c:v>
                </c:pt>
                <c:pt idx="43">
                  <c:v>6.8303771461044993E-2</c:v>
                </c:pt>
                <c:pt idx="44">
                  <c:v>5.5189447340524354E-2</c:v>
                </c:pt>
                <c:pt idx="45">
                  <c:v>4.0435832704938633E-2</c:v>
                </c:pt>
                <c:pt idx="46">
                  <c:v>3.7703681846496834E-2</c:v>
                </c:pt>
                <c:pt idx="47">
                  <c:v>3.0053659442859797E-2</c:v>
                </c:pt>
                <c:pt idx="48">
                  <c:v>2.2403637039222758E-2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23669556142268"/>
          <c:y val="3.0000679619882179E-2"/>
          <c:w val="0.59495907225246691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Detail'!$D$76:$D$114</c:f>
              <c:strCache>
                <c:ptCount val="39"/>
                <c:pt idx="0">
                  <c:v>Vietnamese</c:v>
                </c:pt>
                <c:pt idx="1">
                  <c:v>Greek</c:v>
                </c:pt>
                <c:pt idx="2">
                  <c:v>Punjabi</c:v>
                </c:pt>
                <c:pt idx="3">
                  <c:v>Arabic</c:v>
                </c:pt>
                <c:pt idx="4">
                  <c:v>Macedonian</c:v>
                </c:pt>
                <c:pt idx="5">
                  <c:v>Cantonese</c:v>
                </c:pt>
                <c:pt idx="6">
                  <c:v>Italian</c:v>
                </c:pt>
                <c:pt idx="7">
                  <c:v>Tagalog</c:v>
                </c:pt>
                <c:pt idx="8">
                  <c:v>Croatian</c:v>
                </c:pt>
                <c:pt idx="9">
                  <c:v>Mandarin</c:v>
                </c:pt>
                <c:pt idx="10">
                  <c:v>Spanish</c:v>
                </c:pt>
                <c:pt idx="11">
                  <c:v>Turkish</c:v>
                </c:pt>
                <c:pt idx="12">
                  <c:v>Filipino</c:v>
                </c:pt>
                <c:pt idx="13">
                  <c:v>Hindi</c:v>
                </c:pt>
                <c:pt idx="14">
                  <c:v>Urdu</c:v>
                </c:pt>
                <c:pt idx="15">
                  <c:v>Serbian</c:v>
                </c:pt>
                <c:pt idx="16">
                  <c:v>Samoan</c:v>
                </c:pt>
                <c:pt idx="17">
                  <c:v>Chinese Ls other</c:v>
                </c:pt>
                <c:pt idx="18">
                  <c:v>Nepali</c:v>
                </c:pt>
                <c:pt idx="19">
                  <c:v>Polish</c:v>
                </c:pt>
                <c:pt idx="20">
                  <c:v>Tamil</c:v>
                </c:pt>
                <c:pt idx="21">
                  <c:v>Sinhalese</c:v>
                </c:pt>
                <c:pt idx="22">
                  <c:v>Bengali</c:v>
                </c:pt>
                <c:pt idx="23">
                  <c:v>Malayalam</c:v>
                </c:pt>
                <c:pt idx="24">
                  <c:v>Thai</c:v>
                </c:pt>
                <c:pt idx="25">
                  <c:v>Austronesian - Other</c:v>
                </c:pt>
                <c:pt idx="26">
                  <c:v>Persian</c:v>
                </c:pt>
                <c:pt idx="27">
                  <c:v>Indonesian</c:v>
                </c:pt>
                <c:pt idx="28">
                  <c:v>Portuguese</c:v>
                </c:pt>
                <c:pt idx="29">
                  <c:v>German</c:v>
                </c:pt>
                <c:pt idx="30">
                  <c:v>French</c:v>
                </c:pt>
                <c:pt idx="31">
                  <c:v>Russian</c:v>
                </c:pt>
                <c:pt idx="32">
                  <c:v>Indo-Aryan - other</c:v>
                </c:pt>
                <c:pt idx="33">
                  <c:v>Gujarati</c:v>
                </c:pt>
                <c:pt idx="34">
                  <c:v>Japanese</c:v>
                </c:pt>
                <c:pt idx="35">
                  <c:v>Korean</c:v>
                </c:pt>
                <c:pt idx="36">
                  <c:v>Khmer</c:v>
                </c:pt>
                <c:pt idx="37">
                  <c:v>Afrikaans</c:v>
                </c:pt>
                <c:pt idx="38">
                  <c:v>Australian Indigenous Languages</c:v>
                </c:pt>
              </c:strCache>
            </c:strRef>
          </c:cat>
          <c:val>
            <c:numRef>
              <c:f>'Municipal Detail'!$F$76:$F$114</c:f>
              <c:numCache>
                <c:formatCode>0.0</c:formatCode>
                <c:ptCount val="39"/>
                <c:pt idx="0">
                  <c:v>19.780231849358323</c:v>
                </c:pt>
                <c:pt idx="1">
                  <c:v>2.5332095924788991</c:v>
                </c:pt>
                <c:pt idx="2">
                  <c:v>2.3997671621792303</c:v>
                </c:pt>
                <c:pt idx="3">
                  <c:v>2.3530897688645314</c:v>
                </c:pt>
                <c:pt idx="4">
                  <c:v>2.3267307702868187</c:v>
                </c:pt>
                <c:pt idx="5">
                  <c:v>2.2103118599019225</c:v>
                </c:pt>
                <c:pt idx="6">
                  <c:v>2.1240959687206549</c:v>
                </c:pt>
                <c:pt idx="7">
                  <c:v>1.6051531842219426</c:v>
                </c:pt>
                <c:pt idx="8">
                  <c:v>1.574950165018314</c:v>
                </c:pt>
                <c:pt idx="9">
                  <c:v>1.4958731692851768</c:v>
                </c:pt>
                <c:pt idx="10">
                  <c:v>1.402518382655779</c:v>
                </c:pt>
                <c:pt idx="11">
                  <c:v>1.2020801643044243</c:v>
                </c:pt>
                <c:pt idx="12">
                  <c:v>1.1043322112454079</c:v>
                </c:pt>
                <c:pt idx="13">
                  <c:v>0.95716113585318041</c:v>
                </c:pt>
                <c:pt idx="14">
                  <c:v>0.94727651138653812</c:v>
                </c:pt>
                <c:pt idx="15">
                  <c:v>0.81053920626465537</c:v>
                </c:pt>
                <c:pt idx="16">
                  <c:v>0.76056693812774223</c:v>
                </c:pt>
                <c:pt idx="17">
                  <c:v>0.70894723257972225</c:v>
                </c:pt>
                <c:pt idx="18">
                  <c:v>0.61065013371700316</c:v>
                </c:pt>
                <c:pt idx="19">
                  <c:v>0.58209455192448145</c:v>
                </c:pt>
                <c:pt idx="20">
                  <c:v>0.54914580370234101</c:v>
                </c:pt>
                <c:pt idx="21">
                  <c:v>0.51454961806909361</c:v>
                </c:pt>
                <c:pt idx="22">
                  <c:v>0.27017973542155177</c:v>
                </c:pt>
                <c:pt idx="23">
                  <c:v>0.24711561166605345</c:v>
                </c:pt>
                <c:pt idx="24">
                  <c:v>0.24327159104013707</c:v>
                </c:pt>
                <c:pt idx="25">
                  <c:v>0.23778013300311368</c:v>
                </c:pt>
                <c:pt idx="26">
                  <c:v>0.20812625960318723</c:v>
                </c:pt>
                <c:pt idx="27">
                  <c:v>0.16254715789589294</c:v>
                </c:pt>
                <c:pt idx="28">
                  <c:v>0.15870313726997656</c:v>
                </c:pt>
                <c:pt idx="29">
                  <c:v>0.15046595021444142</c:v>
                </c:pt>
                <c:pt idx="30">
                  <c:v>0.13673730512188292</c:v>
                </c:pt>
                <c:pt idx="31">
                  <c:v>0.11092745234787288</c:v>
                </c:pt>
                <c:pt idx="32">
                  <c:v>0.10763257752565884</c:v>
                </c:pt>
                <c:pt idx="33">
                  <c:v>9.9944536273826073E-2</c:v>
                </c:pt>
                <c:pt idx="34">
                  <c:v>9.2805640825695632E-2</c:v>
                </c:pt>
                <c:pt idx="35">
                  <c:v>7.3585537696113701E-2</c:v>
                </c:pt>
                <c:pt idx="36">
                  <c:v>5.0521413940615378E-2</c:v>
                </c:pt>
                <c:pt idx="37">
                  <c:v>2.6358998577712366E-2</c:v>
                </c:pt>
                <c:pt idx="38">
                  <c:v>1.2630353485153845E-2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11.9932488701851</c:v>
                </c:pt>
                <c:pt idx="1">
                  <c:v>52.174130292363898</c:v>
                </c:pt>
                <c:pt idx="2">
                  <c:v>3.3700129914833608</c:v>
                </c:pt>
                <c:pt idx="3">
                  <c:v>7.2347016955551364</c:v>
                </c:pt>
                <c:pt idx="4">
                  <c:v>3.8863411763399545E-2</c:v>
                </c:pt>
                <c:pt idx="5">
                  <c:v>2.2357565595887143</c:v>
                </c:pt>
                <c:pt idx="6">
                  <c:v>22.953286179060395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5883920535979"/>
          <c:y val="1.6954038914640583E-2"/>
          <c:w val="0.79895561623129863"/>
          <c:h val="0.97207656538945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Brimbank </c:v>
                </c:pt>
                <c:pt idx="1">
                  <c:v>Frankston </c:v>
                </c:pt>
                <c:pt idx="2">
                  <c:v>Latrobe </c:v>
                </c:pt>
                <c:pt idx="3">
                  <c:v>Central Goldfields </c:v>
                </c:pt>
                <c:pt idx="4">
                  <c:v>Ballarat </c:v>
                </c:pt>
                <c:pt idx="5">
                  <c:v>Wodonga </c:v>
                </c:pt>
                <c:pt idx="6">
                  <c:v>Greater Dandenong </c:v>
                </c:pt>
                <c:pt idx="7">
                  <c:v>Mildura </c:v>
                </c:pt>
                <c:pt idx="8">
                  <c:v>Greater Bendigo </c:v>
                </c:pt>
                <c:pt idx="9">
                  <c:v>Warrnambool </c:v>
                </c:pt>
                <c:pt idx="10">
                  <c:v>Greater Shepparton </c:v>
                </c:pt>
                <c:pt idx="11">
                  <c:v>Hume </c:v>
                </c:pt>
                <c:pt idx="12">
                  <c:v>Melton </c:v>
                </c:pt>
                <c:pt idx="13">
                  <c:v>Mitchell </c:v>
                </c:pt>
                <c:pt idx="14">
                  <c:v>Whittlesea </c:v>
                </c:pt>
                <c:pt idx="15">
                  <c:v>Greater Geelong </c:v>
                </c:pt>
                <c:pt idx="16">
                  <c:v>Ararat </c:v>
                </c:pt>
                <c:pt idx="17">
                  <c:v>Wangaratta </c:v>
                </c:pt>
                <c:pt idx="18">
                  <c:v>Campaspe </c:v>
                </c:pt>
                <c:pt idx="19">
                  <c:v>Hobsons Bay </c:v>
                </c:pt>
                <c:pt idx="20">
                  <c:v>Mount Alexander </c:v>
                </c:pt>
                <c:pt idx="21">
                  <c:v>Horsham </c:v>
                </c:pt>
                <c:pt idx="22">
                  <c:v>Benalla </c:v>
                </c:pt>
                <c:pt idx="23">
                  <c:v>Cardinia </c:v>
                </c:pt>
                <c:pt idx="24">
                  <c:v>Maroondah </c:v>
                </c:pt>
                <c:pt idx="25">
                  <c:v>Maribyrnong </c:v>
                </c:pt>
                <c:pt idx="26">
                  <c:v>Kingston </c:v>
                </c:pt>
                <c:pt idx="27">
                  <c:v>Moira </c:v>
                </c:pt>
                <c:pt idx="28">
                  <c:v>Darebin </c:v>
                </c:pt>
                <c:pt idx="29">
                  <c:v>Moorabool </c:v>
                </c:pt>
                <c:pt idx="30">
                  <c:v>Knox </c:v>
                </c:pt>
                <c:pt idx="31">
                  <c:v>Glenelg </c:v>
                </c:pt>
                <c:pt idx="32">
                  <c:v>Swan Hill </c:v>
                </c:pt>
                <c:pt idx="33">
                  <c:v>Pyrenees </c:v>
                </c:pt>
                <c:pt idx="34">
                  <c:v>Mornington Peninsula </c:v>
                </c:pt>
                <c:pt idx="35">
                  <c:v>Casey </c:v>
                </c:pt>
                <c:pt idx="36">
                  <c:v>Baw Baw </c:v>
                </c:pt>
                <c:pt idx="37">
                  <c:v>Strathbogie </c:v>
                </c:pt>
                <c:pt idx="38">
                  <c:v>Yarra Ranges </c:v>
                </c:pt>
                <c:pt idx="39">
                  <c:v>Wellington </c:v>
                </c:pt>
                <c:pt idx="40">
                  <c:v>Bass Coast </c:v>
                </c:pt>
                <c:pt idx="41">
                  <c:v>Colac-Otway </c:v>
                </c:pt>
                <c:pt idx="42">
                  <c:v>East Gippsland </c:v>
                </c:pt>
                <c:pt idx="43">
                  <c:v>Yarriambiack </c:v>
                </c:pt>
                <c:pt idx="44">
                  <c:v>Moreland </c:v>
                </c:pt>
                <c:pt idx="45">
                  <c:v>Wyndham </c:v>
                </c:pt>
                <c:pt idx="46">
                  <c:v>Moonee Valley </c:v>
                </c:pt>
                <c:pt idx="47">
                  <c:v>Northern Grampians </c:v>
                </c:pt>
                <c:pt idx="48">
                  <c:v>Whitehorse </c:v>
                </c:pt>
                <c:pt idx="49">
                  <c:v>Southern Grampians </c:v>
                </c:pt>
                <c:pt idx="50">
                  <c:v>Corangamite </c:v>
                </c:pt>
                <c:pt idx="51">
                  <c:v>Monash </c:v>
                </c:pt>
                <c:pt idx="52">
                  <c:v>Hepburn </c:v>
                </c:pt>
                <c:pt idx="53">
                  <c:v>Gannawarra </c:v>
                </c:pt>
                <c:pt idx="54">
                  <c:v>Manningham </c:v>
                </c:pt>
                <c:pt idx="55">
                  <c:v>South Gippsland </c:v>
                </c:pt>
                <c:pt idx="56">
                  <c:v>Murrindindi </c:v>
                </c:pt>
                <c:pt idx="57">
                  <c:v>Glen Eira </c:v>
                </c:pt>
                <c:pt idx="58">
                  <c:v>Loddon </c:v>
                </c:pt>
                <c:pt idx="59">
                  <c:v>Bayside </c:v>
                </c:pt>
                <c:pt idx="60">
                  <c:v>Boroondara </c:v>
                </c:pt>
                <c:pt idx="61">
                  <c:v>Buloke </c:v>
                </c:pt>
                <c:pt idx="62">
                  <c:v>Port Phillip </c:v>
                </c:pt>
                <c:pt idx="63">
                  <c:v>Yarra</c:v>
                </c:pt>
                <c:pt idx="64">
                  <c:v>Moyne </c:v>
                </c:pt>
                <c:pt idx="65">
                  <c:v>Macedon Ranges </c:v>
                </c:pt>
                <c:pt idx="66">
                  <c:v>Hindmarsh </c:v>
                </c:pt>
                <c:pt idx="67">
                  <c:v>Indigo </c:v>
                </c:pt>
                <c:pt idx="68">
                  <c:v>Alpine </c:v>
                </c:pt>
                <c:pt idx="69">
                  <c:v>Mansfield </c:v>
                </c:pt>
                <c:pt idx="70">
                  <c:v>Stonnington </c:v>
                </c:pt>
                <c:pt idx="71">
                  <c:v>Nillumbik </c:v>
                </c:pt>
                <c:pt idx="72">
                  <c:v>West Wimmera </c:v>
                </c:pt>
                <c:pt idx="73">
                  <c:v>Golden Plains </c:v>
                </c:pt>
                <c:pt idx="74">
                  <c:v>Surf Coast </c:v>
                </c:pt>
                <c:pt idx="75">
                  <c:v>Melbourne </c:v>
                </c:pt>
                <c:pt idx="76">
                  <c:v>Towong </c:v>
                </c:pt>
                <c:pt idx="77">
                  <c:v>Banyule </c:v>
                </c:pt>
                <c:pt idx="78">
                  <c:v>Queenscliffe </c:v>
                </c:pt>
              </c:strCache>
            </c:strRef>
          </c:cat>
          <c:val>
            <c:numRef>
              <c:f>Comparison!$H$6:$H$84</c:f>
              <c:numCache>
                <c:formatCode>0</c:formatCode>
                <c:ptCount val="79"/>
                <c:pt idx="0">
                  <c:v>20.488349761900096</c:v>
                </c:pt>
                <c:pt idx="1">
                  <c:v>20.18731873453423</c:v>
                </c:pt>
                <c:pt idx="2">
                  <c:v>19.975326918332101</c:v>
                </c:pt>
                <c:pt idx="3">
                  <c:v>19.501839796207189</c:v>
                </c:pt>
                <c:pt idx="4">
                  <c:v>19.241356159785163</c:v>
                </c:pt>
                <c:pt idx="5">
                  <c:v>19.203807875378622</c:v>
                </c:pt>
                <c:pt idx="6">
                  <c:v>19.058239775461104</c:v>
                </c:pt>
                <c:pt idx="7">
                  <c:v>18.346568926898797</c:v>
                </c:pt>
                <c:pt idx="8">
                  <c:v>17.957059206245933</c:v>
                </c:pt>
                <c:pt idx="9">
                  <c:v>17.508488964346348</c:v>
                </c:pt>
                <c:pt idx="10">
                  <c:v>17.45778183477864</c:v>
                </c:pt>
                <c:pt idx="11">
                  <c:v>16.903156869215419</c:v>
                </c:pt>
                <c:pt idx="12">
                  <c:v>16.872799106759427</c:v>
                </c:pt>
                <c:pt idx="13">
                  <c:v>16.74252033126912</c:v>
                </c:pt>
                <c:pt idx="14">
                  <c:v>16.585663185923039</c:v>
                </c:pt>
                <c:pt idx="15">
                  <c:v>16.295423023578362</c:v>
                </c:pt>
                <c:pt idx="16">
                  <c:v>16.195286195286197</c:v>
                </c:pt>
                <c:pt idx="17">
                  <c:v>16.074975173783514</c:v>
                </c:pt>
                <c:pt idx="18">
                  <c:v>15.945352058851627</c:v>
                </c:pt>
                <c:pt idx="19">
                  <c:v>15.876065810015612</c:v>
                </c:pt>
                <c:pt idx="20">
                  <c:v>15.853211009174311</c:v>
                </c:pt>
                <c:pt idx="21">
                  <c:v>15.775009160864787</c:v>
                </c:pt>
                <c:pt idx="22">
                  <c:v>15.665399239543726</c:v>
                </c:pt>
                <c:pt idx="23">
                  <c:v>15.577246928210567</c:v>
                </c:pt>
                <c:pt idx="24">
                  <c:v>15.439698492462311</c:v>
                </c:pt>
                <c:pt idx="25">
                  <c:v>15.400629163582533</c:v>
                </c:pt>
                <c:pt idx="26">
                  <c:v>15.388490691337104</c:v>
                </c:pt>
                <c:pt idx="27">
                  <c:v>15.374249663114052</c:v>
                </c:pt>
                <c:pt idx="28">
                  <c:v>15.27063563590097</c:v>
                </c:pt>
                <c:pt idx="29">
                  <c:v>15.264976958525345</c:v>
                </c:pt>
                <c:pt idx="30">
                  <c:v>15.054716228789156</c:v>
                </c:pt>
                <c:pt idx="31">
                  <c:v>15.031010580080261</c:v>
                </c:pt>
                <c:pt idx="32">
                  <c:v>14.931532545488652</c:v>
                </c:pt>
                <c:pt idx="33">
                  <c:v>14.875621890547263</c:v>
                </c:pt>
                <c:pt idx="34">
                  <c:v>14.867879203843515</c:v>
                </c:pt>
                <c:pt idx="35">
                  <c:v>14.844721134979094</c:v>
                </c:pt>
                <c:pt idx="36">
                  <c:v>14.837732036873344</c:v>
                </c:pt>
                <c:pt idx="37">
                  <c:v>14.707771355170198</c:v>
                </c:pt>
                <c:pt idx="38">
                  <c:v>14.700866361961934</c:v>
                </c:pt>
                <c:pt idx="39">
                  <c:v>14.658986559813005</c:v>
                </c:pt>
                <c:pt idx="40">
                  <c:v>14.628860393715007</c:v>
                </c:pt>
                <c:pt idx="41">
                  <c:v>14.496016626255628</c:v>
                </c:pt>
                <c:pt idx="42">
                  <c:v>14.460009037505648</c:v>
                </c:pt>
                <c:pt idx="43">
                  <c:v>14.377556984219755</c:v>
                </c:pt>
                <c:pt idx="44">
                  <c:v>14.364012169349033</c:v>
                </c:pt>
                <c:pt idx="45">
                  <c:v>14.318172863503237</c:v>
                </c:pt>
                <c:pt idx="46">
                  <c:v>14.313059586292065</c:v>
                </c:pt>
                <c:pt idx="47">
                  <c:v>14.248704663212436</c:v>
                </c:pt>
                <c:pt idx="48">
                  <c:v>14.096683133380381</c:v>
                </c:pt>
                <c:pt idx="49">
                  <c:v>14.00090620752152</c:v>
                </c:pt>
                <c:pt idx="50">
                  <c:v>13.841151881096145</c:v>
                </c:pt>
                <c:pt idx="51">
                  <c:v>13.798836242726518</c:v>
                </c:pt>
                <c:pt idx="52">
                  <c:v>13.496115427302996</c:v>
                </c:pt>
                <c:pt idx="53">
                  <c:v>13.260640168835735</c:v>
                </c:pt>
                <c:pt idx="54">
                  <c:v>13.19557071752139</c:v>
                </c:pt>
                <c:pt idx="55">
                  <c:v>13.141141141141141</c:v>
                </c:pt>
                <c:pt idx="56">
                  <c:v>13.03501945525292</c:v>
                </c:pt>
                <c:pt idx="57">
                  <c:v>12.96581693236654</c:v>
                </c:pt>
                <c:pt idx="58">
                  <c:v>12.639593908629443</c:v>
                </c:pt>
                <c:pt idx="59">
                  <c:v>12.46602774996424</c:v>
                </c:pt>
                <c:pt idx="60">
                  <c:v>12.417070109377802</c:v>
                </c:pt>
                <c:pt idx="61">
                  <c:v>12.414649286157665</c:v>
                </c:pt>
                <c:pt idx="62">
                  <c:v>12.391241598284607</c:v>
                </c:pt>
                <c:pt idx="63">
                  <c:v>12.353192905710618</c:v>
                </c:pt>
                <c:pt idx="64">
                  <c:v>12.123115577889447</c:v>
                </c:pt>
                <c:pt idx="65">
                  <c:v>12.05796699486895</c:v>
                </c:pt>
                <c:pt idx="66">
                  <c:v>11.978821972203839</c:v>
                </c:pt>
                <c:pt idx="67">
                  <c:v>11.710228442066269</c:v>
                </c:pt>
                <c:pt idx="68">
                  <c:v>11.698008849557521</c:v>
                </c:pt>
                <c:pt idx="69">
                  <c:v>11.537016159338595</c:v>
                </c:pt>
                <c:pt idx="70">
                  <c:v>11.533785638652496</c:v>
                </c:pt>
                <c:pt idx="71">
                  <c:v>11.52459652820143</c:v>
                </c:pt>
                <c:pt idx="72">
                  <c:v>10.779595765158806</c:v>
                </c:pt>
                <c:pt idx="73">
                  <c:v>10.695340501792115</c:v>
                </c:pt>
                <c:pt idx="74">
                  <c:v>10.501521248405144</c:v>
                </c:pt>
                <c:pt idx="75">
                  <c:v>10.008799661050093</c:v>
                </c:pt>
                <c:pt idx="76">
                  <c:v>9.815585960737657</c:v>
                </c:pt>
                <c:pt idx="77">
                  <c:v>9.4030671473086098</c:v>
                </c:pt>
                <c:pt idx="78">
                  <c:v>8.8421052631578938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4-43FE-A8CF-13F1068A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107560784"/>
        <c:axId val="1107561112"/>
      </c:barChart>
      <c:catAx>
        <c:axId val="110756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1112"/>
        <c:crosses val="autoZero"/>
        <c:auto val="1"/>
        <c:lblAlgn val="ctr"/>
        <c:lblOffset val="100"/>
        <c:noMultiLvlLbl val="0"/>
      </c:catAx>
      <c:valAx>
        <c:axId val="110756111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10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0" val="38"/>
</file>

<file path=xl/ctrlProps/ctrlProp3.xml><?xml version="1.0" encoding="utf-8"?>
<formControlPr xmlns="http://schemas.microsoft.com/office/spreadsheetml/2009/9/main" objectType="Drop" dropLines="45" dropStyle="combo" dx="39" fmlaLink="$F$3" fmlaRange="$U$3:$U$182" sel="155" val="13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14288</xdr:colOff>
          <xdr:row>1</xdr:row>
          <xdr:rowOff>157163</xdr:rowOff>
        </xdr:from>
        <xdr:to>
          <xdr:col>5</xdr:col>
          <xdr:colOff>700088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4763</xdr:colOff>
          <xdr:row>1</xdr:row>
          <xdr:rowOff>152400</xdr:rowOff>
        </xdr:from>
        <xdr:to>
          <xdr:col>8</xdr:col>
          <xdr:colOff>704850</xdr:colOff>
          <xdr:row>3</xdr:row>
          <xdr:rowOff>14288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709612</xdr:colOff>
      <xdr:row>16</xdr:row>
      <xdr:rowOff>0</xdr:rowOff>
    </xdr:from>
    <xdr:to>
      <xdr:col>13</xdr:col>
      <xdr:colOff>619124</xdr:colOff>
      <xdr:row>65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112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533400</xdr:colOff>
      <xdr:row>140</xdr:row>
      <xdr:rowOff>174625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6700" y="25507950"/>
          <a:ext cx="533400" cy="3556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556260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543958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2</xdr:col>
      <xdr:colOff>547687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385763</xdr:colOff>
          <xdr:row>1</xdr:row>
          <xdr:rowOff>166688</xdr:rowOff>
        </xdr:from>
        <xdr:to>
          <xdr:col>7</xdr:col>
          <xdr:colOff>595313</xdr:colOff>
          <xdr:row>3</xdr:row>
          <xdr:rowOff>4763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166422</xdr:colOff>
      <xdr:row>4</xdr:row>
      <xdr:rowOff>17992</xdr:rowOff>
    </xdr:from>
    <xdr:to>
      <xdr:col>11</xdr:col>
      <xdr:colOff>516996</xdr:colOff>
      <xdr:row>84</xdr:row>
      <xdr:rowOff>113242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CA168" activePane="bottomRight" state="frozen"/>
      <selection pane="topRight" activeCell="D1" sqref="D1"/>
      <selection pane="bottomLeft" activeCell="A6" sqref="A6"/>
      <selection pane="bottomRight" activeCell="CG182" sqref="CG182"/>
    </sheetView>
  </sheetViews>
  <sheetFormatPr defaultRowHeight="14.25" x14ac:dyDescent="0.45"/>
  <cols>
    <col min="1" max="1" width="5.59765625" customWidth="1"/>
    <col min="2" max="2" width="2.796875" bestFit="1" customWidth="1"/>
    <col min="3" max="3" width="13.796875" style="1" customWidth="1"/>
    <col min="4" max="4" width="14.265625" style="1" customWidth="1"/>
    <col min="5" max="5" width="13.265625" style="1" customWidth="1"/>
    <col min="6" max="6" width="14.265625" style="1" customWidth="1"/>
    <col min="7" max="7" width="13.265625" style="1" customWidth="1"/>
    <col min="8" max="8" width="14.265625" style="1" customWidth="1"/>
    <col min="9" max="9" width="13.265625" style="1" customWidth="1"/>
    <col min="10" max="10" width="14.265625" style="1" customWidth="1"/>
    <col min="11" max="11" width="13.265625" style="1" customWidth="1"/>
    <col min="12" max="12" width="14.265625" style="1" customWidth="1"/>
    <col min="13" max="13" width="13.265625" style="1" customWidth="1"/>
    <col min="14" max="14" width="14.265625" style="1" customWidth="1"/>
    <col min="15" max="15" width="13.265625" style="1" customWidth="1"/>
    <col min="16" max="16" width="14.265625" style="1" customWidth="1"/>
    <col min="17" max="17" width="13.265625" style="1" customWidth="1"/>
    <col min="18" max="18" width="14.265625" style="1" customWidth="1"/>
    <col min="19" max="19" width="13.265625" style="1" customWidth="1"/>
    <col min="20" max="20" width="14.265625" style="1" customWidth="1"/>
    <col min="21" max="21" width="13.265625" style="1" customWidth="1"/>
    <col min="22" max="22" width="14.265625" style="1" customWidth="1"/>
    <col min="23" max="23" width="13.265625" style="1" customWidth="1"/>
    <col min="24" max="24" width="14.265625" style="1" customWidth="1"/>
    <col min="25" max="25" width="13.265625" style="1" customWidth="1"/>
    <col min="26" max="26" width="14.265625" style="1" customWidth="1"/>
    <col min="27" max="27" width="13.265625" style="1" customWidth="1"/>
    <col min="28" max="28" width="14.265625" style="1" customWidth="1"/>
    <col min="29" max="29" width="13.265625" style="1" customWidth="1"/>
    <col min="30" max="30" width="14.265625" style="1" customWidth="1"/>
    <col min="31" max="31" width="13.265625" style="1" customWidth="1"/>
    <col min="32" max="32" width="14.265625" style="1" customWidth="1"/>
    <col min="33" max="33" width="13.265625" style="1" customWidth="1"/>
    <col min="34" max="34" width="14.265625" style="1" customWidth="1"/>
    <col min="35" max="35" width="13.265625" style="1" customWidth="1"/>
    <col min="36" max="36" width="14.265625" style="1" customWidth="1"/>
    <col min="37" max="37" width="13.265625" style="1" customWidth="1"/>
    <col min="38" max="38" width="14.265625" style="1" customWidth="1"/>
    <col min="39" max="39" width="13.265625" style="1" customWidth="1"/>
    <col min="40" max="40" width="14.265625" style="1" customWidth="1"/>
    <col min="41" max="41" width="13.265625" style="1" customWidth="1"/>
    <col min="42" max="42" width="14.265625" style="1" customWidth="1"/>
    <col min="43" max="43" width="13.265625" style="1" customWidth="1"/>
    <col min="44" max="44" width="14.265625" style="1" customWidth="1"/>
    <col min="45" max="45" width="13.265625" style="1" customWidth="1"/>
    <col min="46" max="46" width="14.265625" style="1" customWidth="1"/>
    <col min="47" max="47" width="13.265625" style="1" customWidth="1"/>
    <col min="48" max="48" width="14.265625" style="1" customWidth="1"/>
    <col min="49" max="49" width="13.265625" style="1" customWidth="1"/>
    <col min="50" max="50" width="14.265625" style="1" customWidth="1"/>
    <col min="51" max="51" width="13.265625" style="1" customWidth="1"/>
    <col min="52" max="52" width="14.265625" style="1" customWidth="1"/>
    <col min="53" max="53" width="13.265625" style="1" customWidth="1"/>
    <col min="54" max="54" width="14.265625" style="1" customWidth="1"/>
    <col min="55" max="55" width="13.265625" style="1" customWidth="1"/>
    <col min="56" max="56" width="14.265625" style="1" customWidth="1"/>
    <col min="57" max="57" width="13.265625" style="1" customWidth="1"/>
    <col min="58" max="58" width="14.265625" style="1" customWidth="1"/>
    <col min="59" max="59" width="13.265625" style="1" customWidth="1"/>
    <col min="60" max="60" width="14.265625" style="1" customWidth="1"/>
    <col min="61" max="61" width="13.265625" style="1" customWidth="1"/>
    <col min="62" max="62" width="14.265625" style="1" customWidth="1"/>
    <col min="63" max="63" width="13.265625" style="1" customWidth="1"/>
    <col min="64" max="64" width="14.265625" style="1" customWidth="1"/>
    <col min="65" max="65" width="13.265625" style="1" customWidth="1"/>
    <col min="66" max="66" width="14.265625" style="1" customWidth="1"/>
    <col min="67" max="67" width="13.265625" style="1" customWidth="1"/>
    <col min="68" max="68" width="14.265625" style="1" customWidth="1"/>
    <col min="69" max="69" width="13.265625" style="1" customWidth="1"/>
    <col min="70" max="70" width="14.265625" style="1" customWidth="1"/>
    <col min="71" max="71" width="13.265625" style="1" customWidth="1"/>
    <col min="72" max="72" width="14.265625" style="1" customWidth="1"/>
    <col min="73" max="73" width="13.265625" style="1" customWidth="1"/>
    <col min="74" max="74" width="14.265625" style="1" customWidth="1"/>
    <col min="75" max="75" width="13.265625" style="1" customWidth="1"/>
    <col min="76" max="76" width="14.265625" style="1" customWidth="1"/>
    <col min="77" max="77" width="13.265625" style="1" customWidth="1"/>
    <col min="78" max="78" width="14.265625" style="1" customWidth="1"/>
    <col min="79" max="79" width="13.265625" style="1" customWidth="1"/>
    <col min="80" max="80" width="14.265625" style="1" customWidth="1"/>
    <col min="81" max="81" width="13.265625" style="1" customWidth="1"/>
    <col min="82" max="82" width="14.265625" style="1" customWidth="1"/>
    <col min="83" max="83" width="13.265625" style="1" customWidth="1"/>
    <col min="84" max="84" width="14.265625" style="1" customWidth="1"/>
    <col min="85" max="85" width="13.265625" style="1" customWidth="1"/>
    <col min="86" max="86" width="14.265625" style="1" customWidth="1"/>
    <col min="87" max="87" width="13.265625" style="1" customWidth="1"/>
    <col min="88" max="88" width="14.265625" style="1" customWidth="1"/>
    <col min="89" max="89" width="13.265625" style="1" customWidth="1"/>
    <col min="90" max="90" width="14.265625" style="1" customWidth="1"/>
    <col min="91" max="91" width="13.265625" style="1" customWidth="1"/>
    <col min="92" max="92" width="14.265625" style="1" customWidth="1"/>
    <col min="93" max="93" width="13.265625" style="1" customWidth="1"/>
    <col min="94" max="94" width="14.265625" style="1" customWidth="1"/>
    <col min="95" max="95" width="13.265625" style="1" customWidth="1"/>
    <col min="96" max="96" width="14.265625" style="1" customWidth="1"/>
    <col min="97" max="97" width="13.265625" style="1" customWidth="1"/>
    <col min="98" max="98" width="14.265625" style="1" customWidth="1"/>
    <col min="99" max="99" width="13.265625" style="1" customWidth="1"/>
    <col min="100" max="100" width="14.265625" style="1" customWidth="1"/>
    <col min="101" max="101" width="13.265625" style="1" customWidth="1"/>
    <col min="102" max="102" width="14.265625" style="1" customWidth="1"/>
    <col min="103" max="103" width="13.265625" style="1" customWidth="1"/>
    <col min="104" max="104" width="14.265625" style="1" customWidth="1"/>
    <col min="105" max="105" width="13.265625" style="1" customWidth="1"/>
    <col min="106" max="106" width="14.265625" style="1" customWidth="1"/>
    <col min="107" max="107" width="13.265625" style="1" customWidth="1"/>
    <col min="108" max="108" width="14.265625" style="1" customWidth="1"/>
    <col min="109" max="109" width="13.265625" style="1" customWidth="1"/>
    <col min="110" max="110" width="14.265625" style="1" customWidth="1"/>
    <col min="111" max="111" width="13.265625" style="1" customWidth="1"/>
    <col min="112" max="112" width="14.265625" style="1" customWidth="1"/>
    <col min="113" max="113" width="13.265625" style="1" customWidth="1"/>
    <col min="114" max="114" width="14.265625" style="1" customWidth="1"/>
    <col min="115" max="115" width="13.265625" style="1" customWidth="1"/>
    <col min="116" max="116" width="14.265625" style="1" customWidth="1"/>
    <col min="117" max="117" width="13.265625" style="1" customWidth="1"/>
    <col min="118" max="118" width="14.265625" style="1" customWidth="1"/>
    <col min="119" max="119" width="13.265625" style="1" customWidth="1"/>
    <col min="120" max="120" width="14.265625" style="1" customWidth="1"/>
    <col min="121" max="121" width="13.265625" style="1" customWidth="1"/>
    <col min="122" max="122" width="14.265625" style="1" customWidth="1"/>
    <col min="123" max="123" width="13.265625" style="1" customWidth="1"/>
    <col min="124" max="124" width="14.265625" style="1" customWidth="1"/>
    <col min="125" max="125" width="13.265625" style="1" customWidth="1"/>
    <col min="126" max="126" width="14.265625" style="1" customWidth="1"/>
    <col min="127" max="127" width="13.265625" style="1" customWidth="1"/>
    <col min="128" max="128" width="14.265625" style="1" customWidth="1"/>
    <col min="129" max="129" width="13.265625" style="1" customWidth="1"/>
    <col min="130" max="130" width="14.265625" style="1" customWidth="1"/>
    <col min="131" max="131" width="13.265625" style="1" customWidth="1"/>
    <col min="132" max="132" width="14.265625" style="1" customWidth="1"/>
    <col min="133" max="133" width="13.265625" style="1" customWidth="1"/>
    <col min="134" max="134" width="14.265625" style="1" customWidth="1"/>
    <col min="135" max="135" width="13.265625" style="1" customWidth="1"/>
    <col min="136" max="136" width="14.265625" style="1" customWidth="1"/>
    <col min="137" max="137" width="13.265625" style="1" customWidth="1"/>
    <col min="138" max="138" width="14.265625" style="1" customWidth="1"/>
    <col min="139" max="139" width="13.265625" style="1" customWidth="1"/>
    <col min="140" max="140" width="14.265625" style="1" customWidth="1"/>
    <col min="141" max="141" width="13.265625" style="1" customWidth="1"/>
    <col min="142" max="142" width="14.265625" style="1" customWidth="1"/>
    <col min="143" max="143" width="13.265625" style="1" customWidth="1"/>
    <col min="144" max="144" width="14.265625" style="1" customWidth="1"/>
    <col min="145" max="145" width="13.265625" style="1" customWidth="1"/>
    <col min="146" max="146" width="14.265625" style="1" customWidth="1"/>
    <col min="147" max="147" width="13.265625" style="1" customWidth="1"/>
    <col min="148" max="148" width="14.265625" style="1" customWidth="1"/>
    <col min="149" max="149" width="13.265625" style="1" customWidth="1"/>
    <col min="150" max="150" width="14.265625" style="1" customWidth="1"/>
    <col min="151" max="151" width="13.265625" style="1" customWidth="1"/>
    <col min="152" max="152" width="14.265625" style="1" customWidth="1"/>
    <col min="153" max="153" width="13.265625" style="1" customWidth="1"/>
    <col min="154" max="154" width="14.265625" style="1" customWidth="1"/>
    <col min="155" max="155" width="13.265625" style="1" customWidth="1"/>
    <col min="156" max="156" width="14.265625" style="1" customWidth="1"/>
    <col min="157" max="157" width="13.265625" style="1" customWidth="1"/>
    <col min="158" max="158" width="14.265625" style="1" customWidth="1"/>
    <col min="159" max="159" width="13.265625" style="1" customWidth="1"/>
    <col min="160" max="160" width="14.265625" style="1" customWidth="1"/>
    <col min="161" max="161" width="13.265625" style="1" customWidth="1"/>
    <col min="162" max="162" width="14.265625" style="1" customWidth="1"/>
    <col min="163" max="163" width="13.265625" style="1" customWidth="1"/>
    <col min="164" max="164" width="14.265625" style="1" customWidth="1"/>
    <col min="165" max="165" width="13.265625" style="1" customWidth="1"/>
  </cols>
  <sheetData>
    <row r="3" spans="2:165" x14ac:dyDescent="0.4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4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4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4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45">
      <c r="B7" s="18">
        <v>2</v>
      </c>
    </row>
    <row r="8" spans="2:165" x14ac:dyDescent="0.45">
      <c r="B8" s="18">
        <v>3</v>
      </c>
      <c r="C8" s="2" t="s">
        <v>3</v>
      </c>
    </row>
    <row r="9" spans="2:165" x14ac:dyDescent="0.4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4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4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4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4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45">
      <c r="B14" s="18">
        <v>9</v>
      </c>
    </row>
    <row r="15" spans="2:165" x14ac:dyDescent="0.4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45">
      <c r="B16" s="18">
        <v>11</v>
      </c>
    </row>
    <row r="17" spans="2:165" x14ac:dyDescent="0.45">
      <c r="B17" s="18">
        <v>12</v>
      </c>
      <c r="C17" s="2" t="s">
        <v>10</v>
      </c>
    </row>
    <row r="18" spans="2:165" x14ac:dyDescent="0.4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4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4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4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4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4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4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4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4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4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4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4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4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4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4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4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4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4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4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4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4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4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4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4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4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4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4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4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4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4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4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4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4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4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4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4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4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4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4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4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4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4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4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4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4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4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4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4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4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4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4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4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4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45">
      <c r="B71" s="18">
        <v>66</v>
      </c>
    </row>
    <row r="72" spans="2:165" x14ac:dyDescent="0.45">
      <c r="B72" s="18">
        <v>67</v>
      </c>
      <c r="C72" s="2" t="s">
        <v>65</v>
      </c>
    </row>
    <row r="73" spans="2:165" x14ac:dyDescent="0.45">
      <c r="B73" s="18">
        <v>68</v>
      </c>
      <c r="C73" s="1" t="s">
        <v>66</v>
      </c>
      <c r="D73" s="3">
        <v>62</v>
      </c>
      <c r="E73" s="3">
        <v>3.4578918014500837</v>
      </c>
      <c r="F73" s="3">
        <v>145</v>
      </c>
      <c r="G73" s="3">
        <v>13.14596554850408</v>
      </c>
      <c r="H73" s="3">
        <v>967</v>
      </c>
      <c r="I73" s="3">
        <v>7.7360000000000007</v>
      </c>
      <c r="J73" s="3">
        <v>1466</v>
      </c>
      <c r="K73" s="3">
        <v>5</v>
      </c>
      <c r="L73" s="3">
        <v>149</v>
      </c>
      <c r="M73" s="3">
        <v>2.5232853513971212</v>
      </c>
      <c r="N73" s="3">
        <v>348</v>
      </c>
      <c r="O73" s="3">
        <v>5.1816557474687324</v>
      </c>
      <c r="P73" s="3">
        <v>1574</v>
      </c>
      <c r="Q73" s="3">
        <v>5.8600148920327628</v>
      </c>
      <c r="R73" s="3">
        <v>85</v>
      </c>
      <c r="S73" s="3">
        <v>6.5284178187404001</v>
      </c>
      <c r="T73" s="3">
        <v>3975</v>
      </c>
      <c r="U73" s="3">
        <v>7.4188129899216122</v>
      </c>
      <c r="V73" s="3">
        <v>5507</v>
      </c>
      <c r="W73" s="3">
        <v>6.0490558991201571</v>
      </c>
      <c r="X73" s="3">
        <v>58</v>
      </c>
      <c r="Y73" s="3">
        <v>14.871794871794872</v>
      </c>
      <c r="Z73" s="3">
        <v>228</v>
      </c>
      <c r="AA73" s="3">
        <v>8.1428571428571423</v>
      </c>
      <c r="AB73" s="3">
        <v>1430</v>
      </c>
      <c r="AC73" s="3">
        <v>5.2612214863870488</v>
      </c>
      <c r="AD73" s="3">
        <v>8588</v>
      </c>
      <c r="AE73" s="3">
        <v>5.6774534756883623</v>
      </c>
      <c r="AF73" s="3">
        <v>45</v>
      </c>
      <c r="AG73" s="3">
        <v>3.8038884192730347</v>
      </c>
      <c r="AH73" s="3">
        <v>213</v>
      </c>
      <c r="AI73" s="3">
        <v>9.5302013422818792</v>
      </c>
      <c r="AJ73" s="3">
        <v>80</v>
      </c>
      <c r="AK73" s="3">
        <v>7.011393514461</v>
      </c>
      <c r="AL73" s="3">
        <v>2998</v>
      </c>
      <c r="AM73" s="3">
        <v>6.6057067312988877</v>
      </c>
      <c r="AN73" s="3">
        <v>217</v>
      </c>
      <c r="AO73" s="3">
        <v>3.9368650217706826</v>
      </c>
      <c r="AP73" s="3">
        <v>969</v>
      </c>
      <c r="AQ73" s="3">
        <v>3.3343656446784347</v>
      </c>
      <c r="AR73" s="3">
        <v>39</v>
      </c>
      <c r="AS73" s="3">
        <v>6.8904593639575973</v>
      </c>
      <c r="AT73" s="3">
        <v>4358</v>
      </c>
      <c r="AU73" s="3">
        <v>8.0666358167515035</v>
      </c>
      <c r="AV73" s="3">
        <v>70</v>
      </c>
      <c r="AW73" s="3">
        <v>4.1371158392434983</v>
      </c>
      <c r="AX73" s="3">
        <v>39</v>
      </c>
      <c r="AY73" s="3">
        <v>1.7583408476104598</v>
      </c>
      <c r="AZ73" s="3">
        <v>732</v>
      </c>
      <c r="BA73" s="3">
        <v>6.4204894307516884</v>
      </c>
      <c r="BB73" s="3">
        <v>6882</v>
      </c>
      <c r="BC73" s="3">
        <v>7.6856929073182716</v>
      </c>
      <c r="BD73" s="3">
        <v>3362</v>
      </c>
      <c r="BE73" s="3">
        <v>7.2717048059869365</v>
      </c>
      <c r="BF73" s="3">
        <v>1223</v>
      </c>
      <c r="BG73" s="3">
        <v>10.64033408734992</v>
      </c>
      <c r="BH73" s="3">
        <v>60</v>
      </c>
      <c r="BI73" s="3">
        <v>2.6929982046678633</v>
      </c>
      <c r="BJ73" s="3">
        <v>30</v>
      </c>
      <c r="BK73" s="3">
        <v>5.1724137931034493</v>
      </c>
      <c r="BL73" s="3">
        <v>1457</v>
      </c>
      <c r="BM73" s="3">
        <v>5.4189757131699334</v>
      </c>
      <c r="BN73" s="3">
        <v>108</v>
      </c>
      <c r="BO73" s="3">
        <v>7.621736062103035</v>
      </c>
      <c r="BP73" s="3">
        <v>6759</v>
      </c>
      <c r="BQ73" s="3">
        <v>7.1091243754930318</v>
      </c>
      <c r="BR73" s="3">
        <v>30</v>
      </c>
      <c r="BS73" s="3">
        <v>2.1551724137931032</v>
      </c>
      <c r="BT73" s="3">
        <v>2374</v>
      </c>
      <c r="BU73" s="3">
        <v>4.8064463880790411</v>
      </c>
      <c r="BV73" s="3">
        <v>2077</v>
      </c>
      <c r="BW73" s="3">
        <v>4.01779669213657</v>
      </c>
      <c r="BX73" s="3">
        <v>489</v>
      </c>
      <c r="BY73" s="3">
        <v>5.1669484361792053</v>
      </c>
      <c r="BZ73" s="3">
        <v>38</v>
      </c>
      <c r="CA73" s="3">
        <v>5.8551617873651773</v>
      </c>
      <c r="CB73" s="3">
        <v>194</v>
      </c>
      <c r="CC73" s="3">
        <v>2.9952138335649221</v>
      </c>
      <c r="CD73" s="3">
        <v>3020</v>
      </c>
      <c r="CE73" s="3">
        <v>5.671361502347418</v>
      </c>
      <c r="CF73" s="3">
        <v>66</v>
      </c>
      <c r="CG73" s="3">
        <v>5.9728506787330318</v>
      </c>
      <c r="CH73" s="3">
        <v>2454</v>
      </c>
      <c r="CI73" s="3">
        <v>7.7469457334974905</v>
      </c>
      <c r="CJ73" s="3">
        <v>1428</v>
      </c>
      <c r="CK73" s="3">
        <v>5.0001750761581292</v>
      </c>
      <c r="CL73" s="3">
        <v>17839</v>
      </c>
      <c r="CM73" s="3">
        <v>22.108341905340257</v>
      </c>
      <c r="CN73" s="3">
        <v>3418</v>
      </c>
      <c r="CO73" s="3">
        <v>5.5013680991469505</v>
      </c>
      <c r="CP73" s="3">
        <v>1006</v>
      </c>
      <c r="CQ73" s="3">
        <v>13.53423920355173</v>
      </c>
      <c r="CR73" s="3">
        <v>433</v>
      </c>
      <c r="CS73" s="3">
        <v>6.1314075332766915</v>
      </c>
      <c r="CT73" s="3">
        <v>214</v>
      </c>
      <c r="CU73" s="3">
        <v>7.4099722991689756</v>
      </c>
      <c r="CV73" s="3">
        <v>9238</v>
      </c>
      <c r="CW73" s="3">
        <v>9.8010715611903869</v>
      </c>
      <c r="CX73" s="3">
        <v>1879</v>
      </c>
      <c r="CY73" s="3">
        <v>5.6685169542657174</v>
      </c>
      <c r="CZ73" s="3">
        <v>203</v>
      </c>
      <c r="DA73" s="3">
        <v>3.8926174496644297</v>
      </c>
      <c r="DB73" s="3">
        <v>4411</v>
      </c>
      <c r="DC73" s="3">
        <v>7.9958670195410217</v>
      </c>
      <c r="DD73" s="3">
        <v>644</v>
      </c>
      <c r="DE73" s="3">
        <v>2.2345593337959748</v>
      </c>
      <c r="DF73" s="3">
        <v>47</v>
      </c>
      <c r="DG73" s="3">
        <v>2.1228545618789521</v>
      </c>
      <c r="DH73" s="3">
        <v>70</v>
      </c>
      <c r="DI73" s="3">
        <v>5.7424118129614445</v>
      </c>
      <c r="DJ73" s="3">
        <v>45</v>
      </c>
      <c r="DK73" s="3">
        <v>2.7950310559006208</v>
      </c>
      <c r="DL73" s="3">
        <v>189</v>
      </c>
      <c r="DM73" s="3">
        <v>1.8764892772041299</v>
      </c>
      <c r="DN73" s="3">
        <v>115</v>
      </c>
      <c r="DO73" s="3">
        <v>10.787992495309568</v>
      </c>
      <c r="DP73" s="3">
        <v>3660</v>
      </c>
      <c r="DQ73" s="3">
        <v>11.05005736368577</v>
      </c>
      <c r="DR73" s="3">
        <v>8</v>
      </c>
      <c r="DS73" s="3">
        <v>1.2441679626749611</v>
      </c>
      <c r="DT73" s="3">
        <v>4</v>
      </c>
      <c r="DU73" s="3">
        <v>1.2461059190031152</v>
      </c>
      <c r="DV73" s="3">
        <v>83</v>
      </c>
      <c r="DW73" s="3">
        <v>2.4665676077265974</v>
      </c>
      <c r="DX73" s="3">
        <v>58</v>
      </c>
      <c r="DY73" s="3">
        <v>4.8252911813643928</v>
      </c>
      <c r="DZ73" s="3">
        <v>3555</v>
      </c>
      <c r="EA73" s="3">
        <v>10.962072155411656</v>
      </c>
      <c r="EB73" s="3">
        <v>43</v>
      </c>
      <c r="EC73" s="3">
        <v>4.064272211720227</v>
      </c>
      <c r="ED73" s="3">
        <v>213</v>
      </c>
      <c r="EE73" s="3">
        <v>4.9100968188105121</v>
      </c>
      <c r="EF73" s="3">
        <v>590</v>
      </c>
      <c r="EG73" s="3">
        <v>17.664670658682638</v>
      </c>
      <c r="EH73" s="3">
        <v>33</v>
      </c>
      <c r="EI73" s="3">
        <v>6.3829787234042552</v>
      </c>
      <c r="EJ73" s="3">
        <v>181</v>
      </c>
      <c r="EK73" s="3">
        <v>6.9561875480399689</v>
      </c>
      <c r="EL73" s="3">
        <v>424</v>
      </c>
      <c r="EM73" s="3">
        <v>12.887537993920972</v>
      </c>
      <c r="EN73" s="3">
        <v>244</v>
      </c>
      <c r="EO73" s="3">
        <v>5.2620228596075052</v>
      </c>
      <c r="EP73" s="3">
        <v>22</v>
      </c>
      <c r="EQ73" s="3">
        <v>8.3333333333333339</v>
      </c>
      <c r="ER73" s="3">
        <v>5817</v>
      </c>
      <c r="ES73" s="3">
        <v>8.4443863774932506</v>
      </c>
      <c r="ET73" s="3">
        <v>4983</v>
      </c>
      <c r="EU73" s="3">
        <v>5.8930662156888252</v>
      </c>
      <c r="EV73" s="3">
        <v>359</v>
      </c>
      <c r="EW73" s="3">
        <v>7.5088893536916954</v>
      </c>
      <c r="EX73" s="3">
        <v>12988</v>
      </c>
      <c r="EY73" s="3">
        <v>9.4404628647022051</v>
      </c>
      <c r="EZ73" s="3">
        <v>693</v>
      </c>
      <c r="FA73" s="3">
        <v>2.6914711822277457</v>
      </c>
      <c r="FB73" s="3">
        <v>2387</v>
      </c>
      <c r="FC73" s="3">
        <v>9.4325456413498756</v>
      </c>
      <c r="FD73" s="3">
        <v>13</v>
      </c>
      <c r="FE73" s="3">
        <v>3.2019704433497536</v>
      </c>
      <c r="FF73" s="3">
        <v>129502</v>
      </c>
      <c r="FG73" s="3">
        <v>7.5339034965498755</v>
      </c>
      <c r="FH73" s="3">
        <v>142894</v>
      </c>
      <c r="FI73" s="3">
        <v>7.4921248117714665</v>
      </c>
    </row>
    <row r="74" spans="2:165" x14ac:dyDescent="0.45">
      <c r="B74" s="18">
        <v>69</v>
      </c>
    </row>
    <row r="75" spans="2:165" x14ac:dyDescent="0.45">
      <c r="B75" s="18">
        <v>70</v>
      </c>
      <c r="C75" s="2" t="s">
        <v>67</v>
      </c>
    </row>
    <row r="76" spans="2:165" x14ac:dyDescent="0.45">
      <c r="B76" s="18">
        <v>71</v>
      </c>
      <c r="C76" s="7" t="s">
        <v>68</v>
      </c>
      <c r="D76" s="3">
        <v>15</v>
      </c>
      <c r="E76" s="31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45">
      <c r="B77" s="18">
        <v>72</v>
      </c>
      <c r="C77" s="7" t="s">
        <v>69</v>
      </c>
      <c r="D77" s="3">
        <v>12</v>
      </c>
      <c r="E77" s="31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45">
      <c r="B78" s="18">
        <v>73</v>
      </c>
      <c r="C78" s="7" t="s">
        <v>70</v>
      </c>
      <c r="D78" s="3">
        <v>18</v>
      </c>
      <c r="E78" s="31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45">
      <c r="B79" s="18">
        <v>74</v>
      </c>
      <c r="C79" s="8" t="s">
        <v>71</v>
      </c>
      <c r="D79" s="3">
        <v>10</v>
      </c>
      <c r="E79" s="31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45">
      <c r="B80" s="18">
        <v>75</v>
      </c>
      <c r="C80" s="7" t="s">
        <v>72</v>
      </c>
      <c r="D80" s="3">
        <v>0</v>
      </c>
      <c r="E80" s="31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45">
      <c r="B81" s="18">
        <v>76</v>
      </c>
      <c r="C81" s="7" t="s">
        <v>73</v>
      </c>
      <c r="D81" s="3">
        <v>14</v>
      </c>
      <c r="E81" s="31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45">
      <c r="B82" s="18">
        <v>77</v>
      </c>
      <c r="C82" s="7" t="s">
        <v>74</v>
      </c>
      <c r="D82" s="3">
        <v>6</v>
      </c>
      <c r="E82" s="31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45">
      <c r="B83" s="18">
        <v>78</v>
      </c>
      <c r="C83" s="7" t="s">
        <v>75</v>
      </c>
      <c r="D83" s="3">
        <v>16</v>
      </c>
      <c r="E83" s="31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45">
      <c r="B84" s="18">
        <v>79</v>
      </c>
      <c r="C84" s="9" t="s">
        <v>76</v>
      </c>
      <c r="D84" s="3">
        <v>11428</v>
      </c>
      <c r="E84" s="31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45">
      <c r="B85" s="18">
        <v>80</v>
      </c>
      <c r="C85" s="10" t="s">
        <v>77</v>
      </c>
      <c r="D85" s="3">
        <v>47</v>
      </c>
      <c r="E85" s="31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45">
      <c r="B86" s="18">
        <v>81</v>
      </c>
      <c r="C86" s="7" t="s">
        <v>78</v>
      </c>
      <c r="D86" s="3">
        <v>41</v>
      </c>
      <c r="E86" s="31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45">
      <c r="B87" s="18">
        <v>82</v>
      </c>
      <c r="C87" s="7" t="s">
        <v>79</v>
      </c>
      <c r="D87" s="3">
        <v>60</v>
      </c>
      <c r="E87" s="31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4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4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4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4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4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4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4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4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4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4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4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4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4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4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4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4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4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4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4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4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4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4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4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4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4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4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4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4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4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4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4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45">
      <c r="B119" s="18">
        <v>114</v>
      </c>
    </row>
    <row r="120" spans="2:166" x14ac:dyDescent="0.45">
      <c r="B120" s="18">
        <v>115</v>
      </c>
      <c r="C120" s="6" t="s">
        <v>109</v>
      </c>
      <c r="D120" s="3">
        <v>87</v>
      </c>
      <c r="E120" s="106">
        <f>D120/D6*100</f>
        <v>0.65734794106535699</v>
      </c>
      <c r="F120" s="3">
        <v>62</v>
      </c>
      <c r="G120" s="106">
        <f>F120/F6*100</f>
        <v>0.52188552188552195</v>
      </c>
      <c r="H120" s="3">
        <v>477</v>
      </c>
      <c r="I120" s="106">
        <f>H120/H6*100</f>
        <v>0.41929274017035417</v>
      </c>
      <c r="J120" s="3">
        <v>2791</v>
      </c>
      <c r="K120" s="106">
        <f>J120/J6*100</f>
        <v>2.2109382426566113</v>
      </c>
      <c r="L120" s="3">
        <v>155</v>
      </c>
      <c r="M120" s="106">
        <f>L120/L6*100</f>
        <v>0.38000441295447301</v>
      </c>
      <c r="N120" s="3">
        <v>236</v>
      </c>
      <c r="O120" s="106">
        <f>N120/N6*100</f>
        <v>0.40953736160760768</v>
      </c>
      <c r="P120" s="3">
        <v>1417</v>
      </c>
      <c r="Q120" s="106">
        <f>P120/P6*100</f>
        <v>1.398732552859653</v>
      </c>
      <c r="R120" s="3">
        <v>38</v>
      </c>
      <c r="S120" s="106">
        <f>R120/R6*100</f>
        <v>0.26156387665198239</v>
      </c>
      <c r="T120" s="3">
        <v>5807</v>
      </c>
      <c r="U120" s="106">
        <f>T120/T6*100</f>
        <v>3.4586063132817153</v>
      </c>
      <c r="V120" s="3">
        <v>23279</v>
      </c>
      <c r="W120" s="106">
        <f>V120/V6*100</f>
        <v>11.961380756147941</v>
      </c>
      <c r="X120" s="3">
        <v>16</v>
      </c>
      <c r="Y120" s="106">
        <f>X120/X6*100</f>
        <v>0.25898348980252511</v>
      </c>
      <c r="Z120" s="3">
        <v>152</v>
      </c>
      <c r="AA120" s="106">
        <f>Z120/Z6*100</f>
        <v>0.39240996514779919</v>
      </c>
      <c r="AB120" s="3">
        <v>1630</v>
      </c>
      <c r="AC120" s="106">
        <f>AB120/AB6*100</f>
        <v>1.3790886170194765</v>
      </c>
      <c r="AD120" s="3">
        <v>16645</v>
      </c>
      <c r="AE120" s="106">
        <f>AD120/AD6*100</f>
        <v>4.5572898841580445</v>
      </c>
      <c r="AF120" s="3">
        <v>17</v>
      </c>
      <c r="AG120" s="106">
        <f>AF120/AF6*100</f>
        <v>0.12608469925090854</v>
      </c>
      <c r="AH120" s="3">
        <v>251</v>
      </c>
      <c r="AI120" s="106">
        <f>AH120/AH6*100</f>
        <v>1.1193863443785399</v>
      </c>
      <c r="AJ120" s="3">
        <v>28</v>
      </c>
      <c r="AK120" s="106">
        <f>AJ120/AJ6*100</f>
        <v>0.17375116351225567</v>
      </c>
      <c r="AL120" s="3">
        <v>7718</v>
      </c>
      <c r="AM120" s="106">
        <f>AL120/AL6*100</f>
        <v>5.1948576428619502</v>
      </c>
      <c r="AN120" s="3">
        <v>188</v>
      </c>
      <c r="AO120" s="106">
        <f>AN120/AN6*100</f>
        <v>0.38591809504259472</v>
      </c>
      <c r="AP120" s="3">
        <v>1462</v>
      </c>
      <c r="AQ120" s="106">
        <f>AP120/AP6*100</f>
        <v>1.0496765531551324</v>
      </c>
      <c r="AR120" s="3">
        <v>17</v>
      </c>
      <c r="AS120" s="106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106">
        <f>AV120/AV6*100</f>
        <v>0.12901945216355698</v>
      </c>
      <c r="AX120" s="3">
        <v>36</v>
      </c>
      <c r="AY120" s="106">
        <f>AX120/AX6*100</f>
        <v>0.14408645187112268</v>
      </c>
      <c r="AZ120" s="3">
        <v>1133</v>
      </c>
      <c r="BA120" s="106">
        <f>AZ120/AZ6*100</f>
        <v>0.93274059438544499</v>
      </c>
      <c r="BB120" s="3">
        <v>22748</v>
      </c>
      <c r="BC120" s="106">
        <f>BB120/BB6*100</f>
        <v>14.378539644012944</v>
      </c>
      <c r="BD120" s="3">
        <v>3364</v>
      </c>
      <c r="BE120" s="106">
        <f>BD120/BD6*100</f>
        <v>1.241067376972371</v>
      </c>
      <c r="BF120" s="3">
        <v>1910</v>
      </c>
      <c r="BG120" s="106">
        <f>BF120/BF6*100</f>
        <v>2.7920302884123434</v>
      </c>
      <c r="BH120" s="3">
        <v>51</v>
      </c>
      <c r="BI120" s="106">
        <f>BH120/BH6*100</f>
        <v>0.30715490243314864</v>
      </c>
      <c r="BJ120" s="3">
        <v>107</v>
      </c>
      <c r="BK120" s="106">
        <f>BJ120/BJ6*100</f>
        <v>1.8778518778518778</v>
      </c>
      <c r="BL120" s="3">
        <v>3074</v>
      </c>
      <c r="BM120" s="106">
        <f>BL120/BL6*100</f>
        <v>3.3661111232780714</v>
      </c>
      <c r="BN120" s="3">
        <v>91</v>
      </c>
      <c r="BO120" s="106">
        <f>BN120/BN6*100</f>
        <v>0.4454452004503402</v>
      </c>
      <c r="BP120" s="3">
        <v>16195</v>
      </c>
      <c r="BQ120" s="106">
        <f>BP120/BP6*100</f>
        <v>6.6399891759361385</v>
      </c>
      <c r="BR120" s="3">
        <v>19</v>
      </c>
      <c r="BS120" s="106">
        <f>BR120/BR6*100</f>
        <v>0.10939659143251958</v>
      </c>
      <c r="BT120" s="3">
        <v>5258</v>
      </c>
      <c r="BU120" s="106">
        <f>BT120/BT6*100</f>
        <v>3.3251332772609707</v>
      </c>
      <c r="BV120" s="3">
        <v>5644</v>
      </c>
      <c r="BW120" s="106">
        <f>BV120/BV6*100</f>
        <v>3.5473875414039964</v>
      </c>
      <c r="BX120" s="3">
        <v>553</v>
      </c>
      <c r="BY120" s="106">
        <f>BX120/BX6*100</f>
        <v>0.71522801934866398</v>
      </c>
      <c r="BZ120" s="3">
        <v>19</v>
      </c>
      <c r="CA120" s="106">
        <f>BZ120/BZ6*100</f>
        <v>0.24487691712849594</v>
      </c>
      <c r="CB120" s="3">
        <v>152</v>
      </c>
      <c r="CC120" s="106">
        <f>CB120/CB6*100</f>
        <v>0.29538652881961985</v>
      </c>
      <c r="CD120" s="3">
        <v>8401</v>
      </c>
      <c r="CE120" s="106">
        <f>CD120/CD6*100</f>
        <v>6.7369687249398558</v>
      </c>
      <c r="CF120" s="3">
        <v>22</v>
      </c>
      <c r="CG120" s="106">
        <f>CF120/CF6*100</f>
        <v>0.21615248575358614</v>
      </c>
      <c r="CH120" s="3">
        <v>5840</v>
      </c>
      <c r="CI120" s="106">
        <f>CH120/CH6*100</f>
        <v>6.8537361076881549</v>
      </c>
      <c r="CJ120" s="3">
        <v>3451</v>
      </c>
      <c r="CK120" s="106">
        <f>CJ120/CJ6*100</f>
        <v>2.9997479203428283</v>
      </c>
      <c r="CL120" s="3">
        <v>6908</v>
      </c>
      <c r="CM120" s="106">
        <f>CL120/CL6*100</f>
        <v>4.617184105871738</v>
      </c>
      <c r="CN120" s="3">
        <v>6157</v>
      </c>
      <c r="CO120" s="106">
        <f>CN120/CN6*100</f>
        <v>3.4404336164506035</v>
      </c>
      <c r="CP120" s="3">
        <v>1665</v>
      </c>
      <c r="CQ120" s="106">
        <f>CP120/CP6*100</f>
        <v>2.9224882398371128</v>
      </c>
      <c r="CR120" s="3">
        <v>391</v>
      </c>
      <c r="CS120" s="106">
        <f>CR120/CR6*100</f>
        <v>0.79053780832996356</v>
      </c>
      <c r="CT120" s="3">
        <v>262</v>
      </c>
      <c r="CU120" s="106">
        <f>CT120/CT6*100</f>
        <v>0.85839722167616805</v>
      </c>
      <c r="CV120" s="3">
        <v>13320</v>
      </c>
      <c r="CW120" s="106">
        <f>CV120/CV6*100</f>
        <v>6.9959085489792381</v>
      </c>
      <c r="CX120" s="3">
        <v>4159</v>
      </c>
      <c r="CY120" s="106">
        <f>CX120/CX6*100</f>
        <v>3.4131849553963449</v>
      </c>
      <c r="CZ120" s="3">
        <v>167</v>
      </c>
      <c r="DA120" s="106">
        <f>CZ120/CZ6*100</f>
        <v>0.44377125850340132</v>
      </c>
      <c r="DB120" s="3">
        <v>7124</v>
      </c>
      <c r="DC120" s="106">
        <f>DB120/DB6*100</f>
        <v>4.1574023821612194</v>
      </c>
      <c r="DD120" s="3">
        <v>592</v>
      </c>
      <c r="DE120" s="106">
        <f>DD120/DD6*100</f>
        <v>0.35040367450339749</v>
      </c>
      <c r="DF120" s="3">
        <v>24</v>
      </c>
      <c r="DG120" s="106">
        <f>DF120/DF6*100</f>
        <v>0.11850096282032291</v>
      </c>
      <c r="DH120" s="3">
        <v>18</v>
      </c>
      <c r="DI120" s="106">
        <f>DH120/DH6*100</f>
        <v>0.1036030850696443</v>
      </c>
      <c r="DJ120" s="3">
        <v>23</v>
      </c>
      <c r="DK120" s="106">
        <f>DJ120/DJ6*100</f>
        <v>0.15134566032769625</v>
      </c>
      <c r="DL120" s="3">
        <v>343</v>
      </c>
      <c r="DM120" s="106">
        <f>DL120/DL6*100</f>
        <v>0.54535336672231505</v>
      </c>
      <c r="DN120" s="3">
        <v>93</v>
      </c>
      <c r="DO120" s="106">
        <f>DN120/DN6*100</f>
        <v>0.77837294944760627</v>
      </c>
      <c r="DP120" s="3">
        <v>1742</v>
      </c>
      <c r="DQ120" s="106">
        <f>DP120/DP6*100</f>
        <v>1.7088148162680741</v>
      </c>
      <c r="DR120" s="3">
        <v>5</v>
      </c>
      <c r="DS120" s="106">
        <f>DR120/DR6*100</f>
        <v>6.5180550123843037E-2</v>
      </c>
      <c r="DT120" s="3">
        <v>5</v>
      </c>
      <c r="DU120" s="106">
        <f>DT120/DT6*100</f>
        <v>0.15262515262515264</v>
      </c>
      <c r="DV120" s="3">
        <v>83</v>
      </c>
      <c r="DW120" s="106">
        <f>DV120/DV6*100</f>
        <v>0.27144585799784149</v>
      </c>
      <c r="DX120" s="3">
        <v>30</v>
      </c>
      <c r="DY120" s="106">
        <f>DX120/DX6*100</f>
        <v>0.18085362912949118</v>
      </c>
      <c r="DZ120" s="3">
        <v>2389</v>
      </c>
      <c r="EA120" s="106">
        <f>DZ120/DZ6*100</f>
        <v>2.2816920241062815</v>
      </c>
      <c r="EB120" s="3">
        <v>44</v>
      </c>
      <c r="EC120" s="106">
        <f>EB120/EB6*100</f>
        <v>0.38411174159755562</v>
      </c>
      <c r="ED120" s="3">
        <v>64</v>
      </c>
      <c r="EE120" s="106">
        <f>ED120/ED6*100</f>
        <v>0.16978829521939831</v>
      </c>
      <c r="EF120" s="3">
        <v>1071</v>
      </c>
      <c r="EG120" s="106">
        <f>EF120/EF6*100</f>
        <v>5.0039714058776807</v>
      </c>
      <c r="EH120" s="3">
        <v>9</v>
      </c>
      <c r="EI120" s="106">
        <f>EH120/EH6*100</f>
        <v>0.14462477904547646</v>
      </c>
      <c r="EJ120" s="3">
        <v>152</v>
      </c>
      <c r="EK120" s="106">
        <f>EJ120/EJ6*100</f>
        <v>0.50993022007514766</v>
      </c>
      <c r="EL120" s="3">
        <v>257</v>
      </c>
      <c r="EM120" s="106">
        <f>EL120/EL6*100</f>
        <v>0.72586567248488953</v>
      </c>
      <c r="EN120" s="3">
        <v>152</v>
      </c>
      <c r="EO120" s="106">
        <f>EN120/EN6*100</f>
        <v>0.33304848923070179</v>
      </c>
      <c r="EP120" s="3">
        <v>3</v>
      </c>
      <c r="EQ120" s="106">
        <f>EP120/EP6*100</f>
        <v>7.4887668497254117E-2</v>
      </c>
      <c r="ER120" s="3">
        <v>12113</v>
      </c>
      <c r="ES120" s="106">
        <f>ER120/ER6*100</f>
        <v>7.1528114038713637</v>
      </c>
      <c r="ET120" s="3">
        <v>12440</v>
      </c>
      <c r="EU120" s="106">
        <f>ET120/ET6*100</f>
        <v>5.4229367556539776</v>
      </c>
      <c r="EV120" s="3">
        <v>391</v>
      </c>
      <c r="EW120" s="106">
        <f>EV120/EV6*100</f>
        <v>0.90398353871407755</v>
      </c>
      <c r="EX120" s="3">
        <v>11934</v>
      </c>
      <c r="EY120" s="106">
        <f>EX120/EX6*100</f>
        <v>4.0868323453568527</v>
      </c>
      <c r="EZ120" s="3">
        <v>1331</v>
      </c>
      <c r="FA120" s="106">
        <f>EZ120/EZ6*100</f>
        <v>0.85283338032139844</v>
      </c>
      <c r="FB120" s="3">
        <v>3154</v>
      </c>
      <c r="FC120" s="106">
        <f>FB120/FB6*100</f>
        <v>3.5000110970548413</v>
      </c>
      <c r="FD120" s="3">
        <v>13</v>
      </c>
      <c r="FE120" s="106">
        <f>FD120/FD6*100</f>
        <v>0.19829164124466137</v>
      </c>
      <c r="FF120" s="3">
        <v>220112</v>
      </c>
      <c r="FG120" s="106">
        <f>FF120/FF6*100</f>
        <v>4.4758680290783381</v>
      </c>
      <c r="FH120" s="3">
        <v>233912</v>
      </c>
      <c r="FI120" s="106">
        <f>FH120/FH6*100</f>
        <v>3.5967144415207155</v>
      </c>
      <c r="FJ120" s="106"/>
    </row>
    <row r="121" spans="2:166" x14ac:dyDescent="0.45">
      <c r="B121" s="18">
        <v>116</v>
      </c>
    </row>
    <row r="122" spans="2:166" x14ac:dyDescent="0.45">
      <c r="B122" s="18">
        <v>117</v>
      </c>
      <c r="C122" s="2" t="s">
        <v>110</v>
      </c>
    </row>
    <row r="123" spans="2:166" x14ac:dyDescent="0.4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4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4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4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4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4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4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45">
      <c r="B130" s="18">
        <v>125</v>
      </c>
    </row>
    <row r="131" spans="2:165" x14ac:dyDescent="0.45">
      <c r="B131" s="18">
        <v>126</v>
      </c>
      <c r="C131" s="12" t="s">
        <v>236</v>
      </c>
    </row>
    <row r="132" spans="2:165" x14ac:dyDescent="0.4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4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4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45">
      <c r="B135" s="18">
        <v>130</v>
      </c>
    </row>
    <row r="136" spans="2:165" x14ac:dyDescent="0.45">
      <c r="B136" s="18">
        <v>131</v>
      </c>
      <c r="C136" s="12" t="s">
        <v>121</v>
      </c>
    </row>
    <row r="137" spans="2:165" x14ac:dyDescent="0.4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4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4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45">
      <c r="B140" s="18">
        <v>135</v>
      </c>
    </row>
    <row r="141" spans="2:165" x14ac:dyDescent="0.45">
      <c r="B141" s="18">
        <v>136</v>
      </c>
      <c r="C141" s="2" t="s">
        <v>124</v>
      </c>
    </row>
    <row r="142" spans="2:165" x14ac:dyDescent="0.45">
      <c r="B142" s="18">
        <v>137</v>
      </c>
      <c r="C142" s="13" t="s">
        <v>125</v>
      </c>
      <c r="D142" s="3">
        <v>1420</v>
      </c>
      <c r="E142" s="3">
        <v>9.740705172177254</v>
      </c>
      <c r="F142" s="3">
        <v>1439</v>
      </c>
      <c r="G142" s="3">
        <v>11.045440589499538</v>
      </c>
      <c r="H142" s="3">
        <v>11903</v>
      </c>
      <c r="I142" s="3">
        <v>9.0021478702807354</v>
      </c>
      <c r="J142" s="3">
        <v>11042</v>
      </c>
      <c r="K142" s="3">
        <v>8</v>
      </c>
      <c r="L142" s="3">
        <v>5522</v>
      </c>
      <c r="M142" s="3">
        <v>11.543366013755044</v>
      </c>
      <c r="N142" s="3">
        <v>6455</v>
      </c>
      <c r="O142" s="3">
        <v>9.7763036333621098</v>
      </c>
      <c r="P142" s="3">
        <v>7895</v>
      </c>
      <c r="Q142" s="3">
        <v>7.1921801552308411</v>
      </c>
      <c r="R142" s="3">
        <v>1971</v>
      </c>
      <c r="S142" s="3">
        <v>11.491371268656717</v>
      </c>
      <c r="T142" s="3">
        <v>11114</v>
      </c>
      <c r="U142" s="3">
        <v>6.1637605927503438</v>
      </c>
      <c r="V142" s="3">
        <v>13597</v>
      </c>
      <c r="W142" s="3">
        <v>6.534725793351372</v>
      </c>
      <c r="X142" s="3">
        <v>866</v>
      </c>
      <c r="Y142" s="3">
        <v>12.059601726779</v>
      </c>
      <c r="Z142" s="3">
        <v>4944</v>
      </c>
      <c r="AA142" s="3">
        <v>11.143919756564861</v>
      </c>
      <c r="AB142" s="3">
        <v>8843</v>
      </c>
      <c r="AC142" s="3">
        <v>6.9063815496598746</v>
      </c>
      <c r="AD142" s="3">
        <v>21930</v>
      </c>
      <c r="AE142" s="3">
        <v>5.6309458088867776</v>
      </c>
      <c r="AF142" s="3">
        <v>2239</v>
      </c>
      <c r="AG142" s="3">
        <v>13.374350397228362</v>
      </c>
      <c r="AH142" s="3">
        <v>2414</v>
      </c>
      <c r="AI142" s="3">
        <v>9.748414973953075</v>
      </c>
      <c r="AJ142" s="3">
        <v>1720</v>
      </c>
      <c r="AK142" s="3">
        <v>9.4838994265549186</v>
      </c>
      <c r="AL142" s="3">
        <v>10758</v>
      </c>
      <c r="AM142" s="3">
        <v>6.6092854378236909</v>
      </c>
      <c r="AN142" s="3">
        <v>6644</v>
      </c>
      <c r="AO142" s="3">
        <v>11.769499211705726</v>
      </c>
      <c r="AP142" s="3">
        <v>12962</v>
      </c>
      <c r="AQ142" s="3">
        <v>8.1948246540180687</v>
      </c>
      <c r="AR142" s="3">
        <v>1544</v>
      </c>
      <c r="AS142" s="3">
        <v>12.401606425702811</v>
      </c>
      <c r="AT142" s="3">
        <v>9325</v>
      </c>
      <c r="AU142" s="3">
        <v>5.8072551767087033</v>
      </c>
      <c r="AV142" s="3">
        <v>2864</v>
      </c>
      <c r="AW142" s="3">
        <v>12.234087996582657</v>
      </c>
      <c r="AX142" s="3">
        <v>2220</v>
      </c>
      <c r="AY142" s="3">
        <v>8.0768391180964851</v>
      </c>
      <c r="AZ142" s="3">
        <v>14231</v>
      </c>
      <c r="BA142" s="3">
        <v>10.171538846401258</v>
      </c>
      <c r="BB142" s="3">
        <v>9583</v>
      </c>
      <c r="BC142" s="3">
        <v>5.6735363247230728</v>
      </c>
      <c r="BD142" s="3">
        <v>25121</v>
      </c>
      <c r="BE142" s="3">
        <v>8.2102283869112203</v>
      </c>
      <c r="BF142" s="3">
        <v>7597</v>
      </c>
      <c r="BG142" s="3">
        <v>9.8508817427385882</v>
      </c>
      <c r="BH142" s="3">
        <v>2039</v>
      </c>
      <c r="BI142" s="3">
        <v>10.690504902217794</v>
      </c>
      <c r="BJ142" s="3">
        <v>832</v>
      </c>
      <c r="BK142" s="3">
        <v>12.300413956238913</v>
      </c>
      <c r="BL142" s="3">
        <v>6875</v>
      </c>
      <c r="BM142" s="3">
        <v>6.9389773713639764</v>
      </c>
      <c r="BN142" s="3">
        <v>2350</v>
      </c>
      <c r="BO142" s="3">
        <v>10.111440987909297</v>
      </c>
      <c r="BP142" s="3">
        <v>16141</v>
      </c>
      <c r="BQ142" s="3">
        <v>6.1882032702666434</v>
      </c>
      <c r="BR142" s="3">
        <v>1892</v>
      </c>
      <c r="BS142" s="3">
        <v>9.7803049883690871</v>
      </c>
      <c r="BT142" s="3">
        <v>12284</v>
      </c>
      <c r="BU142" s="3">
        <v>7.0457595815218017</v>
      </c>
      <c r="BV142" s="3">
        <v>13183</v>
      </c>
      <c r="BW142" s="3">
        <v>7.406803944152597</v>
      </c>
      <c r="BX142" s="3">
        <v>9464</v>
      </c>
      <c r="BY142" s="3">
        <v>10.491657890360845</v>
      </c>
      <c r="BZ142" s="3">
        <v>1133</v>
      </c>
      <c r="CA142" s="3">
        <v>12.716049382716049</v>
      </c>
      <c r="CB142" s="3">
        <v>4593</v>
      </c>
      <c r="CC142" s="3">
        <v>8.1356832875741745</v>
      </c>
      <c r="CD142" s="3">
        <v>9853</v>
      </c>
      <c r="CE142" s="3">
        <v>7.2140869819885785</v>
      </c>
      <c r="CF142" s="3">
        <v>1061</v>
      </c>
      <c r="CG142" s="3">
        <v>9.469832202784719</v>
      </c>
      <c r="CH142" s="3">
        <v>4470</v>
      </c>
      <c r="CI142" s="3">
        <v>4.9501661129568113</v>
      </c>
      <c r="CJ142" s="3">
        <v>9846</v>
      </c>
      <c r="CK142" s="3">
        <v>7.6236933797909412</v>
      </c>
      <c r="CL142" s="3">
        <v>4512</v>
      </c>
      <c r="CM142" s="3">
        <v>3.0347870537275687</v>
      </c>
      <c r="CN142" s="3">
        <v>10215</v>
      </c>
      <c r="CO142" s="3">
        <v>5.4561478474521952</v>
      </c>
      <c r="CP142" s="3">
        <v>5549</v>
      </c>
      <c r="CQ142" s="3">
        <v>8.8043029860692421</v>
      </c>
      <c r="CR142" s="3">
        <v>4486</v>
      </c>
      <c r="CS142" s="3">
        <v>8.1837419731465264</v>
      </c>
      <c r="CT142" s="3">
        <v>4216</v>
      </c>
      <c r="CU142" s="3">
        <v>11.782789748749337</v>
      </c>
      <c r="CV142" s="3">
        <v>12419</v>
      </c>
      <c r="CW142" s="3">
        <v>6.0325062661511257</v>
      </c>
      <c r="CX142" s="3">
        <v>9246</v>
      </c>
      <c r="CY142" s="3">
        <v>6.94723080044181</v>
      </c>
      <c r="CZ142" s="3">
        <v>3687</v>
      </c>
      <c r="DA142" s="3">
        <v>8.6779485489679189</v>
      </c>
      <c r="DB142" s="3">
        <v>11677</v>
      </c>
      <c r="DC142" s="3">
        <v>6.2344832004783841</v>
      </c>
      <c r="DD142" s="3">
        <v>19777</v>
      </c>
      <c r="DE142" s="3">
        <v>10.254961032496254</v>
      </c>
      <c r="DF142" s="3">
        <v>2537</v>
      </c>
      <c r="DG142" s="3">
        <v>11.297145656142851</v>
      </c>
      <c r="DH142" s="3">
        <v>1574</v>
      </c>
      <c r="DI142" s="3">
        <v>8.3710046269212359</v>
      </c>
      <c r="DJ142" s="3">
        <v>1991</v>
      </c>
      <c r="DK142" s="3">
        <v>11.500693160813309</v>
      </c>
      <c r="DL142" s="3">
        <v>5110</v>
      </c>
      <c r="DM142" s="3">
        <v>7.5316520995769896</v>
      </c>
      <c r="DN142" s="3">
        <v>1682</v>
      </c>
      <c r="DO142" s="3">
        <v>12.23895801498945</v>
      </c>
      <c r="DP142" s="3">
        <v>5502</v>
      </c>
      <c r="DQ142" s="3">
        <v>5.2049533143500426</v>
      </c>
      <c r="DR142" s="3">
        <v>1038</v>
      </c>
      <c r="DS142" s="3">
        <v>11.914600550964186</v>
      </c>
      <c r="DT142" s="3">
        <v>433</v>
      </c>
      <c r="DU142" s="3">
        <v>11.869517543859649</v>
      </c>
      <c r="DV142" s="3">
        <v>3743</v>
      </c>
      <c r="DW142" s="3">
        <v>10.739083032076662</v>
      </c>
      <c r="DX142" s="3">
        <v>2077</v>
      </c>
      <c r="DY142" s="3">
        <v>11.012141455914321</v>
      </c>
      <c r="DZ142" s="3">
        <v>6118</v>
      </c>
      <c r="EA142" s="3">
        <v>5.5637907985558517</v>
      </c>
      <c r="EB142" s="3">
        <v>1588</v>
      </c>
      <c r="EC142" s="3">
        <v>12.04398938187334</v>
      </c>
      <c r="ED142" s="3">
        <v>2954</v>
      </c>
      <c r="EE142" s="3">
        <v>7.3935025279070938</v>
      </c>
      <c r="EF142" s="3">
        <v>2092</v>
      </c>
      <c r="EG142" s="3">
        <v>9.120634782229585</v>
      </c>
      <c r="EH142" s="3">
        <v>820</v>
      </c>
      <c r="EI142" s="3">
        <v>11.657662780779072</v>
      </c>
      <c r="EJ142" s="3">
        <v>3600</v>
      </c>
      <c r="EK142" s="3">
        <v>10.482485513787381</v>
      </c>
      <c r="EL142" s="3">
        <v>3435</v>
      </c>
      <c r="EM142" s="3">
        <v>8.6823547253747186</v>
      </c>
      <c r="EN142" s="3">
        <v>5276</v>
      </c>
      <c r="EO142" s="3">
        <v>10.266389056449574</v>
      </c>
      <c r="EP142" s="3">
        <v>538</v>
      </c>
      <c r="EQ142" s="3">
        <v>12.014292094685128</v>
      </c>
      <c r="ER142" s="3">
        <v>11907</v>
      </c>
      <c r="ES142" s="3">
        <v>6.4534136916214555</v>
      </c>
      <c r="ET142" s="3">
        <v>15825</v>
      </c>
      <c r="EU142" s="3">
        <v>6.4124123231774774</v>
      </c>
      <c r="EV142" s="3">
        <v>4435</v>
      </c>
      <c r="EW142" s="3">
        <v>8.8008255114797684</v>
      </c>
      <c r="EX142" s="3">
        <v>13319</v>
      </c>
      <c r="EY142" s="3">
        <v>4.4439328421951734</v>
      </c>
      <c r="EZ142" s="3">
        <v>14724</v>
      </c>
      <c r="FA142" s="3">
        <v>8.4647446031791649</v>
      </c>
      <c r="FB142" s="3">
        <v>4760</v>
      </c>
      <c r="FC142" s="3">
        <v>5.0102098814811695</v>
      </c>
      <c r="FD142" s="3">
        <v>1035</v>
      </c>
      <c r="FE142" s="3">
        <v>13.183034008406572</v>
      </c>
      <c r="FF142" s="3">
        <v>341703</v>
      </c>
      <c r="FG142" s="3">
        <v>6.4396240136879914</v>
      </c>
      <c r="FH142" s="3">
        <v>518625</v>
      </c>
      <c r="FI142" s="3">
        <v>7.2965995067646467</v>
      </c>
    </row>
    <row r="143" spans="2:165" x14ac:dyDescent="0.45">
      <c r="B143" s="18">
        <v>138</v>
      </c>
      <c r="C143" s="13" t="s">
        <v>126</v>
      </c>
      <c r="D143" s="3">
        <v>1009</v>
      </c>
      <c r="E143" s="3">
        <v>6.9213883934696119</v>
      </c>
      <c r="F143" s="3">
        <v>1177</v>
      </c>
      <c r="G143" s="3">
        <v>9.0343874731347853</v>
      </c>
      <c r="H143" s="3">
        <v>12956</v>
      </c>
      <c r="I143" s="3">
        <v>9.7985237173281696</v>
      </c>
      <c r="J143" s="3">
        <v>10606</v>
      </c>
      <c r="K143" s="3">
        <v>8</v>
      </c>
      <c r="L143" s="3">
        <v>3821</v>
      </c>
      <c r="M143" s="3">
        <v>7.9875410247298122</v>
      </c>
      <c r="N143" s="3">
        <v>5570</v>
      </c>
      <c r="O143" s="3">
        <v>8.4359428718554543</v>
      </c>
      <c r="P143" s="3">
        <v>7585</v>
      </c>
      <c r="Q143" s="3">
        <v>6.9097766279196877</v>
      </c>
      <c r="R143" s="3">
        <v>1590</v>
      </c>
      <c r="S143" s="3">
        <v>9.2700559701492526</v>
      </c>
      <c r="T143" s="3">
        <v>12410</v>
      </c>
      <c r="U143" s="3">
        <v>6.8825147522072845</v>
      </c>
      <c r="V143" s="3">
        <v>14138</v>
      </c>
      <c r="W143" s="3">
        <v>6.7947306954770674</v>
      </c>
      <c r="X143" s="3">
        <v>623</v>
      </c>
      <c r="Y143" s="3">
        <v>8.6756719119899746</v>
      </c>
      <c r="Z143" s="3">
        <v>3755</v>
      </c>
      <c r="AA143" s="3">
        <v>8.463879184041474</v>
      </c>
      <c r="AB143" s="3">
        <v>11054</v>
      </c>
      <c r="AC143" s="3">
        <v>8.6331721870338409</v>
      </c>
      <c r="AD143" s="3">
        <v>27974</v>
      </c>
      <c r="AE143" s="3">
        <v>7.1828580965708486</v>
      </c>
      <c r="AF143" s="3">
        <v>1443</v>
      </c>
      <c r="AG143" s="3">
        <v>8.6195567767755801</v>
      </c>
      <c r="AH143" s="3">
        <v>1893</v>
      </c>
      <c r="AI143" s="3">
        <v>7.6444695715381812</v>
      </c>
      <c r="AJ143" s="3">
        <v>1528</v>
      </c>
      <c r="AK143" s="3">
        <v>8.4252315835906497</v>
      </c>
      <c r="AL143" s="3">
        <v>12599</v>
      </c>
      <c r="AM143" s="3">
        <v>7.7403222932832012</v>
      </c>
      <c r="AN143" s="3">
        <v>4489</v>
      </c>
      <c r="AO143" s="3">
        <v>7.952029193459814</v>
      </c>
      <c r="AP143" s="3">
        <v>14399</v>
      </c>
      <c r="AQ143" s="3">
        <v>9.1033235760844136</v>
      </c>
      <c r="AR143" s="3">
        <v>1164</v>
      </c>
      <c r="AS143" s="3">
        <v>9.3493975903614448</v>
      </c>
      <c r="AT143" s="3">
        <v>10631</v>
      </c>
      <c r="AU143" s="3">
        <v>6.6205822824225438</v>
      </c>
      <c r="AV143" s="3">
        <v>1802</v>
      </c>
      <c r="AW143" s="3">
        <v>7.6975651431012384</v>
      </c>
      <c r="AX143" s="3">
        <v>2608</v>
      </c>
      <c r="AY143" s="3">
        <v>9.488466855853888</v>
      </c>
      <c r="AZ143" s="3">
        <v>12864</v>
      </c>
      <c r="BA143" s="3">
        <v>9.1944821671074255</v>
      </c>
      <c r="BB143" s="3">
        <v>10161</v>
      </c>
      <c r="BC143" s="3">
        <v>6.0157364703653489</v>
      </c>
      <c r="BD143" s="3">
        <v>26636</v>
      </c>
      <c r="BE143" s="3">
        <v>8.7053717333612219</v>
      </c>
      <c r="BF143" s="3">
        <v>6676</v>
      </c>
      <c r="BG143" s="3">
        <v>8.6566390041493779</v>
      </c>
      <c r="BH143" s="3">
        <v>1598</v>
      </c>
      <c r="BI143" s="3">
        <v>8.3783358674566148</v>
      </c>
      <c r="BJ143" s="3">
        <v>575</v>
      </c>
      <c r="BK143" s="3">
        <v>8.5008870490833832</v>
      </c>
      <c r="BL143" s="3">
        <v>7473</v>
      </c>
      <c r="BM143" s="3">
        <v>7.542542239447708</v>
      </c>
      <c r="BN143" s="3">
        <v>1976</v>
      </c>
      <c r="BO143" s="3">
        <v>8.5022159115356484</v>
      </c>
      <c r="BP143" s="3">
        <v>18372</v>
      </c>
      <c r="BQ143" s="3">
        <v>7.0435332681580309</v>
      </c>
      <c r="BR143" s="3">
        <v>1699</v>
      </c>
      <c r="BS143" s="3">
        <v>8.7826311708451801</v>
      </c>
      <c r="BT143" s="3">
        <v>12754</v>
      </c>
      <c r="BU143" s="3">
        <v>7.315338464891652</v>
      </c>
      <c r="BV143" s="3">
        <v>14111</v>
      </c>
      <c r="BW143" s="3">
        <v>7.9281961963086776</v>
      </c>
      <c r="BX143" s="3">
        <v>8413</v>
      </c>
      <c r="BY143" s="3">
        <v>9.3265340058755051</v>
      </c>
      <c r="BZ143" s="3">
        <v>756</v>
      </c>
      <c r="CA143" s="3">
        <v>8.4848484848484862</v>
      </c>
      <c r="CB143" s="3">
        <v>4565</v>
      </c>
      <c r="CC143" s="3">
        <v>8.0860862633956252</v>
      </c>
      <c r="CD143" s="3">
        <v>7721</v>
      </c>
      <c r="CE143" s="3">
        <v>5.6530970859569489</v>
      </c>
      <c r="CF143" s="3">
        <v>828</v>
      </c>
      <c r="CG143" s="3">
        <v>7.3902177793645123</v>
      </c>
      <c r="CH143" s="3">
        <v>7261</v>
      </c>
      <c r="CI143" s="3">
        <v>8.0409745293466237</v>
      </c>
      <c r="CJ143" s="3">
        <v>10477</v>
      </c>
      <c r="CK143" s="3">
        <v>8.1122725512969414</v>
      </c>
      <c r="CL143" s="3">
        <v>9484</v>
      </c>
      <c r="CM143" s="3">
        <v>6.3789717237482852</v>
      </c>
      <c r="CN143" s="3">
        <v>14936</v>
      </c>
      <c r="CO143" s="3">
        <v>7.977780151693195</v>
      </c>
      <c r="CP143" s="3">
        <v>5671</v>
      </c>
      <c r="CQ143" s="3">
        <v>8.9978738933138711</v>
      </c>
      <c r="CR143" s="3">
        <v>4822</v>
      </c>
      <c r="CS143" s="3">
        <v>8.7967016929363684</v>
      </c>
      <c r="CT143" s="3">
        <v>3017</v>
      </c>
      <c r="CU143" s="3">
        <v>8.431849305497332</v>
      </c>
      <c r="CV143" s="3">
        <v>12115</v>
      </c>
      <c r="CW143" s="3">
        <v>5.8848388287640621</v>
      </c>
      <c r="CX143" s="3">
        <v>9674</v>
      </c>
      <c r="CY143" s="3">
        <v>7.2688201128568091</v>
      </c>
      <c r="CZ143" s="3">
        <v>3692</v>
      </c>
      <c r="DA143" s="3">
        <v>8.6897168545672798</v>
      </c>
      <c r="DB143" s="3">
        <v>14708</v>
      </c>
      <c r="DC143" s="3">
        <v>7.8527685974681916</v>
      </c>
      <c r="DD143" s="3">
        <v>15098</v>
      </c>
      <c r="DE143" s="3">
        <v>7.8287607659720093</v>
      </c>
      <c r="DF143" s="3">
        <v>1724</v>
      </c>
      <c r="DG143" s="3">
        <v>7.6768936189161501</v>
      </c>
      <c r="DH143" s="3">
        <v>1584</v>
      </c>
      <c r="DI143" s="3">
        <v>8.4241876296335683</v>
      </c>
      <c r="DJ143" s="3">
        <v>1457</v>
      </c>
      <c r="DK143" s="3">
        <v>8.416127541589649</v>
      </c>
      <c r="DL143" s="3">
        <v>5226</v>
      </c>
      <c r="DM143" s="3">
        <v>7.7026250239509491</v>
      </c>
      <c r="DN143" s="3">
        <v>1151</v>
      </c>
      <c r="DO143" s="3">
        <v>8.3751728152514016</v>
      </c>
      <c r="DP143" s="3">
        <v>7818</v>
      </c>
      <c r="DQ143" s="3">
        <v>7.395915123880159</v>
      </c>
      <c r="DR143" s="3">
        <v>764</v>
      </c>
      <c r="DS143" s="3">
        <v>8.7695133149678597</v>
      </c>
      <c r="DT143" s="3">
        <v>248</v>
      </c>
      <c r="DU143" s="3">
        <v>6.7982456140350882</v>
      </c>
      <c r="DV143" s="3">
        <v>2739</v>
      </c>
      <c r="DW143" s="3">
        <v>7.8584954381132723</v>
      </c>
      <c r="DX143" s="3">
        <v>1511</v>
      </c>
      <c r="DY143" s="3">
        <v>8.0112401251259211</v>
      </c>
      <c r="DZ143" s="3">
        <v>8005</v>
      </c>
      <c r="EA143" s="3">
        <v>7.2798537663353367</v>
      </c>
      <c r="EB143" s="3">
        <v>1000</v>
      </c>
      <c r="EC143" s="3">
        <v>7.5843761850587788</v>
      </c>
      <c r="ED143" s="3">
        <v>3069</v>
      </c>
      <c r="EE143" s="3">
        <v>7.681333533563599</v>
      </c>
      <c r="EF143" s="3">
        <v>2068</v>
      </c>
      <c r="EG143" s="3">
        <v>9.0160003487814446</v>
      </c>
      <c r="EH143" s="3">
        <v>552</v>
      </c>
      <c r="EI143" s="3">
        <v>7.8475973841342057</v>
      </c>
      <c r="EJ143" s="3">
        <v>3299</v>
      </c>
      <c r="EK143" s="3">
        <v>9.6060332527734911</v>
      </c>
      <c r="EL143" s="3">
        <v>3514</v>
      </c>
      <c r="EM143" s="3">
        <v>8.8820362459874129</v>
      </c>
      <c r="EN143" s="3">
        <v>4389</v>
      </c>
      <c r="EO143" s="3">
        <v>8.5404059076492</v>
      </c>
      <c r="EP143" s="3">
        <v>339</v>
      </c>
      <c r="EQ143" s="3">
        <v>7.5703439035283608</v>
      </c>
      <c r="ER143" s="3">
        <v>12387</v>
      </c>
      <c r="ES143" s="3">
        <v>6.713566422954143</v>
      </c>
      <c r="ET143" s="3">
        <v>16666</v>
      </c>
      <c r="EU143" s="3">
        <v>6.7531920238910486</v>
      </c>
      <c r="EV143" s="3">
        <v>4731</v>
      </c>
      <c r="EW143" s="3">
        <v>9.3882086797769535</v>
      </c>
      <c r="EX143" s="3">
        <v>19112</v>
      </c>
      <c r="EY143" s="3">
        <v>6.3767883835148407</v>
      </c>
      <c r="EZ143" s="3">
        <v>14942</v>
      </c>
      <c r="FA143" s="3">
        <v>8.5900715743482134</v>
      </c>
      <c r="FB143" s="3">
        <v>8347</v>
      </c>
      <c r="FC143" s="3">
        <v>8.7857608993116223</v>
      </c>
      <c r="FD143" s="3">
        <v>779</v>
      </c>
      <c r="FE143" s="3">
        <v>9.9223028913514195</v>
      </c>
      <c r="FF143" s="3">
        <v>386353</v>
      </c>
      <c r="FG143" s="3">
        <v>7.2810834454494007</v>
      </c>
      <c r="FH143" s="3">
        <v>543045</v>
      </c>
      <c r="FI143" s="3">
        <v>7.6401675182473028</v>
      </c>
    </row>
    <row r="144" spans="2:165" x14ac:dyDescent="0.45">
      <c r="B144" s="18">
        <v>139</v>
      </c>
      <c r="C144" s="13" t="s">
        <v>127</v>
      </c>
      <c r="D144" s="3">
        <v>490</v>
      </c>
      <c r="E144" s="3">
        <v>3.3612292495541229</v>
      </c>
      <c r="F144" s="3">
        <v>444</v>
      </c>
      <c r="G144" s="3">
        <v>3.4080442124654589</v>
      </c>
      <c r="H144" s="3">
        <v>3914</v>
      </c>
      <c r="I144" s="3">
        <v>2.9601282671829621</v>
      </c>
      <c r="J144" s="3">
        <v>3965</v>
      </c>
      <c r="K144" s="3">
        <v>3</v>
      </c>
      <c r="L144" s="3">
        <v>1842</v>
      </c>
      <c r="M144" s="3">
        <v>3.8505759140414328</v>
      </c>
      <c r="N144" s="3">
        <v>2065</v>
      </c>
      <c r="O144" s="3">
        <v>3.1275084435155316</v>
      </c>
      <c r="P144" s="3">
        <v>3839</v>
      </c>
      <c r="Q144" s="3">
        <v>3.497248843056517</v>
      </c>
      <c r="R144" s="3">
        <v>603</v>
      </c>
      <c r="S144" s="3">
        <v>3.515625</v>
      </c>
      <c r="T144" s="3">
        <v>5158</v>
      </c>
      <c r="U144" s="3">
        <v>2.8605971870979192</v>
      </c>
      <c r="V144" s="3">
        <v>4049</v>
      </c>
      <c r="W144" s="3">
        <v>1.9459516611958303</v>
      </c>
      <c r="X144" s="3">
        <v>280</v>
      </c>
      <c r="Y144" s="3">
        <v>3.8991783874112245</v>
      </c>
      <c r="Z144" s="3">
        <v>1476</v>
      </c>
      <c r="AA144" s="3">
        <v>3.3269469176152375</v>
      </c>
      <c r="AB144" s="3">
        <v>2861</v>
      </c>
      <c r="AC144" s="3">
        <v>2.2344405307674888</v>
      </c>
      <c r="AD144" s="3">
        <v>6921</v>
      </c>
      <c r="AE144" s="3">
        <v>1.7770987662245958</v>
      </c>
      <c r="AF144" s="3">
        <v>617</v>
      </c>
      <c r="AG144" s="3">
        <v>3.6855623917328719</v>
      </c>
      <c r="AH144" s="3">
        <v>768</v>
      </c>
      <c r="AI144" s="3">
        <v>3.1014012841739693</v>
      </c>
      <c r="AJ144" s="3">
        <v>594</v>
      </c>
      <c r="AK144" s="3">
        <v>3.2752536391707103</v>
      </c>
      <c r="AL144" s="3">
        <v>3449</v>
      </c>
      <c r="AM144" s="3">
        <v>2.1189278188375078</v>
      </c>
      <c r="AN144" s="3">
        <v>2177</v>
      </c>
      <c r="AO144" s="3">
        <v>3.8564418699403022</v>
      </c>
      <c r="AP144" s="3">
        <v>4369</v>
      </c>
      <c r="AQ144" s="3">
        <v>2.7621654770409614</v>
      </c>
      <c r="AR144" s="3">
        <v>480</v>
      </c>
      <c r="AS144" s="3">
        <v>3.8554216867469884</v>
      </c>
      <c r="AT144" s="3">
        <v>4006</v>
      </c>
      <c r="AU144" s="3">
        <v>2.4947843686750741</v>
      </c>
      <c r="AV144" s="3">
        <v>792</v>
      </c>
      <c r="AW144" s="3">
        <v>3.3831695856471589</v>
      </c>
      <c r="AX144" s="3">
        <v>717</v>
      </c>
      <c r="AY144" s="3">
        <v>2.6086007421960269</v>
      </c>
      <c r="AZ144" s="3">
        <v>4261</v>
      </c>
      <c r="BA144" s="3">
        <v>3.0455292688156672</v>
      </c>
      <c r="BB144" s="3">
        <v>3002</v>
      </c>
      <c r="BC144" s="3">
        <v>1.7773094069517543</v>
      </c>
      <c r="BD144" s="3">
        <v>8704</v>
      </c>
      <c r="BE144" s="3">
        <v>2.8447047442249618</v>
      </c>
      <c r="BF144" s="3">
        <v>2230</v>
      </c>
      <c r="BG144" s="3">
        <v>2.8915975103734439</v>
      </c>
      <c r="BH144" s="3">
        <v>710</v>
      </c>
      <c r="BI144" s="3">
        <v>3.7225397158286584</v>
      </c>
      <c r="BJ144" s="3">
        <v>238</v>
      </c>
      <c r="BK144" s="3">
        <v>3.5186280307510351</v>
      </c>
      <c r="BL144" s="3">
        <v>2370</v>
      </c>
      <c r="BM144" s="3">
        <v>2.3920547447465634</v>
      </c>
      <c r="BN144" s="3">
        <v>759</v>
      </c>
      <c r="BO144" s="3">
        <v>3.2657803020524074</v>
      </c>
      <c r="BP144" s="3">
        <v>4525</v>
      </c>
      <c r="BQ144" s="3">
        <v>1.7348131960818143</v>
      </c>
      <c r="BR144" s="3">
        <v>651</v>
      </c>
      <c r="BS144" s="3">
        <v>3.3652106487464457</v>
      </c>
      <c r="BT144" s="3">
        <v>4844</v>
      </c>
      <c r="BU144" s="3">
        <v>2.7783832149862917</v>
      </c>
      <c r="BV144" s="3">
        <v>4660</v>
      </c>
      <c r="BW144" s="3">
        <v>2.6181981627665252</v>
      </c>
      <c r="BX144" s="3">
        <v>2608</v>
      </c>
      <c r="BY144" s="3">
        <v>2.8911922842414497</v>
      </c>
      <c r="BZ144" s="3">
        <v>321</v>
      </c>
      <c r="CA144" s="3">
        <v>3.6026936026936025</v>
      </c>
      <c r="CB144" s="3">
        <v>1735</v>
      </c>
      <c r="CC144" s="3">
        <v>3.073244176777965</v>
      </c>
      <c r="CD144" s="3">
        <v>3957</v>
      </c>
      <c r="CE144" s="3">
        <v>2.8972031044076729</v>
      </c>
      <c r="CF144" s="3">
        <v>415</v>
      </c>
      <c r="CG144" s="3">
        <v>3.7040342734737592</v>
      </c>
      <c r="CH144" s="3">
        <v>1570</v>
      </c>
      <c r="CI144" s="3">
        <v>1.7386489479512737</v>
      </c>
      <c r="CJ144" s="3">
        <v>3578</v>
      </c>
      <c r="CK144" s="3">
        <v>2.7704219899341851</v>
      </c>
      <c r="CL144" s="3">
        <v>2182</v>
      </c>
      <c r="CM144" s="3">
        <v>1.4676208668514084</v>
      </c>
      <c r="CN144" s="3">
        <v>3062</v>
      </c>
      <c r="CO144" s="3">
        <v>1.6355090268133747</v>
      </c>
      <c r="CP144" s="3">
        <v>1755</v>
      </c>
      <c r="CQ144" s="3">
        <v>2.7845651001174119</v>
      </c>
      <c r="CR144" s="3">
        <v>1381</v>
      </c>
      <c r="CS144" s="3">
        <v>2.5193374197314653</v>
      </c>
      <c r="CT144" s="3">
        <v>1268</v>
      </c>
      <c r="CU144" s="3">
        <v>3.5437802185517455</v>
      </c>
      <c r="CV144" s="3">
        <v>4833</v>
      </c>
      <c r="CW144" s="3">
        <v>2.347620805564731</v>
      </c>
      <c r="CX144" s="3">
        <v>3455</v>
      </c>
      <c r="CY144" s="3">
        <v>2.5960071831631466</v>
      </c>
      <c r="CZ144" s="3">
        <v>1161</v>
      </c>
      <c r="DA144" s="3">
        <v>2.7326005601713463</v>
      </c>
      <c r="DB144" s="3">
        <v>3891</v>
      </c>
      <c r="DC144" s="3">
        <v>2.0774491849842764</v>
      </c>
      <c r="DD144" s="3">
        <v>7867</v>
      </c>
      <c r="DE144" s="3">
        <v>4.079272814008597</v>
      </c>
      <c r="DF144" s="3">
        <v>923</v>
      </c>
      <c r="DG144" s="3">
        <v>4.1100770361134611</v>
      </c>
      <c r="DH144" s="3">
        <v>561</v>
      </c>
      <c r="DI144" s="3">
        <v>2.983566452161889</v>
      </c>
      <c r="DJ144" s="3">
        <v>640</v>
      </c>
      <c r="DK144" s="3">
        <v>3.6968576709796674</v>
      </c>
      <c r="DL144" s="3">
        <v>1951</v>
      </c>
      <c r="DM144" s="3">
        <v>2.8755877194275357</v>
      </c>
      <c r="DN144" s="3">
        <v>518</v>
      </c>
      <c r="DO144" s="3">
        <v>3.7691915884450262</v>
      </c>
      <c r="DP144" s="3">
        <v>2601</v>
      </c>
      <c r="DQ144" s="3">
        <v>2.4605749855733299</v>
      </c>
      <c r="DR144" s="3">
        <v>328</v>
      </c>
      <c r="DS144" s="3">
        <v>3.7649219467401287</v>
      </c>
      <c r="DT144" s="3">
        <v>189</v>
      </c>
      <c r="DU144" s="3">
        <v>5.1809210526315788</v>
      </c>
      <c r="DV144" s="3">
        <v>1230</v>
      </c>
      <c r="DW144" s="3">
        <v>3.52900671372009</v>
      </c>
      <c r="DX144" s="3">
        <v>628</v>
      </c>
      <c r="DY144" s="3">
        <v>3.3296219712634536</v>
      </c>
      <c r="DZ144" s="3">
        <v>3072</v>
      </c>
      <c r="EA144" s="3">
        <v>2.7937177726648539</v>
      </c>
      <c r="EB144" s="3">
        <v>558</v>
      </c>
      <c r="EC144" s="3">
        <v>4.2320819112627985</v>
      </c>
      <c r="ED144" s="3">
        <v>1287</v>
      </c>
      <c r="EE144" s="3">
        <v>3.2212043850427996</v>
      </c>
      <c r="EF144" s="3">
        <v>600</v>
      </c>
      <c r="EG144" s="3">
        <v>2.6158608362035141</v>
      </c>
      <c r="EH144" s="3">
        <v>264</v>
      </c>
      <c r="EI144" s="3">
        <v>3.7531987489337504</v>
      </c>
      <c r="EJ144" s="3">
        <v>1120</v>
      </c>
      <c r="EK144" s="3">
        <v>3.2612177154005182</v>
      </c>
      <c r="EL144" s="3">
        <v>1229</v>
      </c>
      <c r="EM144" s="3">
        <v>3.1064378333291209</v>
      </c>
      <c r="EN144" s="3">
        <v>1586</v>
      </c>
      <c r="EO144" s="3">
        <v>3.0861434881594056</v>
      </c>
      <c r="EP144" s="3">
        <v>132</v>
      </c>
      <c r="EQ144" s="3">
        <v>2.9477445288075033</v>
      </c>
      <c r="ER144" s="3">
        <v>4768</v>
      </c>
      <c r="ES144" s="3">
        <v>2.5841837979046862</v>
      </c>
      <c r="ET144" s="3">
        <v>4487</v>
      </c>
      <c r="EU144" s="3">
        <v>1.8181670833552821</v>
      </c>
      <c r="EV144" s="3">
        <v>1450</v>
      </c>
      <c r="EW144" s="3">
        <v>2.8773837636179631</v>
      </c>
      <c r="EX144" s="3">
        <v>3915</v>
      </c>
      <c r="EY144" s="3">
        <v>1.3062540038436898</v>
      </c>
      <c r="EZ144" s="3">
        <v>4931</v>
      </c>
      <c r="FA144" s="3">
        <v>2.8348041047457526</v>
      </c>
      <c r="FB144" s="3">
        <v>2095</v>
      </c>
      <c r="FC144" s="3">
        <v>2.2051238869124057</v>
      </c>
      <c r="FD144" s="3">
        <v>257</v>
      </c>
      <c r="FE144" s="3">
        <v>3.2734683479811491</v>
      </c>
      <c r="FF144" s="3">
        <v>122582</v>
      </c>
      <c r="FG144" s="3">
        <v>2.310140650933417</v>
      </c>
      <c r="FH144" s="3">
        <v>179331</v>
      </c>
      <c r="FI144" s="3">
        <v>2.5230301010317877</v>
      </c>
    </row>
    <row r="145" spans="2:165" x14ac:dyDescent="0.45">
      <c r="B145" s="18">
        <v>140</v>
      </c>
      <c r="C145" s="13" t="s">
        <v>128</v>
      </c>
      <c r="D145" s="3">
        <v>115</v>
      </c>
      <c r="E145" s="3">
        <v>0.78885992591576337</v>
      </c>
      <c r="F145" s="3">
        <v>124</v>
      </c>
      <c r="G145" s="3">
        <v>0.95179613140927244</v>
      </c>
      <c r="H145" s="3">
        <v>861</v>
      </c>
      <c r="I145" s="3">
        <v>0.65116771539206197</v>
      </c>
      <c r="J145" s="3">
        <v>1121</v>
      </c>
      <c r="K145" s="3">
        <v>1</v>
      </c>
      <c r="L145" s="3">
        <v>357</v>
      </c>
      <c r="M145" s="3">
        <v>0.74628425695591283</v>
      </c>
      <c r="N145" s="3">
        <v>473</v>
      </c>
      <c r="O145" s="3">
        <v>0.71637360473745582</v>
      </c>
      <c r="P145" s="3">
        <v>1012</v>
      </c>
      <c r="Q145" s="3">
        <v>0.92191086980286419</v>
      </c>
      <c r="R145" s="3">
        <v>168</v>
      </c>
      <c r="S145" s="3">
        <v>0.97947761194029859</v>
      </c>
      <c r="T145" s="3">
        <v>1548</v>
      </c>
      <c r="U145" s="3">
        <v>0.85851191268467986</v>
      </c>
      <c r="V145" s="3">
        <v>1462</v>
      </c>
      <c r="W145" s="3">
        <v>0.70263801646537516</v>
      </c>
      <c r="X145" s="3">
        <v>68</v>
      </c>
      <c r="Y145" s="3">
        <v>0.94694332265701164</v>
      </c>
      <c r="Z145" s="3">
        <v>341</v>
      </c>
      <c r="AA145" s="3">
        <v>0.76862391524850671</v>
      </c>
      <c r="AB145" s="3">
        <v>560</v>
      </c>
      <c r="AC145" s="3">
        <v>0.43735990815441927</v>
      </c>
      <c r="AD145" s="3">
        <v>1713</v>
      </c>
      <c r="AE145" s="3">
        <v>0.43984542501701096</v>
      </c>
      <c r="AF145" s="3">
        <v>160</v>
      </c>
      <c r="AG145" s="3">
        <v>0.95573741114628763</v>
      </c>
      <c r="AH145" s="3">
        <v>191</v>
      </c>
      <c r="AI145" s="3">
        <v>0.77131203812139082</v>
      </c>
      <c r="AJ145" s="3">
        <v>114</v>
      </c>
      <c r="AK145" s="3">
        <v>0.6285840317600353</v>
      </c>
      <c r="AL145" s="3">
        <v>1158</v>
      </c>
      <c r="AM145" s="3">
        <v>0.71142894004460255</v>
      </c>
      <c r="AN145" s="3">
        <v>330</v>
      </c>
      <c r="AO145" s="3">
        <v>0.58457777541584732</v>
      </c>
      <c r="AP145" s="3">
        <v>1086</v>
      </c>
      <c r="AQ145" s="3">
        <v>0.6865899995574466</v>
      </c>
      <c r="AR145" s="3">
        <v>131</v>
      </c>
      <c r="AS145" s="3">
        <v>1.0522088353413654</v>
      </c>
      <c r="AT145" s="3">
        <v>1086</v>
      </c>
      <c r="AU145" s="3">
        <v>0.67631947687996263</v>
      </c>
      <c r="AV145" s="3">
        <v>204</v>
      </c>
      <c r="AW145" s="3">
        <v>0.87142246903032894</v>
      </c>
      <c r="AX145" s="3">
        <v>140</v>
      </c>
      <c r="AY145" s="3">
        <v>0.50935021465473329</v>
      </c>
      <c r="AZ145" s="3">
        <v>943</v>
      </c>
      <c r="BA145" s="3">
        <v>0.67400471731827605</v>
      </c>
      <c r="BB145" s="3">
        <v>1327</v>
      </c>
      <c r="BC145" s="3">
        <v>0.78563943471851372</v>
      </c>
      <c r="BD145" s="3">
        <v>2474</v>
      </c>
      <c r="BE145" s="3">
        <v>0.8085707188893102</v>
      </c>
      <c r="BF145" s="3">
        <v>568</v>
      </c>
      <c r="BG145" s="3">
        <v>0.7365145228215767</v>
      </c>
      <c r="BH145" s="3">
        <v>162</v>
      </c>
      <c r="BI145" s="3">
        <v>0.84936821685104602</v>
      </c>
      <c r="BJ145" s="3">
        <v>59</v>
      </c>
      <c r="BK145" s="3">
        <v>0.87226493199290356</v>
      </c>
      <c r="BL145" s="3">
        <v>690</v>
      </c>
      <c r="BM145" s="3">
        <v>0.69642100163507548</v>
      </c>
      <c r="BN145" s="3">
        <v>133</v>
      </c>
      <c r="BO145" s="3">
        <v>0.5722645325072071</v>
      </c>
      <c r="BP145" s="3">
        <v>1192</v>
      </c>
      <c r="BQ145" s="3">
        <v>0.4569938850230989</v>
      </c>
      <c r="BR145" s="3">
        <v>146</v>
      </c>
      <c r="BS145" s="3">
        <v>0.75471698113207553</v>
      </c>
      <c r="BT145" s="3">
        <v>1271</v>
      </c>
      <c r="BU145" s="3">
        <v>0.72901012928314968</v>
      </c>
      <c r="BV145" s="3">
        <v>1199</v>
      </c>
      <c r="BW145" s="3">
        <v>0.67365227406803951</v>
      </c>
      <c r="BX145" s="3">
        <v>566</v>
      </c>
      <c r="BY145" s="3">
        <v>0.62745967518430235</v>
      </c>
      <c r="BZ145" s="3">
        <v>58</v>
      </c>
      <c r="CA145" s="3">
        <v>0.65095398428731766</v>
      </c>
      <c r="CB145" s="3">
        <v>410</v>
      </c>
      <c r="CC145" s="3">
        <v>0.72624213975732888</v>
      </c>
      <c r="CD145" s="3">
        <v>1427</v>
      </c>
      <c r="CE145" s="3">
        <v>1.0448089032069117</v>
      </c>
      <c r="CF145" s="3">
        <v>65</v>
      </c>
      <c r="CG145" s="3">
        <v>0.58014994644769724</v>
      </c>
      <c r="CH145" s="3">
        <v>532</v>
      </c>
      <c r="CI145" s="3">
        <v>0.58914728682170536</v>
      </c>
      <c r="CJ145" s="3">
        <v>912</v>
      </c>
      <c r="CK145" s="3">
        <v>0.70615563298490125</v>
      </c>
      <c r="CL145" s="3">
        <v>453</v>
      </c>
      <c r="CM145" s="3">
        <v>0.30468939169738224</v>
      </c>
      <c r="CN145" s="3">
        <v>570</v>
      </c>
      <c r="CO145" s="3">
        <v>0.30445465228073926</v>
      </c>
      <c r="CP145" s="3">
        <v>420</v>
      </c>
      <c r="CQ145" s="3">
        <v>0.66639164789134642</v>
      </c>
      <c r="CR145" s="3">
        <v>245</v>
      </c>
      <c r="CS145" s="3">
        <v>0.44694979568009341</v>
      </c>
      <c r="CT145" s="3">
        <v>322</v>
      </c>
      <c r="CU145" s="3">
        <v>0.89991895139878708</v>
      </c>
      <c r="CV145" s="3">
        <v>1894</v>
      </c>
      <c r="CW145" s="3">
        <v>0.92000699477334991</v>
      </c>
      <c r="CX145" s="3">
        <v>1083</v>
      </c>
      <c r="CY145" s="3">
        <v>0.81374118071365764</v>
      </c>
      <c r="CZ145" s="3">
        <v>256</v>
      </c>
      <c r="DA145" s="3">
        <v>0.60253724668722197</v>
      </c>
      <c r="DB145" s="3">
        <v>1407</v>
      </c>
      <c r="DC145" s="3">
        <v>0.75121331361420629</v>
      </c>
      <c r="DD145" s="3">
        <v>1843</v>
      </c>
      <c r="DE145" s="3">
        <v>0.95565015841081025</v>
      </c>
      <c r="DF145" s="3">
        <v>127</v>
      </c>
      <c r="DG145" s="3">
        <v>0.5655252259874427</v>
      </c>
      <c r="DH145" s="3">
        <v>76</v>
      </c>
      <c r="DI145" s="3">
        <v>0.40419082061373185</v>
      </c>
      <c r="DJ145" s="3">
        <v>96</v>
      </c>
      <c r="DK145" s="3">
        <v>0.55452865064695012</v>
      </c>
      <c r="DL145" s="3">
        <v>391</v>
      </c>
      <c r="DM145" s="3">
        <v>0.57629666750187925</v>
      </c>
      <c r="DN145" s="3">
        <v>65</v>
      </c>
      <c r="DO145" s="3">
        <v>0.47296805646510948</v>
      </c>
      <c r="DP145" s="3">
        <v>372</v>
      </c>
      <c r="DQ145" s="3">
        <v>0.35191614557219481</v>
      </c>
      <c r="DR145" s="3">
        <v>38</v>
      </c>
      <c r="DS145" s="3">
        <v>0.43617998163452715</v>
      </c>
      <c r="DT145" s="3">
        <v>23</v>
      </c>
      <c r="DU145" s="3">
        <v>0.63048245614035081</v>
      </c>
      <c r="DV145" s="3">
        <v>222</v>
      </c>
      <c r="DW145" s="3">
        <v>0.63694267515923575</v>
      </c>
      <c r="DX145" s="3">
        <v>139</v>
      </c>
      <c r="DY145" s="3">
        <v>0.73697046816181533</v>
      </c>
      <c r="DZ145" s="3">
        <v>672</v>
      </c>
      <c r="EA145" s="3">
        <v>0.61112576277043673</v>
      </c>
      <c r="EB145" s="3">
        <v>125</v>
      </c>
      <c r="EC145" s="3">
        <v>0.94804702313234734</v>
      </c>
      <c r="ED145" s="3">
        <v>302</v>
      </c>
      <c r="EE145" s="3">
        <v>0.75586924963708257</v>
      </c>
      <c r="EF145" s="3">
        <v>149</v>
      </c>
      <c r="EG145" s="3">
        <v>0.6496054409905393</v>
      </c>
      <c r="EH145" s="3">
        <v>59</v>
      </c>
      <c r="EI145" s="3">
        <v>0.8387830537389821</v>
      </c>
      <c r="EJ145" s="3">
        <v>249</v>
      </c>
      <c r="EK145" s="3">
        <v>0.72503858137029387</v>
      </c>
      <c r="EL145" s="3">
        <v>263</v>
      </c>
      <c r="EM145" s="3">
        <v>0.66476253064732205</v>
      </c>
      <c r="EN145" s="3">
        <v>303</v>
      </c>
      <c r="EO145" s="3">
        <v>0.58959740032301378</v>
      </c>
      <c r="EP145" s="3">
        <v>30</v>
      </c>
      <c r="EQ145" s="3">
        <v>0.66994193836534166</v>
      </c>
      <c r="ER145" s="3">
        <v>1261</v>
      </c>
      <c r="ES145" s="3">
        <v>0.68344290460524526</v>
      </c>
      <c r="ET145" s="3">
        <v>1231</v>
      </c>
      <c r="EU145" s="3">
        <v>0.49881071531320531</v>
      </c>
      <c r="EV145" s="3">
        <v>307</v>
      </c>
      <c r="EW145" s="3">
        <v>0.60921159684876869</v>
      </c>
      <c r="EX145" s="3">
        <v>812</v>
      </c>
      <c r="EY145" s="3">
        <v>0.27092675635276536</v>
      </c>
      <c r="EZ145" s="3">
        <v>880</v>
      </c>
      <c r="FA145" s="3">
        <v>0.50590703958147687</v>
      </c>
      <c r="FB145" s="3">
        <v>436</v>
      </c>
      <c r="FC145" s="3">
        <v>0.45891838410205665</v>
      </c>
      <c r="FD145" s="3">
        <v>62</v>
      </c>
      <c r="FE145" s="3">
        <v>0.7897083174117947</v>
      </c>
      <c r="FF145" s="3">
        <v>33094</v>
      </c>
      <c r="FG145" s="3">
        <v>0.62367880032949785</v>
      </c>
      <c r="FH145" s="3">
        <v>45943</v>
      </c>
      <c r="FI145" s="3">
        <v>0.64637777033364785</v>
      </c>
    </row>
    <row r="146" spans="2:165" x14ac:dyDescent="0.45">
      <c r="B146" s="18">
        <v>141</v>
      </c>
      <c r="C146" s="13" t="s">
        <v>129</v>
      </c>
      <c r="D146" s="3">
        <v>559</v>
      </c>
      <c r="E146" s="3">
        <v>3.8345452051035811</v>
      </c>
      <c r="F146" s="3">
        <v>661</v>
      </c>
      <c r="G146" s="3">
        <v>5.0736874424316856</v>
      </c>
      <c r="H146" s="3">
        <v>5876</v>
      </c>
      <c r="I146" s="3">
        <v>4.4439738625363017</v>
      </c>
      <c r="J146" s="3">
        <v>5334</v>
      </c>
      <c r="K146" s="3">
        <v>4</v>
      </c>
      <c r="L146" s="3">
        <v>2430</v>
      </c>
      <c r="M146" s="3">
        <v>5.0797499843217597</v>
      </c>
      <c r="N146" s="3">
        <v>2976</v>
      </c>
      <c r="O146" s="3">
        <v>4.507247035303739</v>
      </c>
      <c r="P146" s="3">
        <v>3087</v>
      </c>
      <c r="Q146" s="3">
        <v>2.8121925445468787</v>
      </c>
      <c r="R146" s="3">
        <v>968</v>
      </c>
      <c r="S146" s="3">
        <v>5.6436567164179108</v>
      </c>
      <c r="T146" s="3">
        <v>5122</v>
      </c>
      <c r="U146" s="3">
        <v>2.840631793779671</v>
      </c>
      <c r="V146" s="3">
        <v>12534</v>
      </c>
      <c r="W146" s="3">
        <v>6.0238473997106787</v>
      </c>
      <c r="X146" s="3">
        <v>443</v>
      </c>
      <c r="Y146" s="3">
        <v>6.1690572343684726</v>
      </c>
      <c r="Z146" s="3">
        <v>2259</v>
      </c>
      <c r="AA146" s="3">
        <v>5.091851684886735</v>
      </c>
      <c r="AB146" s="3">
        <v>5182</v>
      </c>
      <c r="AC146" s="3">
        <v>4.0471411501003587</v>
      </c>
      <c r="AD146" s="3">
        <v>18991</v>
      </c>
      <c r="AE146" s="3">
        <v>4.8763014982475514</v>
      </c>
      <c r="AF146" s="3">
        <v>1018</v>
      </c>
      <c r="AG146" s="3">
        <v>6.0808792784182542</v>
      </c>
      <c r="AH146" s="3">
        <v>1110</v>
      </c>
      <c r="AI146" s="3">
        <v>4.4824940435326903</v>
      </c>
      <c r="AJ146" s="3">
        <v>924</v>
      </c>
      <c r="AK146" s="3">
        <v>5.0948389942655492</v>
      </c>
      <c r="AL146" s="3">
        <v>6331</v>
      </c>
      <c r="AM146" s="3">
        <v>3.8895134882749387</v>
      </c>
      <c r="AN146" s="3">
        <v>2764</v>
      </c>
      <c r="AO146" s="3">
        <v>4.8962817310587941</v>
      </c>
      <c r="AP146" s="3">
        <v>7140</v>
      </c>
      <c r="AQ146" s="3">
        <v>4.5140447484716102</v>
      </c>
      <c r="AR146" s="3">
        <v>757</v>
      </c>
      <c r="AS146" s="3">
        <v>6.0803212851405624</v>
      </c>
      <c r="AT146" s="3">
        <v>5619</v>
      </c>
      <c r="AU146" s="3">
        <v>3.4992993928070995</v>
      </c>
      <c r="AV146" s="3">
        <v>1255</v>
      </c>
      <c r="AW146" s="3">
        <v>5.3609568560444254</v>
      </c>
      <c r="AX146" s="3">
        <v>1050</v>
      </c>
      <c r="AY146" s="3">
        <v>3.8201266099105</v>
      </c>
      <c r="AZ146" s="3">
        <v>6046</v>
      </c>
      <c r="BA146" s="3">
        <v>4.3213494389250231</v>
      </c>
      <c r="BB146" s="3">
        <v>9655</v>
      </c>
      <c r="BC146" s="3">
        <v>5.7161633324847401</v>
      </c>
      <c r="BD146" s="3">
        <v>13173</v>
      </c>
      <c r="BE146" s="3">
        <v>4.3052959094296215</v>
      </c>
      <c r="BF146" s="3">
        <v>3738</v>
      </c>
      <c r="BG146" s="3">
        <v>4.8469917012448134</v>
      </c>
      <c r="BH146" s="3">
        <v>857</v>
      </c>
      <c r="BI146" s="3">
        <v>4.4932627274157184</v>
      </c>
      <c r="BJ146" s="3">
        <v>410</v>
      </c>
      <c r="BK146" s="3">
        <v>6.061502069781195</v>
      </c>
      <c r="BL146" s="3">
        <v>4359</v>
      </c>
      <c r="BM146" s="3">
        <v>4.3995639798946291</v>
      </c>
      <c r="BN146" s="3">
        <v>1071</v>
      </c>
      <c r="BO146" s="3">
        <v>4.6082354459790889</v>
      </c>
      <c r="BP146" s="3">
        <v>13295</v>
      </c>
      <c r="BQ146" s="3">
        <v>5.0970920313608215</v>
      </c>
      <c r="BR146" s="3">
        <v>785</v>
      </c>
      <c r="BS146" s="3">
        <v>4.0578960971827343</v>
      </c>
      <c r="BT146" s="3">
        <v>7241</v>
      </c>
      <c r="BU146" s="3">
        <v>4.1532355201725304</v>
      </c>
      <c r="BV146" s="3">
        <v>8537</v>
      </c>
      <c r="BW146" s="3">
        <v>4.7964716127763571</v>
      </c>
      <c r="BX146" s="3">
        <v>4998</v>
      </c>
      <c r="BY146" s="3">
        <v>5.5407128207970731</v>
      </c>
      <c r="BZ146" s="3">
        <v>487</v>
      </c>
      <c r="CA146" s="3">
        <v>5.4657687991021326</v>
      </c>
      <c r="CB146" s="3">
        <v>2060</v>
      </c>
      <c r="CC146" s="3">
        <v>3.6489239217075546</v>
      </c>
      <c r="CD146" s="3">
        <v>5781</v>
      </c>
      <c r="CE146" s="3">
        <v>4.2326841411626885</v>
      </c>
      <c r="CF146" s="3">
        <v>463</v>
      </c>
      <c r="CG146" s="3">
        <v>4.1324526954659051</v>
      </c>
      <c r="CH146" s="3">
        <v>3381</v>
      </c>
      <c r="CI146" s="3">
        <v>3.7441860465116279</v>
      </c>
      <c r="CJ146" s="3">
        <v>5047</v>
      </c>
      <c r="CK146" s="3">
        <v>3.9078590785907856</v>
      </c>
      <c r="CL146" s="3">
        <v>2776</v>
      </c>
      <c r="CM146" s="3">
        <v>1.8671473539777772</v>
      </c>
      <c r="CN146" s="3">
        <v>8773</v>
      </c>
      <c r="CO146" s="3">
        <v>4.6859309902788162</v>
      </c>
      <c r="CP146" s="3">
        <v>3121</v>
      </c>
      <c r="CQ146" s="3">
        <v>4.951924602544981</v>
      </c>
      <c r="CR146" s="3">
        <v>2587</v>
      </c>
      <c r="CS146" s="3">
        <v>4.7194249854057206</v>
      </c>
      <c r="CT146" s="3">
        <v>1908</v>
      </c>
      <c r="CU146" s="3">
        <v>5.3324390039406389</v>
      </c>
      <c r="CV146" s="3">
        <v>9082</v>
      </c>
      <c r="CW146" s="3">
        <v>4.4115646919385236</v>
      </c>
      <c r="CX146" s="3">
        <v>5229</v>
      </c>
      <c r="CY146" s="3">
        <v>3.9289498005094332</v>
      </c>
      <c r="CZ146" s="3">
        <v>1859</v>
      </c>
      <c r="DA146" s="3">
        <v>4.3754560218419751</v>
      </c>
      <c r="DB146" s="3">
        <v>7381</v>
      </c>
      <c r="DC146" s="3">
        <v>3.9407999060315966</v>
      </c>
      <c r="DD146" s="3">
        <v>7725</v>
      </c>
      <c r="DE146" s="3">
        <v>4.0056416026714645</v>
      </c>
      <c r="DF146" s="3">
        <v>855</v>
      </c>
      <c r="DG146" s="3">
        <v>3.8072761277107361</v>
      </c>
      <c r="DH146" s="3">
        <v>715</v>
      </c>
      <c r="DI146" s="3">
        <v>3.8025846939318195</v>
      </c>
      <c r="DJ146" s="3">
        <v>831</v>
      </c>
      <c r="DK146" s="3">
        <v>4.8001386321626613</v>
      </c>
      <c r="DL146" s="3">
        <v>1991</v>
      </c>
      <c r="DM146" s="3">
        <v>2.9345439002461422</v>
      </c>
      <c r="DN146" s="3">
        <v>762</v>
      </c>
      <c r="DO146" s="3">
        <v>5.5446409080986685</v>
      </c>
      <c r="DP146" s="3">
        <v>2572</v>
      </c>
      <c r="DQ146" s="3">
        <v>2.4331406623970033</v>
      </c>
      <c r="DR146" s="3">
        <v>465</v>
      </c>
      <c r="DS146" s="3">
        <v>5.3374655647382916</v>
      </c>
      <c r="DT146" s="3">
        <v>140</v>
      </c>
      <c r="DU146" s="3">
        <v>3.8377192982456143</v>
      </c>
      <c r="DV146" s="3">
        <v>1692</v>
      </c>
      <c r="DW146" s="3">
        <v>4.8545360647271476</v>
      </c>
      <c r="DX146" s="3">
        <v>942</v>
      </c>
      <c r="DY146" s="3">
        <v>4.9944329568951806</v>
      </c>
      <c r="DZ146" s="3">
        <v>2808</v>
      </c>
      <c r="EA146" s="3">
        <v>2.5536326515764678</v>
      </c>
      <c r="EB146" s="3">
        <v>632</v>
      </c>
      <c r="EC146" s="3">
        <v>4.7933257489571481</v>
      </c>
      <c r="ED146" s="3">
        <v>1105</v>
      </c>
      <c r="EE146" s="3">
        <v>2.7656805326125045</v>
      </c>
      <c r="EF146" s="3">
        <v>1073</v>
      </c>
      <c r="EG146" s="3">
        <v>4.6780311287439504</v>
      </c>
      <c r="EH146" s="3">
        <v>337</v>
      </c>
      <c r="EI146" s="3">
        <v>4.7910150696616434</v>
      </c>
      <c r="EJ146" s="3">
        <v>1527</v>
      </c>
      <c r="EK146" s="3">
        <v>4.4463209387648135</v>
      </c>
      <c r="EL146" s="3">
        <v>1756</v>
      </c>
      <c r="EM146" s="3">
        <v>4.4384905088087354</v>
      </c>
      <c r="EN146" s="3">
        <v>2546</v>
      </c>
      <c r="EO146" s="3">
        <v>4.9541748555194491</v>
      </c>
      <c r="EP146" s="3">
        <v>231</v>
      </c>
      <c r="EQ146" s="3">
        <v>5.1585529254131313</v>
      </c>
      <c r="ER146" s="3">
        <v>7147</v>
      </c>
      <c r="ES146" s="3">
        <v>3.8735657725723143</v>
      </c>
      <c r="ET146" s="3">
        <v>12216</v>
      </c>
      <c r="EU146" s="3">
        <v>4.9500176265362441</v>
      </c>
      <c r="EV146" s="3">
        <v>2228</v>
      </c>
      <c r="EW146" s="3">
        <v>4.4212489829936699</v>
      </c>
      <c r="EX146" s="3">
        <v>12824</v>
      </c>
      <c r="EY146" s="3">
        <v>4.2787742899850523</v>
      </c>
      <c r="EZ146" s="3">
        <v>6703</v>
      </c>
      <c r="FA146" s="3">
        <v>3.8535169162666358</v>
      </c>
      <c r="FB146" s="3">
        <v>2388</v>
      </c>
      <c r="FC146" s="3">
        <v>2.5135254615497966</v>
      </c>
      <c r="FD146" s="3">
        <v>465</v>
      </c>
      <c r="FE146" s="3">
        <v>5.9228123805884607</v>
      </c>
      <c r="FF146" s="3">
        <v>219910</v>
      </c>
      <c r="FG146" s="3">
        <v>4.1443526010896194</v>
      </c>
      <c r="FH146" s="3">
        <v>303368</v>
      </c>
      <c r="FI146" s="3">
        <v>4.268122051902969</v>
      </c>
    </row>
    <row r="147" spans="2:165" x14ac:dyDescent="0.45">
      <c r="B147" s="18">
        <v>142</v>
      </c>
      <c r="C147" s="13" t="s">
        <v>130</v>
      </c>
      <c r="D147" s="3">
        <v>687</v>
      </c>
      <c r="E147" s="3">
        <v>4.7125806009054738</v>
      </c>
      <c r="F147" s="3">
        <v>639</v>
      </c>
      <c r="G147" s="3">
        <v>4.9048203868590727</v>
      </c>
      <c r="H147" s="3">
        <v>5293</v>
      </c>
      <c r="I147" s="3">
        <v>4.003055421103582</v>
      </c>
      <c r="J147" s="3">
        <v>4943</v>
      </c>
      <c r="K147" s="3">
        <v>4</v>
      </c>
      <c r="L147" s="3">
        <v>2597</v>
      </c>
      <c r="M147" s="3">
        <v>5.4288521437381112</v>
      </c>
      <c r="N147" s="3">
        <v>2868</v>
      </c>
      <c r="O147" s="3">
        <v>4.3436775864419106</v>
      </c>
      <c r="P147" s="3">
        <v>4183</v>
      </c>
      <c r="Q147" s="3">
        <v>3.8106256604598618</v>
      </c>
      <c r="R147" s="3">
        <v>951</v>
      </c>
      <c r="S147" s="3">
        <v>5.5445429104477615</v>
      </c>
      <c r="T147" s="3">
        <v>5915</v>
      </c>
      <c r="U147" s="3">
        <v>3.2804250410399751</v>
      </c>
      <c r="V147" s="3">
        <v>6612</v>
      </c>
      <c r="W147" s="3">
        <v>3.177730892523297</v>
      </c>
      <c r="X147" s="3">
        <v>375</v>
      </c>
      <c r="Y147" s="3">
        <v>5.2221139117114612</v>
      </c>
      <c r="Z147" s="3">
        <v>2075</v>
      </c>
      <c r="AA147" s="3">
        <v>4.6771103347233183</v>
      </c>
      <c r="AB147" s="3">
        <v>3814</v>
      </c>
      <c r="AC147" s="3">
        <v>2.9787333744659912</v>
      </c>
      <c r="AD147" s="3">
        <v>10841</v>
      </c>
      <c r="AE147" s="3">
        <v>2.7836335391765417</v>
      </c>
      <c r="AF147" s="3">
        <v>949</v>
      </c>
      <c r="AG147" s="3">
        <v>5.6687175198614179</v>
      </c>
      <c r="AH147" s="3">
        <v>1044</v>
      </c>
      <c r="AI147" s="3">
        <v>4.2159673706739902</v>
      </c>
      <c r="AJ147" s="3">
        <v>859</v>
      </c>
      <c r="AK147" s="3">
        <v>4.736435818262021</v>
      </c>
      <c r="AL147" s="3">
        <v>4668</v>
      </c>
      <c r="AM147" s="3">
        <v>2.8678327220450819</v>
      </c>
      <c r="AN147" s="3">
        <v>3104</v>
      </c>
      <c r="AO147" s="3">
        <v>5.4985739845175461</v>
      </c>
      <c r="AP147" s="3">
        <v>5851</v>
      </c>
      <c r="AQ147" s="3">
        <v>3.6991142609674217</v>
      </c>
      <c r="AR147" s="3">
        <v>646</v>
      </c>
      <c r="AS147" s="3">
        <v>5.188755020080321</v>
      </c>
      <c r="AT147" s="3">
        <v>5046</v>
      </c>
      <c r="AU147" s="3">
        <v>3.1424567958897711</v>
      </c>
      <c r="AV147" s="3">
        <v>1042</v>
      </c>
      <c r="AW147" s="3">
        <v>4.4510892780862878</v>
      </c>
      <c r="AX147" s="3">
        <v>926</v>
      </c>
      <c r="AY147" s="3">
        <v>3.3689878483591644</v>
      </c>
      <c r="AZ147" s="3">
        <v>5672</v>
      </c>
      <c r="BA147" s="3">
        <v>4.054034736616396</v>
      </c>
      <c r="BB147" s="3">
        <v>5097</v>
      </c>
      <c r="BC147" s="3">
        <v>3.0176369244613901</v>
      </c>
      <c r="BD147" s="3">
        <v>11842</v>
      </c>
      <c r="BE147" s="3">
        <v>3.8702887845946687</v>
      </c>
      <c r="BF147" s="3">
        <v>3293</v>
      </c>
      <c r="BG147" s="3">
        <v>4.2699688796680499</v>
      </c>
      <c r="BH147" s="3">
        <v>968</v>
      </c>
      <c r="BI147" s="3">
        <v>5.0752372463692126</v>
      </c>
      <c r="BJ147" s="3">
        <v>330</v>
      </c>
      <c r="BK147" s="3">
        <v>4.8787699586043756</v>
      </c>
      <c r="BL147" s="3">
        <v>3266</v>
      </c>
      <c r="BM147" s="3">
        <v>3.2963927410726903</v>
      </c>
      <c r="BN147" s="3">
        <v>1048</v>
      </c>
      <c r="BO147" s="3">
        <v>4.509272406522955</v>
      </c>
      <c r="BP147" s="3">
        <v>7463</v>
      </c>
      <c r="BQ147" s="3">
        <v>2.8611957751068684</v>
      </c>
      <c r="BR147" s="3">
        <v>877</v>
      </c>
      <c r="BS147" s="3">
        <v>4.5334711811837689</v>
      </c>
      <c r="BT147" s="3">
        <v>6327</v>
      </c>
      <c r="BU147" s="3">
        <v>3.6289906278320121</v>
      </c>
      <c r="BV147" s="3">
        <v>6323</v>
      </c>
      <c r="BW147" s="3">
        <v>3.552546562912605</v>
      </c>
      <c r="BX147" s="3">
        <v>4262</v>
      </c>
      <c r="BY147" s="3">
        <v>4.7247935258577689</v>
      </c>
      <c r="BZ147" s="3">
        <v>496</v>
      </c>
      <c r="CA147" s="3">
        <v>5.566778900112233</v>
      </c>
      <c r="CB147" s="3">
        <v>2061</v>
      </c>
      <c r="CC147" s="3">
        <v>3.6506952439996456</v>
      </c>
      <c r="CD147" s="3">
        <v>5072</v>
      </c>
      <c r="CE147" s="3">
        <v>3.7135744618538586</v>
      </c>
      <c r="CF147" s="3">
        <v>525</v>
      </c>
      <c r="CG147" s="3">
        <v>4.6858264905390934</v>
      </c>
      <c r="CH147" s="3">
        <v>1984</v>
      </c>
      <c r="CI147" s="3">
        <v>2.1971207087486158</v>
      </c>
      <c r="CJ147" s="3">
        <v>4343</v>
      </c>
      <c r="CK147" s="3">
        <v>3.3627564847077038</v>
      </c>
      <c r="CL147" s="3">
        <v>2358</v>
      </c>
      <c r="CM147" s="3">
        <v>1.5859990852592214</v>
      </c>
      <c r="CN147" s="3">
        <v>4517</v>
      </c>
      <c r="CO147" s="3">
        <v>2.4126695865826298</v>
      </c>
      <c r="CP147" s="3">
        <v>2724</v>
      </c>
      <c r="CQ147" s="3">
        <v>4.32202583060959</v>
      </c>
      <c r="CR147" s="3">
        <v>1956</v>
      </c>
      <c r="CS147" s="3">
        <v>3.5683012259194395</v>
      </c>
      <c r="CT147" s="3">
        <v>1825</v>
      </c>
      <c r="CU147" s="3">
        <v>5.1004723177105165</v>
      </c>
      <c r="CV147" s="3">
        <v>7126</v>
      </c>
      <c r="CW147" s="3">
        <v>3.4614413119086014</v>
      </c>
      <c r="CX147" s="3">
        <v>4527</v>
      </c>
      <c r="CY147" s="3">
        <v>3.4014832179969798</v>
      </c>
      <c r="CZ147" s="3">
        <v>1536</v>
      </c>
      <c r="DA147" s="3">
        <v>3.6152234801233321</v>
      </c>
      <c r="DB147" s="3">
        <v>5288</v>
      </c>
      <c r="DC147" s="3">
        <v>2.8233233847845938</v>
      </c>
      <c r="DD147" s="3">
        <v>9435</v>
      </c>
      <c r="DE147" s="3">
        <v>4.8923273166608761</v>
      </c>
      <c r="DF147" s="3">
        <v>1070</v>
      </c>
      <c r="DG147" s="3">
        <v>4.7646613528075878</v>
      </c>
      <c r="DH147" s="3">
        <v>757</v>
      </c>
      <c r="DI147" s="3">
        <v>4.0259533053236183</v>
      </c>
      <c r="DJ147" s="3">
        <v>799</v>
      </c>
      <c r="DK147" s="3">
        <v>4.6152957486136783</v>
      </c>
      <c r="DL147" s="3">
        <v>2130</v>
      </c>
      <c r="DM147" s="3">
        <v>3.1394166285908001</v>
      </c>
      <c r="DN147" s="3">
        <v>655</v>
      </c>
      <c r="DO147" s="3">
        <v>4.7660627228407186</v>
      </c>
      <c r="DP147" s="3">
        <v>2704</v>
      </c>
      <c r="DQ147" s="3">
        <v>2.5580141334064916</v>
      </c>
      <c r="DR147" s="3">
        <v>457</v>
      </c>
      <c r="DS147" s="3">
        <v>5.245638200183655</v>
      </c>
      <c r="DT147" s="3">
        <v>248</v>
      </c>
      <c r="DU147" s="3">
        <v>6.7982456140350882</v>
      </c>
      <c r="DV147" s="3">
        <v>1773</v>
      </c>
      <c r="DW147" s="3">
        <v>5.0869340678257871</v>
      </c>
      <c r="DX147" s="3">
        <v>812</v>
      </c>
      <c r="DY147" s="3">
        <v>4.3051800010603891</v>
      </c>
      <c r="DZ147" s="3">
        <v>3219</v>
      </c>
      <c r="EA147" s="3">
        <v>2.9274015332708867</v>
      </c>
      <c r="EB147" s="3">
        <v>754</v>
      </c>
      <c r="EC147" s="3">
        <v>5.7186196435343195</v>
      </c>
      <c r="ED147" s="3">
        <v>1395</v>
      </c>
      <c r="EE147" s="3">
        <v>3.4915152425289078</v>
      </c>
      <c r="EF147" s="3">
        <v>948</v>
      </c>
      <c r="EG147" s="3">
        <v>4.1330601212015514</v>
      </c>
      <c r="EH147" s="3">
        <v>342</v>
      </c>
      <c r="EI147" s="3">
        <v>4.8620983793005408</v>
      </c>
      <c r="EJ147" s="3">
        <v>1620</v>
      </c>
      <c r="EK147" s="3">
        <v>4.717118481204321</v>
      </c>
      <c r="EL147" s="3">
        <v>1744</v>
      </c>
      <c r="EM147" s="3">
        <v>4.4081591385890855</v>
      </c>
      <c r="EN147" s="3">
        <v>2486</v>
      </c>
      <c r="EO147" s="3">
        <v>4.8374228950594462</v>
      </c>
      <c r="EP147" s="3">
        <v>215</v>
      </c>
      <c r="EQ147" s="3">
        <v>4.8012505582849485</v>
      </c>
      <c r="ER147" s="3">
        <v>6151</v>
      </c>
      <c r="ES147" s="3">
        <v>3.3337488550569896</v>
      </c>
      <c r="ET147" s="3">
        <v>7127</v>
      </c>
      <c r="EU147" s="3">
        <v>2.8879154898758848</v>
      </c>
      <c r="EV147" s="3">
        <v>2035</v>
      </c>
      <c r="EW147" s="3">
        <v>4.0382592820431409</v>
      </c>
      <c r="EX147" s="3">
        <v>6278</v>
      </c>
      <c r="EY147" s="3">
        <v>2.0946775571215035</v>
      </c>
      <c r="EZ147" s="3">
        <v>6152</v>
      </c>
      <c r="FA147" s="3">
        <v>3.5367501221650519</v>
      </c>
      <c r="FB147" s="3">
        <v>2089</v>
      </c>
      <c r="FC147" s="3">
        <v>2.1988084963054964</v>
      </c>
      <c r="FD147" s="3">
        <v>414</v>
      </c>
      <c r="FE147" s="3">
        <v>5.2732136033626285</v>
      </c>
      <c r="FF147" s="3">
        <v>163835</v>
      </c>
      <c r="FG147" s="3">
        <v>3.087581321447491</v>
      </c>
      <c r="FH147" s="3">
        <v>243111</v>
      </c>
      <c r="FI147" s="3">
        <v>3.4203588386388235</v>
      </c>
    </row>
    <row r="148" spans="2:165" x14ac:dyDescent="0.45">
      <c r="B148" s="18">
        <v>143</v>
      </c>
      <c r="C148" s="13" t="s">
        <v>131</v>
      </c>
      <c r="D148" s="3">
        <v>169</v>
      </c>
      <c r="E148" s="3">
        <v>1.1592811085196872</v>
      </c>
      <c r="F148" s="3">
        <v>108</v>
      </c>
      <c r="G148" s="3">
        <v>0.82898372735646308</v>
      </c>
      <c r="H148" s="3">
        <v>1031</v>
      </c>
      <c r="I148" s="3">
        <v>0.77973741529525653</v>
      </c>
      <c r="J148" s="3">
        <v>1176</v>
      </c>
      <c r="K148" s="3">
        <v>1</v>
      </c>
      <c r="L148" s="3">
        <v>460</v>
      </c>
      <c r="M148" s="3">
        <v>0.96159876246420128</v>
      </c>
      <c r="N148" s="3">
        <v>615</v>
      </c>
      <c r="O148" s="3">
        <v>0.93143713935208328</v>
      </c>
      <c r="P148" s="3">
        <v>785</v>
      </c>
      <c r="Q148" s="3">
        <v>0.71511860948147066</v>
      </c>
      <c r="R148" s="3">
        <v>241</v>
      </c>
      <c r="S148" s="3">
        <v>1.4050839552238805</v>
      </c>
      <c r="T148" s="3">
        <v>1167</v>
      </c>
      <c r="U148" s="3">
        <v>0.64721150006655137</v>
      </c>
      <c r="V148" s="3">
        <v>2037</v>
      </c>
      <c r="W148" s="3">
        <v>0.9789833375786382</v>
      </c>
      <c r="X148" s="3">
        <v>85</v>
      </c>
      <c r="Y148" s="3">
        <v>1.1836791533212645</v>
      </c>
      <c r="Z148" s="3">
        <v>543</v>
      </c>
      <c r="AA148" s="3">
        <v>1.2239377887974756</v>
      </c>
      <c r="AB148" s="3">
        <v>929</v>
      </c>
      <c r="AC148" s="3">
        <v>0.72554884763474203</v>
      </c>
      <c r="AD148" s="3">
        <v>2844</v>
      </c>
      <c r="AE148" s="3">
        <v>0.73025124853962586</v>
      </c>
      <c r="AF148" s="3">
        <v>148</v>
      </c>
      <c r="AG148" s="3">
        <v>0.88405710531031589</v>
      </c>
      <c r="AH148" s="3">
        <v>250</v>
      </c>
      <c r="AI148" s="3">
        <v>1.0095707305253805</v>
      </c>
      <c r="AJ148" s="3">
        <v>176</v>
      </c>
      <c r="AK148" s="3">
        <v>0.97044552271724738</v>
      </c>
      <c r="AL148" s="3">
        <v>1201</v>
      </c>
      <c r="AM148" s="3">
        <v>0.73784642227423802</v>
      </c>
      <c r="AN148" s="3">
        <v>559</v>
      </c>
      <c r="AO148" s="3">
        <v>0.99023932259835967</v>
      </c>
      <c r="AP148" s="3">
        <v>1502</v>
      </c>
      <c r="AQ148" s="3">
        <v>0.9495931669754003</v>
      </c>
      <c r="AR148" s="3">
        <v>124</v>
      </c>
      <c r="AS148" s="3">
        <v>0.99598393574297195</v>
      </c>
      <c r="AT148" s="3">
        <v>1171</v>
      </c>
      <c r="AU148" s="3">
        <v>0.7292542425657792</v>
      </c>
      <c r="AV148" s="3">
        <v>250</v>
      </c>
      <c r="AW148" s="3">
        <v>1.0679196924391285</v>
      </c>
      <c r="AX148" s="3">
        <v>227</v>
      </c>
      <c r="AY148" s="3">
        <v>0.82587499090446048</v>
      </c>
      <c r="AZ148" s="3">
        <v>1345</v>
      </c>
      <c r="BA148" s="3">
        <v>0.96133228504038315</v>
      </c>
      <c r="BB148" s="3">
        <v>1495</v>
      </c>
      <c r="BC148" s="3">
        <v>0.88510245282907163</v>
      </c>
      <c r="BD148" s="3">
        <v>2697</v>
      </c>
      <c r="BE148" s="3">
        <v>0.88145320486841938</v>
      </c>
      <c r="BF148" s="3">
        <v>830</v>
      </c>
      <c r="BG148" s="3">
        <v>1.0762448132780082</v>
      </c>
      <c r="BH148" s="3">
        <v>166</v>
      </c>
      <c r="BI148" s="3">
        <v>0.87034027158810878</v>
      </c>
      <c r="BJ148" s="3">
        <v>55</v>
      </c>
      <c r="BK148" s="3">
        <v>0.81312832643406274</v>
      </c>
      <c r="BL148" s="3">
        <v>872</v>
      </c>
      <c r="BM148" s="3">
        <v>0.88011465713881998</v>
      </c>
      <c r="BN148" s="3">
        <v>214</v>
      </c>
      <c r="BO148" s="3">
        <v>0.92078654102663393</v>
      </c>
      <c r="BP148" s="3">
        <v>2197</v>
      </c>
      <c r="BQ148" s="3">
        <v>0.84229493741254047</v>
      </c>
      <c r="BR148" s="3">
        <v>168</v>
      </c>
      <c r="BS148" s="3">
        <v>0.86844145774101833</v>
      </c>
      <c r="BT148" s="3">
        <v>1409</v>
      </c>
      <c r="BU148" s="3">
        <v>0.80816307801727594</v>
      </c>
      <c r="BV148" s="3">
        <v>1356</v>
      </c>
      <c r="BW148" s="3">
        <v>0.76186195465910056</v>
      </c>
      <c r="BX148" s="3">
        <v>1051</v>
      </c>
      <c r="BY148" s="3">
        <v>1.1651238844853391</v>
      </c>
      <c r="BZ148" s="3">
        <v>88</v>
      </c>
      <c r="CA148" s="3">
        <v>0.98765432098765427</v>
      </c>
      <c r="CB148" s="3">
        <v>483</v>
      </c>
      <c r="CC148" s="3">
        <v>0.85554866707997523</v>
      </c>
      <c r="CD148" s="3">
        <v>1112</v>
      </c>
      <c r="CE148" s="3">
        <v>0.81417484258310158</v>
      </c>
      <c r="CF148" s="3">
        <v>111</v>
      </c>
      <c r="CG148" s="3">
        <v>0.9907176008568368</v>
      </c>
      <c r="CH148" s="3">
        <v>621</v>
      </c>
      <c r="CI148" s="3">
        <v>0.68770764119601324</v>
      </c>
      <c r="CJ148" s="3">
        <v>968</v>
      </c>
      <c r="CK148" s="3">
        <v>0.74951606658923731</v>
      </c>
      <c r="CL148" s="3">
        <v>625</v>
      </c>
      <c r="CM148" s="3">
        <v>0.42037719605047219</v>
      </c>
      <c r="CN148" s="3">
        <v>1392</v>
      </c>
      <c r="CO148" s="3">
        <v>0.74351030872769996</v>
      </c>
      <c r="CP148" s="3">
        <v>712</v>
      </c>
      <c r="CQ148" s="3">
        <v>1.1296925078539015</v>
      </c>
      <c r="CR148" s="3">
        <v>492</v>
      </c>
      <c r="CS148" s="3">
        <v>0.89754816112084057</v>
      </c>
      <c r="CT148" s="3">
        <v>423</v>
      </c>
      <c r="CU148" s="3">
        <v>1.1821916659679719</v>
      </c>
      <c r="CV148" s="3">
        <v>1571</v>
      </c>
      <c r="CW148" s="3">
        <v>0.76311034254959487</v>
      </c>
      <c r="CX148" s="3">
        <v>1065</v>
      </c>
      <c r="CY148" s="3">
        <v>0.80021639654667187</v>
      </c>
      <c r="CZ148" s="3">
        <v>315</v>
      </c>
      <c r="DA148" s="3">
        <v>0.74140325275966767</v>
      </c>
      <c r="DB148" s="3">
        <v>1385</v>
      </c>
      <c r="DC148" s="3">
        <v>0.7394672632236502</v>
      </c>
      <c r="DD148" s="3">
        <v>1814</v>
      </c>
      <c r="DE148" s="3">
        <v>0.94061279834900158</v>
      </c>
      <c r="DF148" s="3">
        <v>228</v>
      </c>
      <c r="DG148" s="3">
        <v>1.0152736340561963</v>
      </c>
      <c r="DH148" s="3">
        <v>148</v>
      </c>
      <c r="DI148" s="3">
        <v>0.78710844014253045</v>
      </c>
      <c r="DJ148" s="3">
        <v>194</v>
      </c>
      <c r="DK148" s="3">
        <v>1.1206099815157116</v>
      </c>
      <c r="DL148" s="3">
        <v>485</v>
      </c>
      <c r="DM148" s="3">
        <v>0.71484369242560464</v>
      </c>
      <c r="DN148" s="3">
        <v>122</v>
      </c>
      <c r="DO148" s="3">
        <v>0.88772465982682092</v>
      </c>
      <c r="DP148" s="3">
        <v>644</v>
      </c>
      <c r="DQ148" s="3">
        <v>0.6092311767432621</v>
      </c>
      <c r="DR148" s="3">
        <v>71</v>
      </c>
      <c r="DS148" s="3">
        <v>0.81496786042240588</v>
      </c>
      <c r="DT148" s="3">
        <v>24</v>
      </c>
      <c r="DU148" s="3">
        <v>0.6578947368421052</v>
      </c>
      <c r="DV148" s="3">
        <v>328</v>
      </c>
      <c r="DW148" s="3">
        <v>0.94106845699202379</v>
      </c>
      <c r="DX148" s="3">
        <v>180</v>
      </c>
      <c r="DY148" s="3">
        <v>0.9543502465404804</v>
      </c>
      <c r="DZ148" s="3">
        <v>671</v>
      </c>
      <c r="EA148" s="3">
        <v>0.61021634943298075</v>
      </c>
      <c r="EB148" s="3">
        <v>166</v>
      </c>
      <c r="EC148" s="3">
        <v>1.2590064467197575</v>
      </c>
      <c r="ED148" s="3">
        <v>275</v>
      </c>
      <c r="EE148" s="3">
        <v>0.68829153526555542</v>
      </c>
      <c r="EF148" s="3">
        <v>234</v>
      </c>
      <c r="EG148" s="3">
        <v>1.0201857261193703</v>
      </c>
      <c r="EH148" s="3">
        <v>71</v>
      </c>
      <c r="EI148" s="3">
        <v>1.0093829968723342</v>
      </c>
      <c r="EJ148" s="3">
        <v>334</v>
      </c>
      <c r="EK148" s="3">
        <v>0.97254171155694036</v>
      </c>
      <c r="EL148" s="3">
        <v>361</v>
      </c>
      <c r="EM148" s="3">
        <v>0.91246872077446095</v>
      </c>
      <c r="EN148" s="3">
        <v>525</v>
      </c>
      <c r="EO148" s="3">
        <v>1.0215796540250237</v>
      </c>
      <c r="EP148" s="3">
        <v>31</v>
      </c>
      <c r="EQ148" s="3">
        <v>0.69227333631085308</v>
      </c>
      <c r="ER148" s="3">
        <v>1355</v>
      </c>
      <c r="ES148" s="3">
        <v>0.73438948115789648</v>
      </c>
      <c r="ET148" s="3">
        <v>1956</v>
      </c>
      <c r="EU148" s="3">
        <v>0.79258631937662838</v>
      </c>
      <c r="EV148" s="3">
        <v>515</v>
      </c>
      <c r="EW148" s="3">
        <v>1.0219673367332764</v>
      </c>
      <c r="EX148" s="3">
        <v>1629</v>
      </c>
      <c r="EY148" s="3">
        <v>0.54352178090967329</v>
      </c>
      <c r="EZ148" s="3">
        <v>1297</v>
      </c>
      <c r="FA148" s="3">
        <v>0.74563798901951761</v>
      </c>
      <c r="FB148" s="3">
        <v>556</v>
      </c>
      <c r="FC148" s="3">
        <v>0.58522619624023753</v>
      </c>
      <c r="FD148" s="3">
        <v>75</v>
      </c>
      <c r="FE148" s="3">
        <v>0.95529231944975168</v>
      </c>
      <c r="FF148" s="3">
        <v>40039</v>
      </c>
      <c r="FG148" s="3">
        <v>0.75456201989462623</v>
      </c>
      <c r="FH148" s="3">
        <v>57450</v>
      </c>
      <c r="FI148" s="3">
        <v>0.80827118180502089</v>
      </c>
    </row>
    <row r="149" spans="2:165" x14ac:dyDescent="0.45">
      <c r="B149" s="18">
        <v>144</v>
      </c>
      <c r="C149" s="13" t="s">
        <v>132</v>
      </c>
      <c r="D149" s="3">
        <v>270</v>
      </c>
      <c r="E149" s="3">
        <v>1.8521059130196187</v>
      </c>
      <c r="F149" s="3">
        <v>318</v>
      </c>
      <c r="G149" s="3">
        <v>2.4408965305495856</v>
      </c>
      <c r="H149" s="3">
        <v>2764</v>
      </c>
      <c r="I149" s="3">
        <v>2.0903920619554697</v>
      </c>
      <c r="J149" s="3">
        <v>1812</v>
      </c>
      <c r="K149" s="3">
        <v>1</v>
      </c>
      <c r="L149" s="3">
        <v>1227</v>
      </c>
      <c r="M149" s="3">
        <v>2.5649601772686417</v>
      </c>
      <c r="N149" s="3">
        <v>1432</v>
      </c>
      <c r="O149" s="3">
        <v>2.1688097293531436</v>
      </c>
      <c r="P149" s="3">
        <v>1308</v>
      </c>
      <c r="Q149" s="3">
        <v>1.1915606894289983</v>
      </c>
      <c r="R149" s="3">
        <v>526</v>
      </c>
      <c r="S149" s="3">
        <v>3.06669776119403</v>
      </c>
      <c r="T149" s="3">
        <v>1540</v>
      </c>
      <c r="U149" s="3">
        <v>0.85407515861395811</v>
      </c>
      <c r="V149" s="3">
        <v>2235</v>
      </c>
      <c r="W149" s="3">
        <v>1.0741422481532923</v>
      </c>
      <c r="X149" s="3">
        <v>185</v>
      </c>
      <c r="Y149" s="3">
        <v>2.5762428631109873</v>
      </c>
      <c r="Z149" s="3">
        <v>955</v>
      </c>
      <c r="AA149" s="3">
        <v>2.1525977685112139</v>
      </c>
      <c r="AB149" s="3">
        <v>1735</v>
      </c>
      <c r="AC149" s="3">
        <v>1.3550347154427096</v>
      </c>
      <c r="AD149" s="3">
        <v>4052</v>
      </c>
      <c r="AE149" s="3">
        <v>1.040428290816654</v>
      </c>
      <c r="AF149" s="3">
        <v>626</v>
      </c>
      <c r="AG149" s="3">
        <v>3.7393226211098503</v>
      </c>
      <c r="AH149" s="3">
        <v>497</v>
      </c>
      <c r="AI149" s="3">
        <v>2.0070266122844567</v>
      </c>
      <c r="AJ149" s="3">
        <v>426</v>
      </c>
      <c r="AK149" s="3">
        <v>2.3489192765769737</v>
      </c>
      <c r="AL149" s="3">
        <v>1702</v>
      </c>
      <c r="AM149" s="3">
        <v>1.0456408082520843</v>
      </c>
      <c r="AN149" s="3">
        <v>1702</v>
      </c>
      <c r="AO149" s="3">
        <v>3.0150041629023403</v>
      </c>
      <c r="AP149" s="3">
        <v>2881</v>
      </c>
      <c r="AQ149" s="3">
        <v>1.8214233781998193</v>
      </c>
      <c r="AR149" s="3">
        <v>308</v>
      </c>
      <c r="AS149" s="3">
        <v>2.4738955823293174</v>
      </c>
      <c r="AT149" s="3">
        <v>1453</v>
      </c>
      <c r="AU149" s="3">
        <v>0.90487311225284139</v>
      </c>
      <c r="AV149" s="3">
        <v>570</v>
      </c>
      <c r="AW149" s="3">
        <v>2.4348568987612134</v>
      </c>
      <c r="AX149" s="3">
        <v>439</v>
      </c>
      <c r="AY149" s="3">
        <v>1.5971767445244853</v>
      </c>
      <c r="AZ149" s="3">
        <v>2574</v>
      </c>
      <c r="BA149" s="3">
        <v>1.8397541276534917</v>
      </c>
      <c r="BB149" s="3">
        <v>1807</v>
      </c>
      <c r="BC149" s="3">
        <v>1.0698194864629649</v>
      </c>
      <c r="BD149" s="3">
        <v>5183</v>
      </c>
      <c r="BE149" s="3">
        <v>1.693945851254363</v>
      </c>
      <c r="BF149" s="3">
        <v>1449</v>
      </c>
      <c r="BG149" s="3">
        <v>1.8788900414937759</v>
      </c>
      <c r="BH149" s="3">
        <v>531</v>
      </c>
      <c r="BI149" s="3">
        <v>2.7840402663450949</v>
      </c>
      <c r="BJ149" s="3">
        <v>155</v>
      </c>
      <c r="BK149" s="3">
        <v>2.2915434654050859</v>
      </c>
      <c r="BL149" s="3">
        <v>1184</v>
      </c>
      <c r="BM149" s="3">
        <v>1.1950180665738104</v>
      </c>
      <c r="BN149" s="3">
        <v>479</v>
      </c>
      <c r="BO149" s="3">
        <v>2.0610128651951292</v>
      </c>
      <c r="BP149" s="3">
        <v>2839</v>
      </c>
      <c r="BQ149" s="3">
        <v>1.0884275499837062</v>
      </c>
      <c r="BR149" s="3">
        <v>406</v>
      </c>
      <c r="BS149" s="3">
        <v>2.0987335228741277</v>
      </c>
      <c r="BT149" s="3">
        <v>2252</v>
      </c>
      <c r="BU149" s="3">
        <v>1.2916843518061785</v>
      </c>
      <c r="BV149" s="3">
        <v>2330</v>
      </c>
      <c r="BW149" s="3">
        <v>1.3090990813832626</v>
      </c>
      <c r="BX149" s="3">
        <v>2384</v>
      </c>
      <c r="BY149" s="3">
        <v>2.6428690205642704</v>
      </c>
      <c r="BZ149" s="3">
        <v>288</v>
      </c>
      <c r="CA149" s="3">
        <v>3.2323232323232323</v>
      </c>
      <c r="CB149" s="3">
        <v>969</v>
      </c>
      <c r="CC149" s="3">
        <v>1.7164113010362236</v>
      </c>
      <c r="CD149" s="3">
        <v>1341</v>
      </c>
      <c r="CE149" s="3">
        <v>0.98184214379850643</v>
      </c>
      <c r="CF149" s="3">
        <v>225</v>
      </c>
      <c r="CG149" s="3">
        <v>2.0082113530881829</v>
      </c>
      <c r="CH149" s="3">
        <v>755</v>
      </c>
      <c r="CI149" s="3">
        <v>0.83610188261351048</v>
      </c>
      <c r="CJ149" s="3">
        <v>1741</v>
      </c>
      <c r="CK149" s="3">
        <v>1.3480449090205187</v>
      </c>
      <c r="CL149" s="3">
        <v>761</v>
      </c>
      <c r="CM149" s="3">
        <v>0.51185127391105489</v>
      </c>
      <c r="CN149" s="3">
        <v>2073</v>
      </c>
      <c r="CO149" s="3">
        <v>1.1072534985578464</v>
      </c>
      <c r="CP149" s="3">
        <v>1236</v>
      </c>
      <c r="CQ149" s="3">
        <v>1.961095420937391</v>
      </c>
      <c r="CR149" s="3">
        <v>991</v>
      </c>
      <c r="CS149" s="3">
        <v>1.8078663164039697</v>
      </c>
      <c r="CT149" s="3">
        <v>1034</v>
      </c>
      <c r="CU149" s="3">
        <v>2.8898018501439311</v>
      </c>
      <c r="CV149" s="3">
        <v>1969</v>
      </c>
      <c r="CW149" s="3">
        <v>0.95643810597081624</v>
      </c>
      <c r="CX149" s="3">
        <v>1435</v>
      </c>
      <c r="CY149" s="3">
        <v>1.0782258488680507</v>
      </c>
      <c r="CZ149" s="3">
        <v>898</v>
      </c>
      <c r="DA149" s="3">
        <v>2.1135876856450206</v>
      </c>
      <c r="DB149" s="3">
        <v>1768</v>
      </c>
      <c r="DC149" s="3">
        <v>0.94395532229560541</v>
      </c>
      <c r="DD149" s="3">
        <v>3652</v>
      </c>
      <c r="DE149" s="3">
        <v>1.8936703084732931</v>
      </c>
      <c r="DF149" s="3">
        <v>457</v>
      </c>
      <c r="DG149" s="3">
        <v>2.0350002226477266</v>
      </c>
      <c r="DH149" s="3">
        <v>354</v>
      </c>
      <c r="DI149" s="3">
        <v>1.8826782960165929</v>
      </c>
      <c r="DJ149" s="3">
        <v>408</v>
      </c>
      <c r="DK149" s="3">
        <v>2.3567467652495377</v>
      </c>
      <c r="DL149" s="3">
        <v>715</v>
      </c>
      <c r="DM149" s="3">
        <v>1.0538417321325924</v>
      </c>
      <c r="DN149" s="3">
        <v>363</v>
      </c>
      <c r="DO149" s="3">
        <v>2.6413446845666884</v>
      </c>
      <c r="DP149" s="3">
        <v>1048</v>
      </c>
      <c r="DQ149" s="3">
        <v>0.99141967892381766</v>
      </c>
      <c r="DR149" s="3">
        <v>269</v>
      </c>
      <c r="DS149" s="3">
        <v>3.0876951331496785</v>
      </c>
      <c r="DT149" s="3">
        <v>66</v>
      </c>
      <c r="DU149" s="3">
        <v>1.8092105263157896</v>
      </c>
      <c r="DV149" s="3">
        <v>757</v>
      </c>
      <c r="DW149" s="3">
        <v>2.1719171400700064</v>
      </c>
      <c r="DX149" s="3">
        <v>378</v>
      </c>
      <c r="DY149" s="3">
        <v>2.0041355177350084</v>
      </c>
      <c r="DZ149" s="3">
        <v>932</v>
      </c>
      <c r="EA149" s="3">
        <v>0.84757323050899858</v>
      </c>
      <c r="EB149" s="3">
        <v>325</v>
      </c>
      <c r="EC149" s="3">
        <v>2.4649222601441032</v>
      </c>
      <c r="ED149" s="3">
        <v>448</v>
      </c>
      <c r="EE149" s="3">
        <v>1.1212894829053413</v>
      </c>
      <c r="EF149" s="3">
        <v>437</v>
      </c>
      <c r="EG149" s="3">
        <v>1.9052186423682262</v>
      </c>
      <c r="EH149" s="3">
        <v>161</v>
      </c>
      <c r="EI149" s="3">
        <v>2.2888825703724764</v>
      </c>
      <c r="EJ149" s="3">
        <v>752</v>
      </c>
      <c r="EK149" s="3">
        <v>2.1896747517689197</v>
      </c>
      <c r="EL149" s="3">
        <v>720</v>
      </c>
      <c r="EM149" s="3">
        <v>1.8198822131789805</v>
      </c>
      <c r="EN149" s="3">
        <v>1385</v>
      </c>
      <c r="EO149" s="3">
        <v>2.6950244206183962</v>
      </c>
      <c r="EP149" s="3">
        <v>100</v>
      </c>
      <c r="EQ149" s="3">
        <v>2.2331397945511386</v>
      </c>
      <c r="ER149" s="3">
        <v>1827</v>
      </c>
      <c r="ES149" s="3">
        <v>0.99020633363503829</v>
      </c>
      <c r="ET149" s="3">
        <v>2383</v>
      </c>
      <c r="EU149" s="3">
        <v>0.96561001997674101</v>
      </c>
      <c r="EV149" s="3">
        <v>1001</v>
      </c>
      <c r="EW149" s="3">
        <v>1.9863869981941937</v>
      </c>
      <c r="EX149" s="3">
        <v>2454</v>
      </c>
      <c r="EY149" s="3">
        <v>0.81878603459320953</v>
      </c>
      <c r="EZ149" s="3">
        <v>2629</v>
      </c>
      <c r="FA149" s="3">
        <v>1.5113972807496623</v>
      </c>
      <c r="FB149" s="3">
        <v>742</v>
      </c>
      <c r="FC149" s="3">
        <v>0.78100330505441762</v>
      </c>
      <c r="FD149" s="3">
        <v>211</v>
      </c>
      <c r="FE149" s="3">
        <v>2.6875557253853013</v>
      </c>
      <c r="FF149" s="3">
        <v>58910</v>
      </c>
      <c r="FG149" s="3">
        <v>1.1101987709980876</v>
      </c>
      <c r="FH149" s="3">
        <v>97278</v>
      </c>
      <c r="FI149" s="3">
        <v>1.368616258026611</v>
      </c>
    </row>
    <row r="150" spans="2:165" x14ac:dyDescent="0.45">
      <c r="B150" s="18">
        <v>145</v>
      </c>
      <c r="C150" s="13" t="s">
        <v>133</v>
      </c>
      <c r="D150" s="3">
        <v>1160</v>
      </c>
      <c r="E150" s="3">
        <v>7.9571957744546573</v>
      </c>
      <c r="F150" s="3">
        <v>1280</v>
      </c>
      <c r="G150" s="3">
        <v>9.8249923242247466</v>
      </c>
      <c r="H150" s="3">
        <v>14901</v>
      </c>
      <c r="I150" s="3">
        <v>11.26951234269119</v>
      </c>
      <c r="J150" s="3">
        <v>11643</v>
      </c>
      <c r="K150" s="3">
        <v>8</v>
      </c>
      <c r="L150" s="3">
        <v>4382</v>
      </c>
      <c r="M150" s="3">
        <v>9.1602734285176748</v>
      </c>
      <c r="N150" s="3">
        <v>6400</v>
      </c>
      <c r="O150" s="3">
        <v>9.6930043769972887</v>
      </c>
      <c r="P150" s="3">
        <v>7067</v>
      </c>
      <c r="Q150" s="3">
        <v>6.4378894435739538</v>
      </c>
      <c r="R150" s="3">
        <v>1644</v>
      </c>
      <c r="S150" s="3">
        <v>9.5848880597014929</v>
      </c>
      <c r="T150" s="3">
        <v>11894</v>
      </c>
      <c r="U150" s="3">
        <v>6.5963441146457242</v>
      </c>
      <c r="V150" s="3">
        <v>12172</v>
      </c>
      <c r="W150" s="3">
        <v>5.8498699975489368</v>
      </c>
      <c r="X150" s="3">
        <v>585</v>
      </c>
      <c r="Y150" s="3">
        <v>8.1464977022698797</v>
      </c>
      <c r="Z150" s="3">
        <v>3926</v>
      </c>
      <c r="AA150" s="3">
        <v>8.849318156204216</v>
      </c>
      <c r="AB150" s="3">
        <v>11026</v>
      </c>
      <c r="AC150" s="3">
        <v>8.6113041916261199</v>
      </c>
      <c r="AD150" s="3">
        <v>25718</v>
      </c>
      <c r="AE150" s="3">
        <v>6.6035870639740146</v>
      </c>
      <c r="AF150" s="3">
        <v>1876</v>
      </c>
      <c r="AG150" s="3">
        <v>11.206021145690222</v>
      </c>
      <c r="AH150" s="3">
        <v>2044</v>
      </c>
      <c r="AI150" s="3">
        <v>8.2542502927755113</v>
      </c>
      <c r="AJ150" s="3">
        <v>1544</v>
      </c>
      <c r="AK150" s="3">
        <v>8.5134539038376715</v>
      </c>
      <c r="AL150" s="3">
        <v>16408</v>
      </c>
      <c r="AM150" s="3">
        <v>10.080419730787424</v>
      </c>
      <c r="AN150" s="3">
        <v>5111</v>
      </c>
      <c r="AO150" s="3">
        <v>9.0538697277284719</v>
      </c>
      <c r="AP150" s="3">
        <v>16149</v>
      </c>
      <c r="AQ150" s="3">
        <v>10.209707092866671</v>
      </c>
      <c r="AR150" s="3">
        <v>1007</v>
      </c>
      <c r="AS150" s="3">
        <v>8.0883534136546178</v>
      </c>
      <c r="AT150" s="3">
        <v>11633</v>
      </c>
      <c r="AU150" s="3">
        <v>7.2445897555659347</v>
      </c>
      <c r="AV150" s="3">
        <v>2105</v>
      </c>
      <c r="AW150" s="3">
        <v>8.9918838103374625</v>
      </c>
      <c r="AX150" s="3">
        <v>2451</v>
      </c>
      <c r="AY150" s="3">
        <v>8.9172669722767957</v>
      </c>
      <c r="AZ150" s="3">
        <v>15284</v>
      </c>
      <c r="BA150" s="3">
        <v>10.924165534986777</v>
      </c>
      <c r="BB150" s="3">
        <v>9503</v>
      </c>
      <c r="BC150" s="3">
        <v>5.6261729827656639</v>
      </c>
      <c r="BD150" s="3">
        <v>30199</v>
      </c>
      <c r="BE150" s="3">
        <v>9.8698573725700385</v>
      </c>
      <c r="BF150" s="3">
        <v>6902</v>
      </c>
      <c r="BG150" s="3">
        <v>8.9496887966804977</v>
      </c>
      <c r="BH150" s="3">
        <v>1843</v>
      </c>
      <c r="BI150" s="3">
        <v>9.662874220101715</v>
      </c>
      <c r="BJ150" s="3">
        <v>591</v>
      </c>
      <c r="BK150" s="3">
        <v>8.7374334713187469</v>
      </c>
      <c r="BL150" s="3">
        <v>7650</v>
      </c>
      <c r="BM150" s="3">
        <v>7.7211893659540971</v>
      </c>
      <c r="BN150" s="3">
        <v>2061</v>
      </c>
      <c r="BO150" s="3">
        <v>8.8679488834387499</v>
      </c>
      <c r="BP150" s="3">
        <v>16943</v>
      </c>
      <c r="BQ150" s="3">
        <v>6.4956773439147355</v>
      </c>
      <c r="BR150" s="3">
        <v>1599</v>
      </c>
      <c r="BS150" s="3">
        <v>8.2657017317136212</v>
      </c>
      <c r="BT150" s="3">
        <v>12791</v>
      </c>
      <c r="BU150" s="3">
        <v>7.3365606323058747</v>
      </c>
      <c r="BV150" s="3">
        <v>13779</v>
      </c>
      <c r="BW150" s="3">
        <v>7.7416636233390452</v>
      </c>
      <c r="BX150" s="3">
        <v>9397</v>
      </c>
      <c r="BY150" s="3">
        <v>10.417382628457403</v>
      </c>
      <c r="BZ150" s="3">
        <v>830</v>
      </c>
      <c r="CA150" s="3">
        <v>9.3153759820426494</v>
      </c>
      <c r="CB150" s="3">
        <v>4686</v>
      </c>
      <c r="CC150" s="3">
        <v>8.3004162607386416</v>
      </c>
      <c r="CD150" s="3">
        <v>7279</v>
      </c>
      <c r="CE150" s="3">
        <v>5.3294772294625865</v>
      </c>
      <c r="CF150" s="3">
        <v>833</v>
      </c>
      <c r="CG150" s="3">
        <v>7.4348446983220278</v>
      </c>
      <c r="CH150" s="3">
        <v>8449</v>
      </c>
      <c r="CI150" s="3">
        <v>9.3565891472868223</v>
      </c>
      <c r="CJ150" s="3">
        <v>11231</v>
      </c>
      <c r="CK150" s="3">
        <v>8.6960898180410382</v>
      </c>
      <c r="CL150" s="3">
        <v>12161</v>
      </c>
      <c r="CM150" s="3">
        <v>8.1795313298716668</v>
      </c>
      <c r="CN150" s="3">
        <v>12828</v>
      </c>
      <c r="CO150" s="3">
        <v>6.8518320692233736</v>
      </c>
      <c r="CP150" s="3">
        <v>5659</v>
      </c>
      <c r="CQ150" s="3">
        <v>8.9788341319455469</v>
      </c>
      <c r="CR150" s="3">
        <v>4940</v>
      </c>
      <c r="CS150" s="3">
        <v>9.0119673088149437</v>
      </c>
      <c r="CT150" s="3">
        <v>3321</v>
      </c>
      <c r="CU150" s="3">
        <v>9.2814622285570554</v>
      </c>
      <c r="CV150" s="3">
        <v>11797</v>
      </c>
      <c r="CW150" s="3">
        <v>5.7303709172868054</v>
      </c>
      <c r="CX150" s="3">
        <v>10253</v>
      </c>
      <c r="CY150" s="3">
        <v>7.7038673368948594</v>
      </c>
      <c r="CZ150" s="3">
        <v>3858</v>
      </c>
      <c r="DA150" s="3">
        <v>9.0804246004660243</v>
      </c>
      <c r="DB150" s="3">
        <v>18909</v>
      </c>
      <c r="DC150" s="3">
        <v>10.095730310683033</v>
      </c>
      <c r="DD150" s="3">
        <v>16511</v>
      </c>
      <c r="DE150" s="3">
        <v>8.5614431717422086</v>
      </c>
      <c r="DF150" s="3">
        <v>2271</v>
      </c>
      <c r="DG150" s="3">
        <v>10.112659749743955</v>
      </c>
      <c r="DH150" s="3">
        <v>1421</v>
      </c>
      <c r="DI150" s="3">
        <v>7.5573046854225385</v>
      </c>
      <c r="DJ150" s="3">
        <v>1540</v>
      </c>
      <c r="DK150" s="3">
        <v>8.8955637707948245</v>
      </c>
      <c r="DL150" s="3">
        <v>5226</v>
      </c>
      <c r="DM150" s="3">
        <v>7.7026250239509491</v>
      </c>
      <c r="DN150" s="3">
        <v>1285</v>
      </c>
      <c r="DO150" s="3">
        <v>9.3502146547333194</v>
      </c>
      <c r="DP150" s="3">
        <v>10013</v>
      </c>
      <c r="DQ150" s="3">
        <v>9.472409584984911</v>
      </c>
      <c r="DR150" s="3">
        <v>901</v>
      </c>
      <c r="DS150" s="3">
        <v>10.342056932966024</v>
      </c>
      <c r="DT150" s="3">
        <v>247</v>
      </c>
      <c r="DU150" s="3">
        <v>6.770833333333333</v>
      </c>
      <c r="DV150" s="3">
        <v>2956</v>
      </c>
      <c r="DW150" s="3">
        <v>8.4810925575256775</v>
      </c>
      <c r="DX150" s="3">
        <v>1617</v>
      </c>
      <c r="DY150" s="3">
        <v>8.573246381421983</v>
      </c>
      <c r="DZ150" s="3">
        <v>8895</v>
      </c>
      <c r="EA150" s="3">
        <v>8.0892316366711832</v>
      </c>
      <c r="EB150" s="3">
        <v>1114</v>
      </c>
      <c r="EC150" s="3">
        <v>8.4489950701554797</v>
      </c>
      <c r="ED150" s="3">
        <v>2831</v>
      </c>
      <c r="EE150" s="3">
        <v>7.085648495770136</v>
      </c>
      <c r="EF150" s="3">
        <v>1611</v>
      </c>
      <c r="EG150" s="3">
        <v>7.0235863452064358</v>
      </c>
      <c r="EH150" s="3">
        <v>632</v>
      </c>
      <c r="EI150" s="3">
        <v>8.9849303383565537</v>
      </c>
      <c r="EJ150" s="3">
        <v>3176</v>
      </c>
      <c r="EK150" s="3">
        <v>9.2478816643857549</v>
      </c>
      <c r="EL150" s="3">
        <v>3676</v>
      </c>
      <c r="EM150" s="3">
        <v>9.2915097439526839</v>
      </c>
      <c r="EN150" s="3">
        <v>4726</v>
      </c>
      <c r="EO150" s="3">
        <v>9.1961627522328815</v>
      </c>
      <c r="EP150" s="3">
        <v>365</v>
      </c>
      <c r="EQ150" s="3">
        <v>8.1509602501116571</v>
      </c>
      <c r="ER150" s="3">
        <v>12483</v>
      </c>
      <c r="ES150" s="3">
        <v>6.7655969692206801</v>
      </c>
      <c r="ET150" s="3">
        <v>16693</v>
      </c>
      <c r="EU150" s="3">
        <v>6.7641326325940998</v>
      </c>
      <c r="EV150" s="3">
        <v>5530</v>
      </c>
      <c r="EW150" s="3">
        <v>10.973746353660232</v>
      </c>
      <c r="EX150" s="3">
        <v>16630</v>
      </c>
      <c r="EY150" s="3">
        <v>5.5486600469784326</v>
      </c>
      <c r="EZ150" s="3">
        <v>16043</v>
      </c>
      <c r="FA150" s="3">
        <v>9.2230302681882197</v>
      </c>
      <c r="FB150" s="3">
        <v>10678</v>
      </c>
      <c r="FC150" s="3">
        <v>11.239290150095783</v>
      </c>
      <c r="FD150" s="3">
        <v>772</v>
      </c>
      <c r="FE150" s="3">
        <v>9.8331422748694433</v>
      </c>
      <c r="FF150" s="3">
        <v>398278</v>
      </c>
      <c r="FG150" s="3">
        <v>7.50581813131177</v>
      </c>
      <c r="FH150" s="3">
        <v>571149</v>
      </c>
      <c r="FI150" s="3">
        <v>8.0355661830592826</v>
      </c>
    </row>
    <row r="151" spans="2:165" x14ac:dyDescent="0.45">
      <c r="B151" s="18">
        <v>146</v>
      </c>
      <c r="C151" s="13" t="s">
        <v>134</v>
      </c>
      <c r="D151" s="3">
        <v>155</v>
      </c>
      <c r="E151" s="3">
        <v>1.0632459871038551</v>
      </c>
      <c r="F151" s="3">
        <v>137</v>
      </c>
      <c r="G151" s="3">
        <v>1.0515812097021799</v>
      </c>
      <c r="H151" s="3">
        <v>1336</v>
      </c>
      <c r="I151" s="3">
        <v>1.010406582768635</v>
      </c>
      <c r="J151" s="3">
        <v>1213</v>
      </c>
      <c r="K151" s="3">
        <v>1</v>
      </c>
      <c r="L151" s="3">
        <v>634</v>
      </c>
      <c r="M151" s="3">
        <v>1.3253339465267471</v>
      </c>
      <c r="N151" s="3">
        <v>693</v>
      </c>
      <c r="O151" s="3">
        <v>1.0495706301967378</v>
      </c>
      <c r="P151" s="3">
        <v>860</v>
      </c>
      <c r="Q151" s="3">
        <v>0.78344204350836266</v>
      </c>
      <c r="R151" s="3">
        <v>247</v>
      </c>
      <c r="S151" s="3">
        <v>1.4400652985074627</v>
      </c>
      <c r="T151" s="3">
        <v>1211</v>
      </c>
      <c r="U151" s="3">
        <v>0.67161364745552155</v>
      </c>
      <c r="V151" s="3">
        <v>1916</v>
      </c>
      <c r="W151" s="3">
        <v>0.92083067000523855</v>
      </c>
      <c r="X151" s="3">
        <v>84</v>
      </c>
      <c r="Y151" s="3">
        <v>1.1697535162233672</v>
      </c>
      <c r="Z151" s="3">
        <v>514</v>
      </c>
      <c r="AA151" s="3">
        <v>1.1585709455651978</v>
      </c>
      <c r="AB151" s="3">
        <v>970</v>
      </c>
      <c r="AC151" s="3">
        <v>0.75756984091033341</v>
      </c>
      <c r="AD151" s="3">
        <v>2691</v>
      </c>
      <c r="AE151" s="3">
        <v>0.69096558010553211</v>
      </c>
      <c r="AF151" s="3">
        <v>249</v>
      </c>
      <c r="AG151" s="3">
        <v>1.4873663460964102</v>
      </c>
      <c r="AH151" s="3">
        <v>286</v>
      </c>
      <c r="AI151" s="3">
        <v>1.1549489157210353</v>
      </c>
      <c r="AJ151" s="3">
        <v>206</v>
      </c>
      <c r="AK151" s="3">
        <v>1.1358623731804147</v>
      </c>
      <c r="AL151" s="3">
        <v>1228</v>
      </c>
      <c r="AM151" s="3">
        <v>0.75443414367424166</v>
      </c>
      <c r="AN151" s="3">
        <v>753</v>
      </c>
      <c r="AO151" s="3">
        <v>1.3339001966307062</v>
      </c>
      <c r="AP151" s="3">
        <v>1583</v>
      </c>
      <c r="AQ151" s="3">
        <v>1.0008029183236078</v>
      </c>
      <c r="AR151" s="3">
        <v>159</v>
      </c>
      <c r="AS151" s="3">
        <v>1.2771084337349397</v>
      </c>
      <c r="AT151" s="3">
        <v>1048</v>
      </c>
      <c r="AU151" s="3">
        <v>0.65265452280865643</v>
      </c>
      <c r="AV151" s="3">
        <v>305</v>
      </c>
      <c r="AW151" s="3">
        <v>1.3028620247757368</v>
      </c>
      <c r="AX151" s="3">
        <v>186</v>
      </c>
      <c r="AY151" s="3">
        <v>0.67670814232700283</v>
      </c>
      <c r="AZ151" s="3">
        <v>1382</v>
      </c>
      <c r="BA151" s="3">
        <v>0.98777785719391042</v>
      </c>
      <c r="BB151" s="3">
        <v>1511</v>
      </c>
      <c r="BC151" s="3">
        <v>0.89457512122055327</v>
      </c>
      <c r="BD151" s="3">
        <v>3027</v>
      </c>
      <c r="BE151" s="3">
        <v>0.98930621102584548</v>
      </c>
      <c r="BF151" s="3">
        <v>778</v>
      </c>
      <c r="BG151" s="3">
        <v>1.0088174273858921</v>
      </c>
      <c r="BH151" s="3">
        <v>228</v>
      </c>
      <c r="BI151" s="3">
        <v>1.1954071200125833</v>
      </c>
      <c r="BJ151" s="3">
        <v>80</v>
      </c>
      <c r="BK151" s="3">
        <v>1.1827321111768185</v>
      </c>
      <c r="BL151" s="3">
        <v>842</v>
      </c>
      <c r="BM151" s="3">
        <v>0.84983548315468627</v>
      </c>
      <c r="BN151" s="3">
        <v>293</v>
      </c>
      <c r="BO151" s="3">
        <v>1.260703067854223</v>
      </c>
      <c r="BP151" s="3">
        <v>1790</v>
      </c>
      <c r="BQ151" s="3">
        <v>0.68625759579810985</v>
      </c>
      <c r="BR151" s="3">
        <v>184</v>
      </c>
      <c r="BS151" s="3">
        <v>0.95115016800206775</v>
      </c>
      <c r="BT151" s="3">
        <v>1549</v>
      </c>
      <c r="BU151" s="3">
        <v>0.88846317093595495</v>
      </c>
      <c r="BV151" s="3">
        <v>1516</v>
      </c>
      <c r="BW151" s="3">
        <v>0.85175717054807987</v>
      </c>
      <c r="BX151" s="3">
        <v>1038</v>
      </c>
      <c r="BY151" s="3">
        <v>1.1507122665040741</v>
      </c>
      <c r="BZ151" s="3">
        <v>97</v>
      </c>
      <c r="CA151" s="3">
        <v>1.0886644219977553</v>
      </c>
      <c r="CB151" s="3">
        <v>458</v>
      </c>
      <c r="CC151" s="3">
        <v>0.81126560977769913</v>
      </c>
      <c r="CD151" s="3">
        <v>1296</v>
      </c>
      <c r="CE151" s="3">
        <v>0.94889442085224784</v>
      </c>
      <c r="CF151" s="3">
        <v>137</v>
      </c>
      <c r="CG151" s="3">
        <v>1.2227775794359159</v>
      </c>
      <c r="CH151" s="3">
        <v>579</v>
      </c>
      <c r="CI151" s="3">
        <v>0.64119601328903653</v>
      </c>
      <c r="CJ151" s="3">
        <v>1140</v>
      </c>
      <c r="CK151" s="3">
        <v>0.88269454123112656</v>
      </c>
      <c r="CL151" s="3">
        <v>610</v>
      </c>
      <c r="CM151" s="3">
        <v>0.41028814334526081</v>
      </c>
      <c r="CN151" s="3">
        <v>1209</v>
      </c>
      <c r="CO151" s="3">
        <v>0.6457643414165154</v>
      </c>
      <c r="CP151" s="3">
        <v>624</v>
      </c>
      <c r="CQ151" s="3">
        <v>0.99006759115285758</v>
      </c>
      <c r="CR151" s="3">
        <v>454</v>
      </c>
      <c r="CS151" s="3">
        <v>0.82822533566841805</v>
      </c>
      <c r="CT151" s="3">
        <v>448</v>
      </c>
      <c r="CU151" s="3">
        <v>1.2520611497722256</v>
      </c>
      <c r="CV151" s="3">
        <v>1654</v>
      </c>
      <c r="CW151" s="3">
        <v>0.80342743894145763</v>
      </c>
      <c r="CX151" s="3">
        <v>1074</v>
      </c>
      <c r="CY151" s="3">
        <v>0.80697878863016481</v>
      </c>
      <c r="CZ151" s="3">
        <v>420</v>
      </c>
      <c r="DA151" s="3">
        <v>0.98853767034622364</v>
      </c>
      <c r="DB151" s="3">
        <v>1400</v>
      </c>
      <c r="DC151" s="3">
        <v>0.74747593394448386</v>
      </c>
      <c r="DD151" s="3">
        <v>2264</v>
      </c>
      <c r="DE151" s="3">
        <v>1.1739511441356887</v>
      </c>
      <c r="DF151" s="3">
        <v>247</v>
      </c>
      <c r="DG151" s="3">
        <v>1.099879770227546</v>
      </c>
      <c r="DH151" s="3">
        <v>196</v>
      </c>
      <c r="DI151" s="3">
        <v>1.0423868531617295</v>
      </c>
      <c r="DJ151" s="3">
        <v>209</v>
      </c>
      <c r="DK151" s="3">
        <v>1.2072550831792976</v>
      </c>
      <c r="DL151" s="3">
        <v>478</v>
      </c>
      <c r="DM151" s="3">
        <v>0.70452636078234854</v>
      </c>
      <c r="DN151" s="3">
        <v>153</v>
      </c>
      <c r="DO151" s="3">
        <v>1.1132940406024885</v>
      </c>
      <c r="DP151" s="3">
        <v>651</v>
      </c>
      <c r="DQ151" s="3">
        <v>0.61585325475134101</v>
      </c>
      <c r="DR151" s="3">
        <v>124</v>
      </c>
      <c r="DS151" s="3">
        <v>1.4233241505968779</v>
      </c>
      <c r="DT151" s="3">
        <v>49</v>
      </c>
      <c r="DU151" s="3">
        <v>1.3432017543859649</v>
      </c>
      <c r="DV151" s="3">
        <v>414</v>
      </c>
      <c r="DW151" s="3">
        <v>1.1878120158374936</v>
      </c>
      <c r="DX151" s="3">
        <v>198</v>
      </c>
      <c r="DY151" s="3">
        <v>1.0497852711945284</v>
      </c>
      <c r="DZ151" s="3">
        <v>702</v>
      </c>
      <c r="EA151" s="3">
        <v>0.63840816289411695</v>
      </c>
      <c r="EB151" s="3">
        <v>168</v>
      </c>
      <c r="EC151" s="3">
        <v>1.2741751990898749</v>
      </c>
      <c r="ED151" s="3">
        <v>321</v>
      </c>
      <c r="EE151" s="3">
        <v>0.80342393752815733</v>
      </c>
      <c r="EF151" s="3">
        <v>208</v>
      </c>
      <c r="EG151" s="3">
        <v>0.90683175655055148</v>
      </c>
      <c r="EH151" s="3">
        <v>78</v>
      </c>
      <c r="EI151" s="3">
        <v>1.1088996303667897</v>
      </c>
      <c r="EJ151" s="3">
        <v>409</v>
      </c>
      <c r="EK151" s="3">
        <v>1.1909268264275108</v>
      </c>
      <c r="EL151" s="3">
        <v>442</v>
      </c>
      <c r="EM151" s="3">
        <v>1.1172054697570963</v>
      </c>
      <c r="EN151" s="3">
        <v>636</v>
      </c>
      <c r="EO151" s="3">
        <v>1.237570780876029</v>
      </c>
      <c r="EP151" s="3">
        <v>49</v>
      </c>
      <c r="EQ151" s="3">
        <v>1.094238499330058</v>
      </c>
      <c r="ER151" s="3">
        <v>1442</v>
      </c>
      <c r="ES151" s="3">
        <v>0.78154216371194596</v>
      </c>
      <c r="ET151" s="3">
        <v>1774</v>
      </c>
      <c r="EU151" s="3">
        <v>0.71883851256346565</v>
      </c>
      <c r="EV151" s="3">
        <v>474</v>
      </c>
      <c r="EW151" s="3">
        <v>0.94060683031373404</v>
      </c>
      <c r="EX151" s="3">
        <v>1482</v>
      </c>
      <c r="EY151" s="3">
        <v>0.49447469570787955</v>
      </c>
      <c r="EZ151" s="3">
        <v>1473</v>
      </c>
      <c r="FA151" s="3">
        <v>0.8468193969358131</v>
      </c>
      <c r="FB151" s="3">
        <v>521</v>
      </c>
      <c r="FC151" s="3">
        <v>0.54838641769993468</v>
      </c>
      <c r="FD151" s="3">
        <v>107</v>
      </c>
      <c r="FE151" s="3">
        <v>1.3628837090816457</v>
      </c>
      <c r="FF151" s="3">
        <v>40398</v>
      </c>
      <c r="FG151" s="3">
        <v>0.76132761756545153</v>
      </c>
      <c r="FH151" s="3">
        <v>59855</v>
      </c>
      <c r="FI151" s="3">
        <v>0.84210742536013095</v>
      </c>
    </row>
    <row r="152" spans="2:165" x14ac:dyDescent="0.45">
      <c r="B152" s="18">
        <v>147</v>
      </c>
      <c r="C152" s="13" t="s">
        <v>135</v>
      </c>
      <c r="D152" s="3">
        <v>1000</v>
      </c>
      <c r="E152" s="3">
        <v>6.8596515297022913</v>
      </c>
      <c r="F152" s="3">
        <v>997</v>
      </c>
      <c r="G152" s="3">
        <v>7.6527479275406822</v>
      </c>
      <c r="H152" s="3">
        <v>10964</v>
      </c>
      <c r="I152" s="3">
        <v>8.2919893514036787</v>
      </c>
      <c r="J152" s="3">
        <v>11367</v>
      </c>
      <c r="K152" s="3">
        <v>8</v>
      </c>
      <c r="L152" s="3">
        <v>3694</v>
      </c>
      <c r="M152" s="3">
        <v>7.7220561490059998</v>
      </c>
      <c r="N152" s="3">
        <v>5231</v>
      </c>
      <c r="O152" s="3">
        <v>7.9225165462613782</v>
      </c>
      <c r="P152" s="3">
        <v>7842</v>
      </c>
      <c r="Q152" s="3">
        <v>7.143898261851839</v>
      </c>
      <c r="R152" s="3">
        <v>1272</v>
      </c>
      <c r="S152" s="3">
        <v>7.4160447761194028</v>
      </c>
      <c r="T152" s="3">
        <v>13193</v>
      </c>
      <c r="U152" s="3">
        <v>7.3167620568791873</v>
      </c>
      <c r="V152" s="3">
        <v>14775</v>
      </c>
      <c r="W152" s="3">
        <v>7.1008732512147175</v>
      </c>
      <c r="X152" s="3">
        <v>488</v>
      </c>
      <c r="Y152" s="3">
        <v>6.7957109037738483</v>
      </c>
      <c r="Z152" s="3">
        <v>3181</v>
      </c>
      <c r="AA152" s="3">
        <v>7.170066493857771</v>
      </c>
      <c r="AB152" s="3">
        <v>8895</v>
      </c>
      <c r="AC152" s="3">
        <v>6.9469935411313566</v>
      </c>
      <c r="AD152" s="3">
        <v>25497</v>
      </c>
      <c r="AE152" s="3">
        <v>6.5468410984581018</v>
      </c>
      <c r="AF152" s="3">
        <v>1385</v>
      </c>
      <c r="AG152" s="3">
        <v>8.2731019652350515</v>
      </c>
      <c r="AH152" s="3">
        <v>1692</v>
      </c>
      <c r="AI152" s="3">
        <v>6.832774704195776</v>
      </c>
      <c r="AJ152" s="3">
        <v>1228</v>
      </c>
      <c r="AK152" s="3">
        <v>6.7710630789589761</v>
      </c>
      <c r="AL152" s="3">
        <v>12855</v>
      </c>
      <c r="AM152" s="3">
        <v>7.8975984665573113</v>
      </c>
      <c r="AN152" s="3">
        <v>4322</v>
      </c>
      <c r="AO152" s="3">
        <v>7.6561974101433101</v>
      </c>
      <c r="AP152" s="3">
        <v>12394</v>
      </c>
      <c r="AQ152" s="3">
        <v>7.8357241754281697</v>
      </c>
      <c r="AR152" s="3">
        <v>772</v>
      </c>
      <c r="AS152" s="3">
        <v>6.2008032128514055</v>
      </c>
      <c r="AT152" s="3">
        <v>11973</v>
      </c>
      <c r="AU152" s="3">
        <v>7.4563288183092018</v>
      </c>
      <c r="AV152" s="3">
        <v>1809</v>
      </c>
      <c r="AW152" s="3">
        <v>7.7274668944895346</v>
      </c>
      <c r="AX152" s="3">
        <v>2023</v>
      </c>
      <c r="AY152" s="3">
        <v>7.3601106017608968</v>
      </c>
      <c r="AZ152" s="3">
        <v>11126</v>
      </c>
      <c r="BA152" s="3">
        <v>7.9522550210849836</v>
      </c>
      <c r="BB152" s="3">
        <v>11159</v>
      </c>
      <c r="BC152" s="3">
        <v>6.6065941612840202</v>
      </c>
      <c r="BD152" s="3">
        <v>23803</v>
      </c>
      <c r="BE152" s="3">
        <v>7.7794700168642885</v>
      </c>
      <c r="BF152" s="3">
        <v>5781</v>
      </c>
      <c r="BG152" s="3">
        <v>7.4961099585062234</v>
      </c>
      <c r="BH152" s="3">
        <v>1630</v>
      </c>
      <c r="BI152" s="3">
        <v>8.5461123053531161</v>
      </c>
      <c r="BJ152" s="3">
        <v>502</v>
      </c>
      <c r="BK152" s="3">
        <v>7.4216439976345363</v>
      </c>
      <c r="BL152" s="3">
        <v>7137</v>
      </c>
      <c r="BM152" s="3">
        <v>7.2034154908254102</v>
      </c>
      <c r="BN152" s="3">
        <v>1553</v>
      </c>
      <c r="BO152" s="3">
        <v>6.682156533711975</v>
      </c>
      <c r="BP152" s="3">
        <v>18656</v>
      </c>
      <c r="BQ152" s="3">
        <v>7.1524143615695746</v>
      </c>
      <c r="BR152" s="3">
        <v>1423</v>
      </c>
      <c r="BS152" s="3">
        <v>7.3559059188420779</v>
      </c>
      <c r="BT152" s="3">
        <v>12908</v>
      </c>
      <c r="BU152" s="3">
        <v>7.4036685671021996</v>
      </c>
      <c r="BV152" s="3">
        <v>13920</v>
      </c>
      <c r="BW152" s="3">
        <v>7.820883782341209</v>
      </c>
      <c r="BX152" s="3">
        <v>7376</v>
      </c>
      <c r="BY152" s="3">
        <v>8.176930325369991</v>
      </c>
      <c r="BZ152" s="3">
        <v>657</v>
      </c>
      <c r="CA152" s="3">
        <v>7.3737373737373737</v>
      </c>
      <c r="CB152" s="3">
        <v>4343</v>
      </c>
      <c r="CC152" s="3">
        <v>7.6928527145514121</v>
      </c>
      <c r="CD152" s="3">
        <v>10249</v>
      </c>
      <c r="CE152" s="3">
        <v>7.5040269439156537</v>
      </c>
      <c r="CF152" s="3">
        <v>842</v>
      </c>
      <c r="CG152" s="3">
        <v>7.5151731524455547</v>
      </c>
      <c r="CH152" s="3">
        <v>6863</v>
      </c>
      <c r="CI152" s="3">
        <v>7.6002214839424136</v>
      </c>
      <c r="CJ152" s="3">
        <v>10670</v>
      </c>
      <c r="CK152" s="3">
        <v>8.2617111885404562</v>
      </c>
      <c r="CL152" s="3">
        <v>8923</v>
      </c>
      <c r="CM152" s="3">
        <v>6.0016411525733808</v>
      </c>
      <c r="CN152" s="3">
        <v>12274</v>
      </c>
      <c r="CO152" s="3">
        <v>6.5559235124452515</v>
      </c>
      <c r="CP152" s="3">
        <v>4370</v>
      </c>
      <c r="CQ152" s="3">
        <v>6.9336464316313906</v>
      </c>
      <c r="CR152" s="3">
        <v>4055</v>
      </c>
      <c r="CS152" s="3">
        <v>7.3974751897256272</v>
      </c>
      <c r="CT152" s="3">
        <v>2482</v>
      </c>
      <c r="CU152" s="3">
        <v>6.9366423520863032</v>
      </c>
      <c r="CV152" s="3">
        <v>14350</v>
      </c>
      <c r="CW152" s="3">
        <v>6.9704859424485592</v>
      </c>
      <c r="CX152" s="3">
        <v>9862</v>
      </c>
      <c r="CY152" s="3">
        <v>7.4100789697119973</v>
      </c>
      <c r="CZ152" s="3">
        <v>3382</v>
      </c>
      <c r="DA152" s="3">
        <v>7.9600819074069715</v>
      </c>
      <c r="DB152" s="3">
        <v>14449</v>
      </c>
      <c r="DC152" s="3">
        <v>7.7144855496884626</v>
      </c>
      <c r="DD152" s="3">
        <v>14261</v>
      </c>
      <c r="DE152" s="3">
        <v>7.3947514428087713</v>
      </c>
      <c r="DF152" s="3">
        <v>1964</v>
      </c>
      <c r="DG152" s="3">
        <v>8.7456027073963583</v>
      </c>
      <c r="DH152" s="3">
        <v>1200</v>
      </c>
      <c r="DI152" s="3">
        <v>6.3819603254799766</v>
      </c>
      <c r="DJ152" s="3">
        <v>1300</v>
      </c>
      <c r="DK152" s="3">
        <v>7.50924214417745</v>
      </c>
      <c r="DL152" s="3">
        <v>5017</v>
      </c>
      <c r="DM152" s="3">
        <v>7.3945789791737289</v>
      </c>
      <c r="DN152" s="3">
        <v>1046</v>
      </c>
      <c r="DO152" s="3">
        <v>7.6111474932693008</v>
      </c>
      <c r="DP152" s="3">
        <v>7603</v>
      </c>
      <c r="DQ152" s="3">
        <v>7.1925227279177344</v>
      </c>
      <c r="DR152" s="3">
        <v>659</v>
      </c>
      <c r="DS152" s="3">
        <v>7.5642791551882453</v>
      </c>
      <c r="DT152" s="3">
        <v>271</v>
      </c>
      <c r="DU152" s="3">
        <v>7.4287280701754383</v>
      </c>
      <c r="DV152" s="3">
        <v>2589</v>
      </c>
      <c r="DW152" s="3">
        <v>7.428128765708383</v>
      </c>
      <c r="DX152" s="3">
        <v>1359</v>
      </c>
      <c r="DY152" s="3">
        <v>7.2053443613806261</v>
      </c>
      <c r="DZ152" s="3">
        <v>7566</v>
      </c>
      <c r="EA152" s="3">
        <v>6.8806213111921508</v>
      </c>
      <c r="EB152" s="3">
        <v>943</v>
      </c>
      <c r="EC152" s="3">
        <v>7.1520667425104278</v>
      </c>
      <c r="ED152" s="3">
        <v>2707</v>
      </c>
      <c r="EE152" s="3">
        <v>6.7752915853231217</v>
      </c>
      <c r="EF152" s="3">
        <v>1329</v>
      </c>
      <c r="EG152" s="3">
        <v>5.7941317521907836</v>
      </c>
      <c r="EH152" s="3">
        <v>504</v>
      </c>
      <c r="EI152" s="3">
        <v>7.1651976116007958</v>
      </c>
      <c r="EJ152" s="3">
        <v>2602</v>
      </c>
      <c r="EK152" s="3">
        <v>7.5765075852429895</v>
      </c>
      <c r="EL152" s="3">
        <v>2875</v>
      </c>
      <c r="EM152" s="3">
        <v>7.2668907817910675</v>
      </c>
      <c r="EN152" s="3">
        <v>3825</v>
      </c>
      <c r="EO152" s="3">
        <v>7.4429374793251739</v>
      </c>
      <c r="EP152" s="3">
        <v>282</v>
      </c>
      <c r="EQ152" s="3">
        <v>6.2974542206342115</v>
      </c>
      <c r="ER152" s="3">
        <v>14157</v>
      </c>
      <c r="ES152" s="3">
        <v>7.6728796197434237</v>
      </c>
      <c r="ET152" s="3">
        <v>16903</v>
      </c>
      <c r="EU152" s="3">
        <v>6.8492262558400556</v>
      </c>
      <c r="EV152" s="3">
        <v>4271</v>
      </c>
      <c r="EW152" s="3">
        <v>8.4753834858015988</v>
      </c>
      <c r="EX152" s="3">
        <v>17581</v>
      </c>
      <c r="EY152" s="3">
        <v>5.8659646594063632</v>
      </c>
      <c r="EZ152" s="3">
        <v>13838</v>
      </c>
      <c r="FA152" s="3">
        <v>7.9553881974187242</v>
      </c>
      <c r="FB152" s="3">
        <v>7414</v>
      </c>
      <c r="FC152" s="3">
        <v>7.8037176599372673</v>
      </c>
      <c r="FD152" s="3">
        <v>612</v>
      </c>
      <c r="FE152" s="3">
        <v>7.7951853267099729</v>
      </c>
      <c r="FF152" s="3">
        <v>381459</v>
      </c>
      <c r="FG152" s="3">
        <v>7.1888527072850037</v>
      </c>
      <c r="FH152" s="3">
        <v>519108</v>
      </c>
      <c r="FI152" s="3">
        <v>7.3033948937239472</v>
      </c>
    </row>
    <row r="153" spans="2:165" x14ac:dyDescent="0.45">
      <c r="B153" s="18">
        <v>148</v>
      </c>
      <c r="C153" s="13" t="s">
        <v>136</v>
      </c>
      <c r="D153" s="3">
        <v>7544</v>
      </c>
      <c r="E153" s="3">
        <v>51.749211140074081</v>
      </c>
      <c r="F153" s="3">
        <v>5704</v>
      </c>
      <c r="G153" s="3">
        <v>43.782622044826532</v>
      </c>
      <c r="H153" s="3">
        <v>60425</v>
      </c>
      <c r="I153" s="3">
        <v>45.698965392061957</v>
      </c>
      <c r="J153" s="3">
        <v>76810</v>
      </c>
      <c r="K153" s="3">
        <v>54</v>
      </c>
      <c r="L153" s="3">
        <v>20871</v>
      </c>
      <c r="M153" s="3">
        <v>43.629408198674668</v>
      </c>
      <c r="N153" s="3">
        <v>31249</v>
      </c>
      <c r="O153" s="3">
        <v>47.32760840262317</v>
      </c>
      <c r="P153" s="3">
        <v>64309</v>
      </c>
      <c r="Q153" s="3">
        <v>58.584156251138722</v>
      </c>
      <c r="R153" s="3">
        <v>6971</v>
      </c>
      <c r="S153" s="3">
        <v>40.642490671641788</v>
      </c>
      <c r="T153" s="3">
        <v>110040</v>
      </c>
      <c r="U153" s="3">
        <v>61.02755224277918</v>
      </c>
      <c r="V153" s="3">
        <v>122546</v>
      </c>
      <c r="W153" s="3">
        <v>58.895676036775555</v>
      </c>
      <c r="X153" s="3">
        <v>3099</v>
      </c>
      <c r="Y153" s="3">
        <v>43.155549366383511</v>
      </c>
      <c r="Z153" s="3">
        <v>20396</v>
      </c>
      <c r="AA153" s="3">
        <v>45.973177053983996</v>
      </c>
      <c r="AB153" s="3">
        <v>72172</v>
      </c>
      <c r="AC153" s="3">
        <v>56.366320163072771</v>
      </c>
      <c r="AD153" s="3">
        <v>240283</v>
      </c>
      <c r="AE153" s="3">
        <v>61.69724358398274</v>
      </c>
      <c r="AF153" s="3">
        <v>6031</v>
      </c>
      <c r="AG153" s="3">
        <v>36.025327041395379</v>
      </c>
      <c r="AH153" s="3">
        <v>12574</v>
      </c>
      <c r="AI153" s="3">
        <v>50.777369462504538</v>
      </c>
      <c r="AJ153" s="3">
        <v>8817</v>
      </c>
      <c r="AK153" s="3">
        <v>48.61601235112483</v>
      </c>
      <c r="AL153" s="3">
        <v>90414</v>
      </c>
      <c r="AM153" s="3">
        <v>55.54674972814567</v>
      </c>
      <c r="AN153" s="3">
        <v>24496</v>
      </c>
      <c r="AO153" s="3">
        <v>43.393385413898777</v>
      </c>
      <c r="AP153" s="3">
        <v>77857</v>
      </c>
      <c r="AQ153" s="3">
        <v>49.222686552066406</v>
      </c>
      <c r="AR153" s="3">
        <v>5358</v>
      </c>
      <c r="AS153" s="3">
        <v>43.036144578313248</v>
      </c>
      <c r="AT153" s="3">
        <v>97584</v>
      </c>
      <c r="AU153" s="3">
        <v>60.771602055114435</v>
      </c>
      <c r="AV153" s="3">
        <v>10412</v>
      </c>
      <c r="AW153" s="3">
        <v>44.476719350704826</v>
      </c>
      <c r="AX153" s="3">
        <v>14499</v>
      </c>
      <c r="AY153" s="3">
        <v>52.750491159135557</v>
      </c>
      <c r="AZ153" s="3">
        <v>64182</v>
      </c>
      <c r="BA153" s="3">
        <v>45.873775998856409</v>
      </c>
      <c r="BB153" s="3">
        <v>104607</v>
      </c>
      <c r="BC153" s="3">
        <v>61.931713901732913</v>
      </c>
      <c r="BD153" s="3">
        <v>153113</v>
      </c>
      <c r="BE153" s="3">
        <v>50.041507066006041</v>
      </c>
      <c r="BF153" s="3">
        <v>37278</v>
      </c>
      <c r="BG153" s="3">
        <v>48.337655601659755</v>
      </c>
      <c r="BH153" s="3">
        <v>8341</v>
      </c>
      <c r="BI153" s="3">
        <v>43.731977140460337</v>
      </c>
      <c r="BJ153" s="3">
        <v>2937</v>
      </c>
      <c r="BK153" s="3">
        <v>43.421052631578952</v>
      </c>
      <c r="BL153" s="3">
        <v>56360</v>
      </c>
      <c r="BM153" s="3">
        <v>56.884474858192533</v>
      </c>
      <c r="BN153" s="3">
        <v>11304</v>
      </c>
      <c r="BO153" s="3">
        <v>48.638182522266682</v>
      </c>
      <c r="BP153" s="3">
        <v>157422</v>
      </c>
      <c r="BQ153" s="3">
        <v>60.353096785324055</v>
      </c>
      <c r="BR153" s="3">
        <v>9515</v>
      </c>
      <c r="BS153" s="3">
        <v>49.185836133367793</v>
      </c>
      <c r="BT153" s="3">
        <v>98716</v>
      </c>
      <c r="BU153" s="3">
        <v>56.620742661145087</v>
      </c>
      <c r="BV153" s="3">
        <v>97071</v>
      </c>
      <c r="BW153" s="3">
        <v>54.538865634744504</v>
      </c>
      <c r="BX153" s="3">
        <v>38648</v>
      </c>
      <c r="BY153" s="3">
        <v>42.844631672301979</v>
      </c>
      <c r="BZ153" s="3">
        <v>3699</v>
      </c>
      <c r="CA153" s="3">
        <v>41.515151515151516</v>
      </c>
      <c r="CB153" s="3">
        <v>30092</v>
      </c>
      <c r="CC153" s="3">
        <v>53.302630413603758</v>
      </c>
      <c r="CD153" s="3">
        <v>81492</v>
      </c>
      <c r="CE153" s="3">
        <v>59.666129740811243</v>
      </c>
      <c r="CF153" s="3">
        <v>5699</v>
      </c>
      <c r="CG153" s="3">
        <v>50.865762227775789</v>
      </c>
      <c r="CH153" s="3">
        <v>53835</v>
      </c>
      <c r="CI153" s="3">
        <v>59.61794019933555</v>
      </c>
      <c r="CJ153" s="3">
        <v>69197</v>
      </c>
      <c r="CK153" s="3">
        <v>53.57878435927217</v>
      </c>
      <c r="CL153" s="3">
        <v>103831</v>
      </c>
      <c r="CM153" s="3">
        <v>69.837095428986515</v>
      </c>
      <c r="CN153" s="3">
        <v>115371</v>
      </c>
      <c r="CO153" s="3">
        <v>61.623224014528368</v>
      </c>
      <c r="CP153" s="3">
        <v>31185</v>
      </c>
      <c r="CQ153" s="3">
        <v>49.479579855932471</v>
      </c>
      <c r="CR153" s="3">
        <v>28407</v>
      </c>
      <c r="CS153" s="3">
        <v>51.822460595446586</v>
      </c>
      <c r="CT153" s="3">
        <v>15517</v>
      </c>
      <c r="CU153" s="3">
        <v>43.366591207624154</v>
      </c>
      <c r="CV153" s="3">
        <v>127058</v>
      </c>
      <c r="CW153" s="3">
        <v>61.718188353702374</v>
      </c>
      <c r="CX153" s="3">
        <v>76186</v>
      </c>
      <c r="CY153" s="3">
        <v>57.244400363666415</v>
      </c>
      <c r="CZ153" s="3">
        <v>21423</v>
      </c>
      <c r="DA153" s="3">
        <v>50.422482171017016</v>
      </c>
      <c r="DB153" s="3">
        <v>105034</v>
      </c>
      <c r="DC153" s="3">
        <v>56.078848032803521</v>
      </c>
      <c r="DD153" s="3">
        <v>92606</v>
      </c>
      <c r="DE153" s="3">
        <v>48.018957444271024</v>
      </c>
      <c r="DF153" s="3">
        <v>10054</v>
      </c>
      <c r="DG153" s="3">
        <v>44.770004898249987</v>
      </c>
      <c r="DH153" s="3">
        <v>10217</v>
      </c>
      <c r="DI153" s="3">
        <v>54.337073871190768</v>
      </c>
      <c r="DJ153" s="3">
        <v>7847</v>
      </c>
      <c r="DK153" s="3">
        <v>45.326940850277268</v>
      </c>
      <c r="DL153" s="3">
        <v>39127</v>
      </c>
      <c r="DM153" s="3">
        <v>57.669462172240479</v>
      </c>
      <c r="DN153" s="3">
        <v>5941</v>
      </c>
      <c r="DO153" s="3">
        <v>43.229280360911012</v>
      </c>
      <c r="DP153" s="3">
        <v>64179</v>
      </c>
      <c r="DQ153" s="3">
        <v>60.714049211499713</v>
      </c>
      <c r="DR153" s="3">
        <v>3598</v>
      </c>
      <c r="DS153" s="3">
        <v>41.299357208448114</v>
      </c>
      <c r="DT153" s="3">
        <v>1710</v>
      </c>
      <c r="DU153" s="3">
        <v>46.875</v>
      </c>
      <c r="DV153" s="3">
        <v>16411</v>
      </c>
      <c r="DW153" s="3">
        <v>47.084983072244221</v>
      </c>
      <c r="DX153" s="3">
        <v>9020</v>
      </c>
      <c r="DY153" s="3">
        <v>47.823551243306298</v>
      </c>
      <c r="DZ153" s="3">
        <v>67301</v>
      </c>
      <c r="EA153" s="3">
        <v>61.204427024126737</v>
      </c>
      <c r="EB153" s="3">
        <v>5812</v>
      </c>
      <c r="EC153" s="3">
        <v>44.080394387561626</v>
      </c>
      <c r="ED153" s="3">
        <v>23260</v>
      </c>
      <c r="EE153" s="3">
        <v>58.216949491915706</v>
      </c>
      <c r="EF153" s="3">
        <v>12188</v>
      </c>
      <c r="EG153" s="3">
        <v>53.136853119414049</v>
      </c>
      <c r="EH153" s="3">
        <v>3214</v>
      </c>
      <c r="EI153" s="3">
        <v>45.692351435882856</v>
      </c>
      <c r="EJ153" s="3">
        <v>15655</v>
      </c>
      <c r="EK153" s="3">
        <v>45.584252977317064</v>
      </c>
      <c r="EL153" s="3">
        <v>19548</v>
      </c>
      <c r="EM153" s="3">
        <v>49.409802087809318</v>
      </c>
      <c r="EN153" s="3">
        <v>23708</v>
      </c>
      <c r="EO153" s="3">
        <v>46.132591309762411</v>
      </c>
      <c r="EP153" s="3">
        <v>2166</v>
      </c>
      <c r="EQ153" s="3">
        <v>48.36980794997767</v>
      </c>
      <c r="ER153" s="3">
        <v>109622</v>
      </c>
      <c r="ES153" s="3">
        <v>59.413463987816186</v>
      </c>
      <c r="ET153" s="3">
        <v>149526</v>
      </c>
      <c r="EU153" s="3">
        <v>60.589090997499873</v>
      </c>
      <c r="EV153" s="3">
        <v>23416</v>
      </c>
      <c r="EW153" s="3">
        <v>46.466771178536703</v>
      </c>
      <c r="EX153" s="3">
        <v>203676</v>
      </c>
      <c r="EY153" s="3">
        <v>67.957238949391424</v>
      </c>
      <c r="EZ153" s="3">
        <v>90333</v>
      </c>
      <c r="FA153" s="3">
        <v>51.931932507401768</v>
      </c>
      <c r="FB153" s="3">
        <v>54980</v>
      </c>
      <c r="FC153" s="3">
        <v>57.87002926130981</v>
      </c>
      <c r="FD153" s="3">
        <v>3062</v>
      </c>
      <c r="FE153" s="3">
        <v>39.00140109540186</v>
      </c>
      <c r="FF153" s="3">
        <v>3119696</v>
      </c>
      <c r="FG153" s="3">
        <v>58.792779920007646</v>
      </c>
      <c r="FH153" s="3">
        <v>3969500</v>
      </c>
      <c r="FI153" s="3">
        <v>55.847388271105835</v>
      </c>
    </row>
    <row r="154" spans="2:165" x14ac:dyDescent="0.45">
      <c r="B154" s="18">
        <v>149</v>
      </c>
    </row>
    <row r="155" spans="2:165" x14ac:dyDescent="0.4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45">
      <c r="B156" s="18">
        <v>151</v>
      </c>
    </row>
    <row r="157" spans="2:165" x14ac:dyDescent="0.45">
      <c r="B157" s="18">
        <v>152</v>
      </c>
      <c r="C157" s="1" t="s">
        <v>238</v>
      </c>
    </row>
    <row r="158" spans="2:165" x14ac:dyDescent="0.4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4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4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45">
      <c r="B161" s="18">
        <v>156</v>
      </c>
    </row>
    <row r="162" spans="2:165" x14ac:dyDescent="0.45">
      <c r="B162" s="18">
        <v>157</v>
      </c>
      <c r="C162" s="12" t="s">
        <v>137</v>
      </c>
    </row>
    <row r="163" spans="2:165" x14ac:dyDescent="0.4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4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4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45">
      <c r="B166" s="18">
        <v>161</v>
      </c>
    </row>
    <row r="167" spans="2:165" x14ac:dyDescent="0.45">
      <c r="B167" s="18">
        <v>162</v>
      </c>
      <c r="C167" s="12" t="s">
        <v>138</v>
      </c>
    </row>
    <row r="168" spans="2:165" x14ac:dyDescent="0.4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4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4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45">
      <c r="B171" s="18">
        <v>166</v>
      </c>
    </row>
    <row r="172" spans="2:165" x14ac:dyDescent="0.45">
      <c r="B172" s="18">
        <v>167</v>
      </c>
      <c r="C172" s="15" t="s">
        <v>139</v>
      </c>
    </row>
    <row r="173" spans="2:165" s="133" customFormat="1" x14ac:dyDescent="0.45">
      <c r="B173" s="18">
        <v>168</v>
      </c>
      <c r="C173" s="131" t="s">
        <v>140</v>
      </c>
      <c r="D173" s="132">
        <v>1894</v>
      </c>
      <c r="E173" s="132">
        <f>D173/SUM(D$173:D$176)*100</f>
        <v>52.37831858407079</v>
      </c>
      <c r="F173" s="132">
        <v>1434</v>
      </c>
      <c r="G173" s="132">
        <f>F173/SUM(F$173:F$176)*100</f>
        <v>48.282828282828284</v>
      </c>
      <c r="H173" s="132">
        <v>11872</v>
      </c>
      <c r="I173" s="132">
        <f>H173/SUM(H$173:H$176)*100</f>
        <v>39.852299429338707</v>
      </c>
      <c r="J173" s="132">
        <v>12696</v>
      </c>
      <c r="K173" s="132">
        <f>J173/SUM(J$173:J$176)*100</f>
        <v>38.785360786949347</v>
      </c>
      <c r="L173" s="132">
        <v>5781</v>
      </c>
      <c r="M173" s="132">
        <f>L173/SUM(L$173:L$176)*100</f>
        <v>52.203359219794109</v>
      </c>
      <c r="N173" s="132">
        <v>6896</v>
      </c>
      <c r="O173" s="132">
        <f>N173/SUM(N$173:N$176)*100</f>
        <v>43.540851117565346</v>
      </c>
      <c r="P173" s="132">
        <v>10418</v>
      </c>
      <c r="Q173" s="132">
        <f>P173/SUM(P$173:P$176)*100</f>
        <v>37.255042197110569</v>
      </c>
      <c r="R173" s="132">
        <v>2084</v>
      </c>
      <c r="S173" s="132">
        <f>R173/SUM(R$173:R$176)*100</f>
        <v>52.826362484157166</v>
      </c>
      <c r="T173" s="132">
        <v>16248</v>
      </c>
      <c r="U173" s="132">
        <f>T173/SUM(T$173:T$176)*100</f>
        <v>36.417428725121034</v>
      </c>
      <c r="V173" s="132">
        <v>15455</v>
      </c>
      <c r="W173" s="132">
        <f>V173/SUM(V$173:V$176)*100</f>
        <v>30.286699719767192</v>
      </c>
      <c r="X173" s="132">
        <v>826</v>
      </c>
      <c r="Y173" s="132">
        <f>X173/SUM(X$173:X$176)*100</f>
        <v>51.272501551831162</v>
      </c>
      <c r="Z173" s="132">
        <v>4892</v>
      </c>
      <c r="AA173" s="132">
        <f>Z173/SUM(Z$173:Z$176)*100</f>
        <v>46.737365052068405</v>
      </c>
      <c r="AB173" s="132">
        <v>10614</v>
      </c>
      <c r="AC173" s="132">
        <f>AB173/SUM(AB$173:AB$176)*100</f>
        <v>33.100480259464852</v>
      </c>
      <c r="AD173" s="132">
        <v>27033</v>
      </c>
      <c r="AE173" s="132">
        <f>AD173/SUM(AD$173:AD$176)*100</f>
        <v>27.771442660338398</v>
      </c>
      <c r="AF173" s="132">
        <v>1734</v>
      </c>
      <c r="AG173" s="132">
        <f>AF173/SUM(AF$173:AF$176)*100</f>
        <v>49.080101896405317</v>
      </c>
      <c r="AH173" s="132">
        <v>2692</v>
      </c>
      <c r="AI173" s="132">
        <f>AH173/SUM(AH$173:AH$176)*100</f>
        <v>46.622791825424315</v>
      </c>
      <c r="AJ173" s="132">
        <v>2066</v>
      </c>
      <c r="AK173" s="132">
        <f>AJ173/SUM(AJ$173:AJ$176)*100</f>
        <v>47.979563399907107</v>
      </c>
      <c r="AL173" s="132">
        <v>14774</v>
      </c>
      <c r="AM173" s="132">
        <f>AL173/SUM(AL$173:AL$176)*100</f>
        <v>39.161321104808358</v>
      </c>
      <c r="AN173" s="132">
        <v>7096</v>
      </c>
      <c r="AO173" s="132">
        <f>AN173/SUM(AN$173:AN$176)*100</f>
        <v>53.441783401114627</v>
      </c>
      <c r="AP173" s="132">
        <v>13185</v>
      </c>
      <c r="AQ173" s="132">
        <f>AP173/SUM(AP$173:AP$176)*100</f>
        <v>35.082351062980607</v>
      </c>
      <c r="AR173" s="132">
        <v>1477</v>
      </c>
      <c r="AS173" s="132">
        <f>AR173/SUM(AR$173:AR$176)*100</f>
        <v>51.952163207878996</v>
      </c>
      <c r="AT173" s="132">
        <v>14727</v>
      </c>
      <c r="AU173" s="132">
        <f>AT173/SUM(AT$173:AT$176)*100</f>
        <v>37.207245900810996</v>
      </c>
      <c r="AV173" s="132">
        <v>2739</v>
      </c>
      <c r="AW173" s="132">
        <f>AV173/SUM(AV$173:AV$176)*100</f>
        <v>49.963516964611458</v>
      </c>
      <c r="AX173" s="132">
        <v>2638</v>
      </c>
      <c r="AY173" s="132">
        <f>AX173/SUM(AX$173:AX$176)*100</f>
        <v>37.820788530465947</v>
      </c>
      <c r="AZ173" s="132">
        <v>13134</v>
      </c>
      <c r="BA173" s="132">
        <f>AZ173/SUM(AZ$173:AZ$176)*100</f>
        <v>40.691514081234317</v>
      </c>
      <c r="BB173" s="132">
        <v>12130</v>
      </c>
      <c r="BC173" s="132">
        <f>BB173/SUM(BB$173:BB$176)*100</f>
        <v>30.397955092221331</v>
      </c>
      <c r="BD173" s="132">
        <v>29544</v>
      </c>
      <c r="BE173" s="132">
        <f>BD173/SUM(BD$173:BD$176)*100</f>
        <v>40.976421636615811</v>
      </c>
      <c r="BF173" s="132">
        <v>6963</v>
      </c>
      <c r="BG173" s="132">
        <f>BF173/SUM(BF$173:BF$176)*100</f>
        <v>39.725011410314927</v>
      </c>
      <c r="BH173" s="132">
        <v>2412</v>
      </c>
      <c r="BI173" s="132">
        <f>BH173/SUM(BH$173:BH$176)*100</f>
        <v>53.540510543840178</v>
      </c>
      <c r="BJ173" s="132">
        <v>777</v>
      </c>
      <c r="BK173" s="132">
        <f>BJ173/SUM(BJ$173:BJ$176)*100</f>
        <v>51.422898742554601</v>
      </c>
      <c r="BL173" s="132">
        <v>8937</v>
      </c>
      <c r="BM173" s="132">
        <f>BL173/SUM(BL$173:BL$176)*100</f>
        <v>35.775189143749245</v>
      </c>
      <c r="BN173" s="132">
        <v>2387</v>
      </c>
      <c r="BO173" s="132">
        <f>BN173/SUM(BN$173:BN$176)*100</f>
        <v>43.733968486625137</v>
      </c>
      <c r="BP173" s="132">
        <v>16782</v>
      </c>
      <c r="BQ173" s="132">
        <f>BP173/SUM(BP$173:BP$176)*100</f>
        <v>26.370621788525906</v>
      </c>
      <c r="BR173" s="132">
        <v>2355</v>
      </c>
      <c r="BS173" s="132">
        <f>BR173/SUM(BR$173:BR$176)*100</f>
        <v>48.466762708376208</v>
      </c>
      <c r="BT173" s="132">
        <v>15677</v>
      </c>
      <c r="BU173" s="132">
        <f>BT173/SUM(BT$173:BT$176)*100</f>
        <v>35.899608417870802</v>
      </c>
      <c r="BV173" s="132">
        <v>15731</v>
      </c>
      <c r="BW173" s="132">
        <f>BV173/SUM(BV$173:BV$176)*100</f>
        <v>34.847813566080369</v>
      </c>
      <c r="BX173" s="132">
        <v>8457</v>
      </c>
      <c r="BY173" s="132">
        <f>BX173/SUM(BX$173:BX$176)*100</f>
        <v>41.732050333086605</v>
      </c>
      <c r="BZ173" s="132">
        <v>1023</v>
      </c>
      <c r="CA173" s="132">
        <f>BZ173/SUM(BZ$173:BZ$176)*100</f>
        <v>51.928934010152282</v>
      </c>
      <c r="CB173" s="132">
        <v>5804</v>
      </c>
      <c r="CC173" s="132">
        <f>CB173/SUM(CB$173:CB$176)*100</f>
        <v>40.244071557342949</v>
      </c>
      <c r="CD173" s="132">
        <v>13088</v>
      </c>
      <c r="CE173" s="132">
        <f>CD173/SUM(CD$173:CD$176)*100</f>
        <v>36.597505732341588</v>
      </c>
      <c r="CF173" s="132">
        <v>1437</v>
      </c>
      <c r="CG173" s="132">
        <f>CF173/SUM(CF$173:CF$176)*100</f>
        <v>54.002254791431795</v>
      </c>
      <c r="CH173" s="132">
        <v>8587</v>
      </c>
      <c r="CI173" s="132">
        <f>CH173/SUM(CH$173:CH$176)*100</f>
        <v>39.725203552923759</v>
      </c>
      <c r="CJ173" s="132">
        <v>11356</v>
      </c>
      <c r="CK173" s="132">
        <f>CJ173/SUM(CJ$173:CJ$176)*100</f>
        <v>35.665829145728644</v>
      </c>
      <c r="CL173" s="132">
        <v>19259</v>
      </c>
      <c r="CM173" s="132">
        <f>CL173/SUM(CL$173:CL$176)*100</f>
        <v>62.767656356940329</v>
      </c>
      <c r="CN173" s="132">
        <v>11921</v>
      </c>
      <c r="CO173" s="132">
        <f>CN173/SUM(CN$173:CN$176)*100</f>
        <v>25.596925191101949</v>
      </c>
      <c r="CP173" s="132">
        <v>6124</v>
      </c>
      <c r="CQ173" s="132">
        <f>CP173/SUM(CP$173:CP$176)*100</f>
        <v>41.566551279440709</v>
      </c>
      <c r="CR173" s="132">
        <v>4814</v>
      </c>
      <c r="CS173" s="132">
        <f>CR173/SUM(CR$173:CR$176)*100</f>
        <v>35.91733194061031</v>
      </c>
      <c r="CT173" s="132">
        <v>4049</v>
      </c>
      <c r="CU173" s="132">
        <f>CT173/SUM(CT$173:CT$176)*100</f>
        <v>49.601862060516964</v>
      </c>
      <c r="CV173" s="132">
        <v>17893</v>
      </c>
      <c r="CW173" s="132">
        <f>CV173/SUM(CV$173:CV$176)*100</f>
        <v>35.413450500732296</v>
      </c>
      <c r="CX173" s="132">
        <v>12016</v>
      </c>
      <c r="CY173" s="132">
        <f>CX173/SUM(CX$173:CX$176)*100</f>
        <v>37.097869712874342</v>
      </c>
      <c r="CZ173" s="132">
        <v>3999</v>
      </c>
      <c r="DA173" s="132">
        <f>CZ173/SUM(CZ$173:CZ$176)*100</f>
        <v>38.392857142857146</v>
      </c>
      <c r="DB173" s="132">
        <v>17327</v>
      </c>
      <c r="DC173" s="132">
        <f>DB173/SUM(DB$173:DB$176)*100</f>
        <v>40.240135627859445</v>
      </c>
      <c r="DD173" s="132">
        <v>21049</v>
      </c>
      <c r="DE173" s="132">
        <f>DD173/SUM(DD$173:DD$176)*100</f>
        <v>45.146276595744681</v>
      </c>
      <c r="DF173" s="132">
        <v>2725</v>
      </c>
      <c r="DG173" s="132">
        <f>DF173/SUM(DF$173:DF$176)*100</f>
        <v>50</v>
      </c>
      <c r="DH173" s="132">
        <v>2189</v>
      </c>
      <c r="DI173" s="132">
        <f>DH173/SUM(DH$173:DH$176)*100</f>
        <v>45.833333333333329</v>
      </c>
      <c r="DJ173" s="132">
        <v>2131</v>
      </c>
      <c r="DK173" s="132">
        <f>DJ173/SUM(DJ$173:DJ$176)*100</f>
        <v>51.823929961089497</v>
      </c>
      <c r="DL173" s="132">
        <v>6103</v>
      </c>
      <c r="DM173" s="132">
        <f>DL173/SUM(DL$173:DL$176)*100</f>
        <v>33.84726304697466</v>
      </c>
      <c r="DN173" s="132">
        <v>1550</v>
      </c>
      <c r="DO173" s="132">
        <f>DN173/SUM(DN$173:DN$176)*100</f>
        <v>50.194300518134717</v>
      </c>
      <c r="DP173" s="132">
        <v>12949</v>
      </c>
      <c r="DQ173" s="132">
        <f>DP173/SUM(DP$173:DP$176)*100</f>
        <v>53.395736258298633</v>
      </c>
      <c r="DR173" s="132">
        <v>1050</v>
      </c>
      <c r="DS173" s="132">
        <f>DR173/SUM(DR$173:DR$176)*100</f>
        <v>52.238805970149251</v>
      </c>
      <c r="DT173" s="132">
        <v>608</v>
      </c>
      <c r="DU173" s="132">
        <f>DT173/SUM(DT$173:DT$176)*100</f>
        <v>64</v>
      </c>
      <c r="DV173" s="132">
        <v>4125</v>
      </c>
      <c r="DW173" s="132">
        <f>DV173/SUM(DV$173:DV$176)*100</f>
        <v>49.549549549549546</v>
      </c>
      <c r="DX173" s="132">
        <v>2103</v>
      </c>
      <c r="DY173" s="132">
        <f>DX173/SUM(DX$173:DX$176)*100</f>
        <v>47.643860444041685</v>
      </c>
      <c r="DZ173" s="132">
        <v>12710</v>
      </c>
      <c r="EA173" s="132">
        <f>DZ173/SUM(DZ$173:DZ$176)*100</f>
        <v>49.845091964390761</v>
      </c>
      <c r="EB173" s="132">
        <v>1655</v>
      </c>
      <c r="EC173" s="132">
        <f>EB173/SUM(EB$173:EB$176)*100</f>
        <v>53.147077713551703</v>
      </c>
      <c r="ED173" s="132">
        <v>4337</v>
      </c>
      <c r="EE173" s="132">
        <f>ED173/SUM(ED$173:ED$176)*100</f>
        <v>42.565511826479536</v>
      </c>
      <c r="EF173" s="132">
        <v>2346</v>
      </c>
      <c r="EG173" s="132">
        <f>EF173/SUM(EF$173:EF$176)*100</f>
        <v>44.006752954417557</v>
      </c>
      <c r="EH173" s="132">
        <v>938</v>
      </c>
      <c r="EI173" s="132">
        <f>EH173/SUM(EH$173:EH$176)*100</f>
        <v>55.800118976799531</v>
      </c>
      <c r="EJ173" s="132">
        <v>3660</v>
      </c>
      <c r="EK173" s="132">
        <f>EJ173/SUM(EJ$173:EJ$176)*100</f>
        <v>45.431976166832179</v>
      </c>
      <c r="EL173" s="132">
        <v>3959</v>
      </c>
      <c r="EM173" s="132">
        <f>EL173/SUM(EL$173:EL$176)*100</f>
        <v>42.009762308998297</v>
      </c>
      <c r="EN173" s="132">
        <v>5690</v>
      </c>
      <c r="EO173" s="132">
        <f>EN173/SUM(EN$173:EN$176)*100</f>
        <v>47.499791301444191</v>
      </c>
      <c r="EP173" s="132">
        <v>555</v>
      </c>
      <c r="EQ173" s="132">
        <f>EP173/SUM(EP$173:EP$176)*100</f>
        <v>53.416746871992302</v>
      </c>
      <c r="ER173" s="132">
        <v>16427</v>
      </c>
      <c r="ES173" s="132">
        <f>ER173/SUM(ER$173:ER$176)*100</f>
        <v>36.227505292872266</v>
      </c>
      <c r="ET173" s="132">
        <v>18149</v>
      </c>
      <c r="EU173" s="132">
        <f>ET173/SUM(ET$173:ET$176)*100</f>
        <v>29.111528158734739</v>
      </c>
      <c r="EV173" s="132">
        <v>4545</v>
      </c>
      <c r="EW173" s="132">
        <f>EV173/SUM(EV$173:EV$176)*100</f>
        <v>39.333621808740801</v>
      </c>
      <c r="EX173" s="132">
        <v>19726</v>
      </c>
      <c r="EY173" s="132">
        <f>EX173/SUM(EX$173:EX$176)*100</f>
        <v>25.907198487017506</v>
      </c>
      <c r="EZ173" s="132">
        <v>16483</v>
      </c>
      <c r="FA173" s="132">
        <f>EZ173/SUM(EZ$173:EZ$176)*100</f>
        <v>37.480955954248813</v>
      </c>
      <c r="FB173" s="132">
        <v>11558</v>
      </c>
      <c r="FC173" s="132">
        <f>FB173/SUM(FB$173:FB$176)*100</f>
        <v>54.956968284912747</v>
      </c>
      <c r="FD173" s="132">
        <v>906</v>
      </c>
      <c r="FE173" s="132">
        <f>FD173/SUM(FD$173:FD$176)*100</f>
        <v>52.951490356516665</v>
      </c>
      <c r="FF173" s="132">
        <v>459470</v>
      </c>
      <c r="FG173" s="132">
        <f>FF173/SUM(FF$173:FF$176)*100</f>
        <v>35.373314846137205</v>
      </c>
      <c r="FH173" s="132">
        <v>645543</v>
      </c>
      <c r="FI173" s="132">
        <f>FH173/SUM(FH$173:FH$176)*100</f>
        <v>37.558231744744383</v>
      </c>
    </row>
    <row r="174" spans="2:165" s="133" customFormat="1" x14ac:dyDescent="0.45">
      <c r="B174" s="18">
        <v>169</v>
      </c>
      <c r="C174" s="131" t="s">
        <v>141</v>
      </c>
      <c r="D174" s="132">
        <v>1261</v>
      </c>
      <c r="E174" s="132">
        <f>D174/SUM(D$173:D$176)*100</f>
        <v>34.872787610619469</v>
      </c>
      <c r="F174" s="132">
        <v>1001</v>
      </c>
      <c r="G174" s="132">
        <f>F174/SUM(F$173:F$176)*100</f>
        <v>33.703703703703702</v>
      </c>
      <c r="H174" s="132">
        <v>11742</v>
      </c>
      <c r="I174" s="132">
        <f>H174/SUM(H$173:H$176)*100</f>
        <v>39.415911379657601</v>
      </c>
      <c r="J174" s="132">
        <v>16457</v>
      </c>
      <c r="K174" s="132">
        <f>J174/SUM(J$173:J$176)*100</f>
        <v>50.274943483839429</v>
      </c>
      <c r="L174" s="132">
        <v>3565</v>
      </c>
      <c r="M174" s="132">
        <f>L174/SUM(L$173:L$176)*100</f>
        <v>32.192523026909882</v>
      </c>
      <c r="N174" s="132">
        <v>6408</v>
      </c>
      <c r="O174" s="132">
        <f>N174/SUM(N$173:N$176)*100</f>
        <v>40.459653996716753</v>
      </c>
      <c r="P174" s="132">
        <v>13810</v>
      </c>
      <c r="Q174" s="132">
        <f>P174/SUM(P$173:P$176)*100</f>
        <v>49.384923473036764</v>
      </c>
      <c r="R174" s="132">
        <v>1197</v>
      </c>
      <c r="S174" s="132">
        <f>R174/SUM(R$173:R$176)*100</f>
        <v>30.342205323193916</v>
      </c>
      <c r="T174" s="132">
        <v>22080</v>
      </c>
      <c r="U174" s="132">
        <f>T174/SUM(T$173:T$176)*100</f>
        <v>49.488972565895644</v>
      </c>
      <c r="V174" s="132">
        <v>23938</v>
      </c>
      <c r="W174" s="132">
        <f>V174/SUM(V$173:V$176)*100</f>
        <v>46.910580258284504</v>
      </c>
      <c r="X174" s="132">
        <v>554</v>
      </c>
      <c r="Y174" s="132">
        <f>X174/SUM(X$173:X$176)*100</f>
        <v>34.388578522656736</v>
      </c>
      <c r="Z174" s="132">
        <v>3775</v>
      </c>
      <c r="AA174" s="132">
        <f>Z174/SUM(Z$173:Z$176)*100</f>
        <v>36.065730390751888</v>
      </c>
      <c r="AB174" s="132">
        <v>16071</v>
      </c>
      <c r="AC174" s="132">
        <f>AB174/SUM(AB$173:AB$176)*100</f>
        <v>50.118505582236637</v>
      </c>
      <c r="AD174" s="132">
        <v>54550</v>
      </c>
      <c r="AE174" s="132">
        <f>AD174/SUM(AD$173:AD$176)*100</f>
        <v>56.04010642997298</v>
      </c>
      <c r="AF174" s="132">
        <v>1050</v>
      </c>
      <c r="AG174" s="132">
        <f>AF174/SUM(AF$173:AF$176)*100</f>
        <v>29.719784885366547</v>
      </c>
      <c r="AH174" s="132">
        <v>2151</v>
      </c>
      <c r="AI174" s="132">
        <f>AH174/SUM(AH$173:AH$176)*100</f>
        <v>37.253204018011779</v>
      </c>
      <c r="AJ174" s="132">
        <v>1574</v>
      </c>
      <c r="AK174" s="132">
        <f>AJ174/SUM(AJ$173:AJ$176)*100</f>
        <v>36.553646075243847</v>
      </c>
      <c r="AL174" s="132">
        <v>16246</v>
      </c>
      <c r="AM174" s="132">
        <f>AL174/SUM(AL$173:AL$176)*100</f>
        <v>43.063139479404121</v>
      </c>
      <c r="AN174" s="132">
        <v>4111</v>
      </c>
      <c r="AO174" s="132">
        <f>AN174/SUM(AN$173:AN$176)*100</f>
        <v>30.960988100617566</v>
      </c>
      <c r="AP174" s="132">
        <v>16241</v>
      </c>
      <c r="AQ174" s="132">
        <f>AP174/SUM(AP$173:AP$176)*100</f>
        <v>43.213687039352898</v>
      </c>
      <c r="AR174" s="132">
        <v>947</v>
      </c>
      <c r="AS174" s="132">
        <f>AR174/SUM(AR$173:AR$176)*100</f>
        <v>33.309883925430881</v>
      </c>
      <c r="AT174" s="132">
        <v>19064</v>
      </c>
      <c r="AU174" s="132">
        <f>AT174/SUM(AT$173:AT$176)*100</f>
        <v>48.164523382430964</v>
      </c>
      <c r="AV174" s="132">
        <v>1852</v>
      </c>
      <c r="AW174" s="132">
        <f>AV174/SUM(AV$173:AV$176)*100</f>
        <v>33.783290769792046</v>
      </c>
      <c r="AX174" s="132">
        <v>3541</v>
      </c>
      <c r="AY174" s="132">
        <f>AX174/SUM(AX$173:AX$176)*100</f>
        <v>50.767025089605731</v>
      </c>
      <c r="AZ174" s="132">
        <v>12826</v>
      </c>
      <c r="BA174" s="132">
        <f>AZ174/SUM(AZ$173:AZ$176)*100</f>
        <v>39.737274220032845</v>
      </c>
      <c r="BB174" s="132">
        <v>19135</v>
      </c>
      <c r="BC174" s="132">
        <f>BB174/SUM(BB$173:BB$176)*100</f>
        <v>47.952586206896555</v>
      </c>
      <c r="BD174" s="132">
        <v>29719</v>
      </c>
      <c r="BE174" s="132">
        <f>BD174/SUM(BD$173:BD$176)*100</f>
        <v>41.219140083217752</v>
      </c>
      <c r="BF174" s="132">
        <v>7258</v>
      </c>
      <c r="BG174" s="132">
        <f>BF174/SUM(BF$173:BF$176)*100</f>
        <v>41.408032861706985</v>
      </c>
      <c r="BH174" s="132">
        <v>1434</v>
      </c>
      <c r="BI174" s="132">
        <f>BH174/SUM(BH$173:BH$176)*100</f>
        <v>31.831298557158711</v>
      </c>
      <c r="BJ174" s="132">
        <v>525</v>
      </c>
      <c r="BK174" s="132">
        <f>BJ174/SUM(BJ$173:BJ$176)*100</f>
        <v>34.745201853077432</v>
      </c>
      <c r="BL174" s="132">
        <v>11623</v>
      </c>
      <c r="BM174" s="132">
        <f>BL174/SUM(BL$173:BL$176)*100</f>
        <v>46.527360794203595</v>
      </c>
      <c r="BN174" s="132">
        <v>2139</v>
      </c>
      <c r="BO174" s="132">
        <f>BN174/SUM(BN$173:BN$176)*100</f>
        <v>39.1901795529498</v>
      </c>
      <c r="BP174" s="132">
        <v>35130</v>
      </c>
      <c r="BQ174" s="132">
        <f>BP174/SUM(BP$173:BP$176)*100</f>
        <v>55.201998774336488</v>
      </c>
      <c r="BR174" s="132">
        <v>1886</v>
      </c>
      <c r="BS174" s="132">
        <f>BR174/SUM(BR$173:BR$176)*100</f>
        <v>38.81457089936201</v>
      </c>
      <c r="BT174" s="132">
        <v>20643</v>
      </c>
      <c r="BU174" s="132">
        <f>BT174/SUM(BT$173:BT$176)*100</f>
        <v>47.271519842451163</v>
      </c>
      <c r="BV174" s="132">
        <v>22010</v>
      </c>
      <c r="BW174" s="132">
        <f>BV174/SUM(BV$173:BV$176)*100</f>
        <v>48.757254884586416</v>
      </c>
      <c r="BX174" s="132">
        <v>7471</v>
      </c>
      <c r="BY174" s="132">
        <f>BX174/SUM(BX$173:BX$176)*100</f>
        <v>36.866518628176657</v>
      </c>
      <c r="BZ174" s="132">
        <v>671</v>
      </c>
      <c r="CA174" s="132">
        <f>BZ174/SUM(BZ$173:BZ$176)*100</f>
        <v>34.060913705583758</v>
      </c>
      <c r="CB174" s="132">
        <v>6774</v>
      </c>
      <c r="CC174" s="132">
        <f>CB174/SUM(CB$173:CB$176)*100</f>
        <v>46.969907086395786</v>
      </c>
      <c r="CD174" s="132">
        <v>17484</v>
      </c>
      <c r="CE174" s="132">
        <f>CD174/SUM(CD$173:CD$176)*100</f>
        <v>48.88988311615681</v>
      </c>
      <c r="CF174" s="132">
        <v>896</v>
      </c>
      <c r="CG174" s="132">
        <f>CF174/SUM(CF$173:CF$176)*100</f>
        <v>33.671552048102214</v>
      </c>
      <c r="CH174" s="132">
        <v>9039</v>
      </c>
      <c r="CI174" s="132">
        <f>CH174/SUM(CH$173:CH$176)*100</f>
        <v>41.816247224278314</v>
      </c>
      <c r="CJ174" s="132">
        <v>15161</v>
      </c>
      <c r="CK174" s="132">
        <f>CJ174/SUM(CJ$173:CJ$176)*100</f>
        <v>47.616206030150757</v>
      </c>
      <c r="CL174" s="132">
        <v>6608</v>
      </c>
      <c r="CM174" s="132">
        <f>CL174/SUM(CL$173:CL$176)*100</f>
        <v>21.536355636671772</v>
      </c>
      <c r="CN174" s="132">
        <v>26188</v>
      </c>
      <c r="CO174" s="132">
        <f>CN174/SUM(CN$173:CN$176)*100</f>
        <v>56.231211886970712</v>
      </c>
      <c r="CP174" s="132">
        <v>5667</v>
      </c>
      <c r="CQ174" s="132">
        <f>CP174/SUM(CP$173:CP$176)*100</f>
        <v>38.464671146406026</v>
      </c>
      <c r="CR174" s="132">
        <v>6184</v>
      </c>
      <c r="CS174" s="132">
        <f>CR174/SUM(CR$173:CR$176)*100</f>
        <v>46.138924121465344</v>
      </c>
      <c r="CT174" s="132">
        <v>2783</v>
      </c>
      <c r="CU174" s="132">
        <f>CT174/SUM(CT$173:CT$176)*100</f>
        <v>34.092858017885582</v>
      </c>
      <c r="CV174" s="132">
        <v>24572</v>
      </c>
      <c r="CW174" s="132">
        <f>CV174/SUM(CV$173:CV$176)*100</f>
        <v>48.632387285753872</v>
      </c>
      <c r="CX174" s="132">
        <v>15068</v>
      </c>
      <c r="CY174" s="132">
        <f>CX174/SUM(CX$173:CX$176)*100</f>
        <v>46.520531028095093</v>
      </c>
      <c r="CZ174" s="132">
        <v>4703</v>
      </c>
      <c r="DA174" s="132">
        <f>CZ174/SUM(CZ$173:CZ$176)*100</f>
        <v>45.151689708141326</v>
      </c>
      <c r="DB174" s="132">
        <v>18455</v>
      </c>
      <c r="DC174" s="132">
        <f>DB174/SUM(DB$173:DB$176)*100</f>
        <v>42.859797022689797</v>
      </c>
      <c r="DD174" s="132">
        <v>18170</v>
      </c>
      <c r="DE174" s="132">
        <f>DD174/SUM(DD$173:DD$176)*100</f>
        <v>38.971345229924502</v>
      </c>
      <c r="DF174" s="132">
        <v>1798</v>
      </c>
      <c r="DG174" s="132">
        <f>DF174/SUM(DF$173:DF$176)*100</f>
        <v>32.990825688073393</v>
      </c>
      <c r="DH174" s="132">
        <v>1950</v>
      </c>
      <c r="DI174" s="132">
        <f>DH174/SUM(DH$173:DH$176)*100</f>
        <v>40.829145728643219</v>
      </c>
      <c r="DJ174" s="132">
        <v>1414</v>
      </c>
      <c r="DK174" s="132">
        <f>DJ174/SUM(DJ$173:DJ$176)*100</f>
        <v>34.387159533073927</v>
      </c>
      <c r="DL174" s="132">
        <v>9717</v>
      </c>
      <c r="DM174" s="132">
        <f>DL174/SUM(DL$173:DL$176)*100</f>
        <v>53.890521878986185</v>
      </c>
      <c r="DN174" s="132">
        <v>1042</v>
      </c>
      <c r="DO174" s="132">
        <f>DN174/SUM(DN$173:DN$176)*100</f>
        <v>33.743523316062173</v>
      </c>
      <c r="DP174" s="132">
        <v>7752</v>
      </c>
      <c r="DQ174" s="132">
        <f>DP174/SUM(DP$173:DP$176)*100</f>
        <v>31.965692136406748</v>
      </c>
      <c r="DR174" s="132">
        <v>641</v>
      </c>
      <c r="DS174" s="132">
        <f>DR174/SUM(DR$173:DR$176)*100</f>
        <v>31.89054726368159</v>
      </c>
      <c r="DT174" s="132">
        <v>249</v>
      </c>
      <c r="DU174" s="132">
        <f>DT174/SUM(DT$173:DT$176)*100</f>
        <v>26.210526315789473</v>
      </c>
      <c r="DV174" s="132">
        <v>3026</v>
      </c>
      <c r="DW174" s="132">
        <f>DV174/SUM(DV$173:DV$176)*100</f>
        <v>36.348348348348345</v>
      </c>
      <c r="DX174" s="132">
        <v>1631</v>
      </c>
      <c r="DY174" s="132">
        <f>DX174/SUM(DX$173:DX$176)*100</f>
        <v>36.950611690077025</v>
      </c>
      <c r="DZ174" s="132">
        <v>9180</v>
      </c>
      <c r="EA174" s="132">
        <f>DZ174/SUM(DZ$173:DZ$176)*100</f>
        <v>36.001411820071375</v>
      </c>
      <c r="EB174" s="132">
        <v>958</v>
      </c>
      <c r="EC174" s="132">
        <f>EB174/SUM(EB$173:EB$176)*100</f>
        <v>30.764290301862555</v>
      </c>
      <c r="ED174" s="132">
        <v>4700</v>
      </c>
      <c r="EE174" s="132">
        <f>ED174/SUM(ED$173:ED$176)*100</f>
        <v>46.128177446265575</v>
      </c>
      <c r="EF174" s="132">
        <v>2086</v>
      </c>
      <c r="EG174" s="132">
        <f>EF174/SUM(EF$173:EF$176)*100</f>
        <v>39.129619208403675</v>
      </c>
      <c r="EH174" s="132">
        <v>567</v>
      </c>
      <c r="EI174" s="132">
        <f>EH174/SUM(EH$173:EH$176)*100</f>
        <v>33.729922665080309</v>
      </c>
      <c r="EJ174" s="132">
        <v>3002</v>
      </c>
      <c r="EK174" s="132">
        <f>EJ174/SUM(EJ$173:EJ$176)*100</f>
        <v>37.264150943396224</v>
      </c>
      <c r="EL174" s="132">
        <v>3654</v>
      </c>
      <c r="EM174" s="132">
        <f>EL174/SUM(EL$173:EL$176)*100</f>
        <v>38.773344651952463</v>
      </c>
      <c r="EN174" s="132">
        <v>4370</v>
      </c>
      <c r="EO174" s="132">
        <f>EN174/SUM(EN$173:EN$176)*100</f>
        <v>36.480507554887723</v>
      </c>
      <c r="EP174" s="132">
        <v>359</v>
      </c>
      <c r="EQ174" s="132">
        <f>EP174/SUM(EP$173:EP$176)*100</f>
        <v>34.552454282964391</v>
      </c>
      <c r="ER174" s="132">
        <v>21628</v>
      </c>
      <c r="ES174" s="132">
        <f>ER174/SUM(ER$173:ER$176)*100</f>
        <v>47.697600564573037</v>
      </c>
      <c r="ET174" s="132">
        <v>32887</v>
      </c>
      <c r="EU174" s="132">
        <f>ET174/SUM(ET$173:ET$176)*100</f>
        <v>52.75171230130087</v>
      </c>
      <c r="EV174" s="132">
        <v>4628</v>
      </c>
      <c r="EW174" s="132">
        <f>EV174/SUM(EV$173:EV$176)*100</f>
        <v>40.051925573344874</v>
      </c>
      <c r="EX174" s="132">
        <v>44282</v>
      </c>
      <c r="EY174" s="132">
        <f>EX174/SUM(EX$173:EX$176)*100</f>
        <v>58.157891280650375</v>
      </c>
      <c r="EZ174" s="132">
        <v>20583</v>
      </c>
      <c r="FA174" s="132">
        <f>EZ174/SUM(EZ$173:EZ$176)*100</f>
        <v>46.804011187666276</v>
      </c>
      <c r="FB174" s="132">
        <v>6254</v>
      </c>
      <c r="FC174" s="132">
        <f>FB174/SUM(FB$173:FB$176)*100</f>
        <v>29.737054823831489</v>
      </c>
      <c r="FD174" s="132">
        <v>537</v>
      </c>
      <c r="FE174" s="132">
        <f>FD174/SUM(FD$173:FD$176)*100</f>
        <v>31.385154880187027</v>
      </c>
      <c r="FF174" s="132">
        <v>621573</v>
      </c>
      <c r="FG174" s="132">
        <f>FF174/SUM(FF$173:FF$176)*100</f>
        <v>47.85317306648539</v>
      </c>
      <c r="FH174" s="132">
        <v>782321</v>
      </c>
      <c r="FI174" s="132">
        <f>FH174/SUM(FH$173:FH$176)*100</f>
        <v>45.516090201241695</v>
      </c>
    </row>
    <row r="175" spans="2:165" s="133" customFormat="1" x14ac:dyDescent="0.45">
      <c r="B175" s="18">
        <v>170</v>
      </c>
      <c r="C175" s="131" t="s">
        <v>142</v>
      </c>
      <c r="D175" s="132">
        <v>423</v>
      </c>
      <c r="E175" s="132">
        <f t="shared" ref="E175:G176" si="0">D175/SUM(D$173:D$176)*100</f>
        <v>11.698008849557521</v>
      </c>
      <c r="F175" s="132">
        <v>481</v>
      </c>
      <c r="G175" s="132">
        <f t="shared" si="0"/>
        <v>16.195286195286197</v>
      </c>
      <c r="H175" s="132">
        <v>5732</v>
      </c>
      <c r="I175" s="132">
        <f t="shared" ref="I175" si="1">H175/SUM(H$173:H$176)*100</f>
        <v>19.241356159785163</v>
      </c>
      <c r="J175" s="132">
        <v>3078</v>
      </c>
      <c r="K175" s="132">
        <f t="shared" ref="K175" si="2">J175/SUM(J$173:J$176)*100</f>
        <v>9.4030671473086098</v>
      </c>
      <c r="L175" s="132">
        <v>1620</v>
      </c>
      <c r="M175" s="132">
        <f t="shared" ref="M175" si="3">L175/SUM(L$173:L$176)*100</f>
        <v>14.628860393715007</v>
      </c>
      <c r="N175" s="132">
        <v>2350</v>
      </c>
      <c r="O175" s="132">
        <f t="shared" ref="O175" si="4">N175/SUM(N$173:N$176)*100</f>
        <v>14.837732036873344</v>
      </c>
      <c r="P175" s="132">
        <v>3486</v>
      </c>
      <c r="Q175" s="132">
        <f t="shared" ref="Q175" si="5">P175/SUM(P$173:P$176)*100</f>
        <v>12.46602774996424</v>
      </c>
      <c r="R175" s="132">
        <v>618</v>
      </c>
      <c r="S175" s="132">
        <f t="shared" ref="S175" si="6">R175/SUM(R$173:R$176)*100</f>
        <v>15.665399239543726</v>
      </c>
      <c r="T175" s="132">
        <v>5540</v>
      </c>
      <c r="U175" s="132">
        <f t="shared" ref="U175" si="7">T175/SUM(T$173:T$176)*100</f>
        <v>12.417070109377802</v>
      </c>
      <c r="V175" s="132">
        <v>10455</v>
      </c>
      <c r="W175" s="132">
        <f t="shared" ref="W175" si="8">V175/SUM(V$173:V$176)*100</f>
        <v>20.488349761900096</v>
      </c>
      <c r="X175" s="132">
        <v>200</v>
      </c>
      <c r="Y175" s="132">
        <f t="shared" ref="Y175" si="9">X175/SUM(X$173:X$176)*100</f>
        <v>12.414649286157665</v>
      </c>
      <c r="Z175" s="132">
        <v>1669</v>
      </c>
      <c r="AA175" s="132">
        <f t="shared" ref="AA175" si="10">Z175/SUM(Z$173:Z$176)*100</f>
        <v>15.945352058851627</v>
      </c>
      <c r="AB175" s="132">
        <v>4995</v>
      </c>
      <c r="AC175" s="132">
        <f t="shared" ref="AC175" si="11">AB175/SUM(AB$173:AB$176)*100</f>
        <v>15.577246928210567</v>
      </c>
      <c r="AD175" s="132">
        <v>14450</v>
      </c>
      <c r="AE175" s="132">
        <f t="shared" ref="AE175" si="12">AD175/SUM(AD$173:AD$176)*100</f>
        <v>14.844721134979094</v>
      </c>
      <c r="AF175" s="132">
        <v>689</v>
      </c>
      <c r="AG175" s="132">
        <f t="shared" ref="AG175" si="13">AF175/SUM(AF$173:AF$176)*100</f>
        <v>19.501839796207189</v>
      </c>
      <c r="AH175" s="132">
        <v>837</v>
      </c>
      <c r="AI175" s="132">
        <f t="shared" ref="AI175" si="14">AH175/SUM(AH$173:AH$176)*100</f>
        <v>14.496016626255628</v>
      </c>
      <c r="AJ175" s="132">
        <v>596</v>
      </c>
      <c r="AK175" s="132">
        <f t="shared" ref="AK175" si="15">AJ175/SUM(AJ$173:AJ$176)*100</f>
        <v>13.841151881096145</v>
      </c>
      <c r="AL175" s="132">
        <v>5761</v>
      </c>
      <c r="AM175" s="132">
        <f t="shared" ref="AM175" si="16">AL175/SUM(AL$173:AL$176)*100</f>
        <v>15.27063563590097</v>
      </c>
      <c r="AN175" s="132">
        <v>1920</v>
      </c>
      <c r="AO175" s="132">
        <f t="shared" ref="AO175" si="17">AN175/SUM(AN$173:AN$176)*100</f>
        <v>14.460009037505648</v>
      </c>
      <c r="AP175" s="132">
        <v>7587</v>
      </c>
      <c r="AQ175" s="132">
        <f t="shared" ref="AQ175" si="18">AP175/SUM(AP$173:AP$176)*100</f>
        <v>20.18731873453423</v>
      </c>
      <c r="AR175" s="132">
        <v>377</v>
      </c>
      <c r="AS175" s="132">
        <f t="shared" ref="AS175" si="19">AR175/SUM(AR$173:AR$176)*100</f>
        <v>13.260640168835735</v>
      </c>
      <c r="AT175" s="132">
        <v>5132</v>
      </c>
      <c r="AU175" s="132">
        <f t="shared" ref="AU175" si="20">AT175/SUM(AT$173:AT$176)*100</f>
        <v>12.96581693236654</v>
      </c>
      <c r="AV175" s="132">
        <v>824</v>
      </c>
      <c r="AW175" s="132">
        <f t="shared" ref="AW175" si="21">AV175/SUM(AV$173:AV$176)*100</f>
        <v>15.031010580080261</v>
      </c>
      <c r="AX175" s="132">
        <v>746</v>
      </c>
      <c r="AY175" s="132">
        <f t="shared" ref="AY175" si="22">AX175/SUM(AX$173:AX$176)*100</f>
        <v>10.695340501792115</v>
      </c>
      <c r="AZ175" s="132">
        <v>5796</v>
      </c>
      <c r="BA175" s="132">
        <f t="shared" ref="BA175" si="23">AZ175/SUM(AZ$173:AZ$176)*100</f>
        <v>17.957059206245933</v>
      </c>
      <c r="BB175" s="132">
        <v>7605</v>
      </c>
      <c r="BC175" s="132">
        <f t="shared" ref="BC175" si="24">BB175/SUM(BB$173:BB$176)*100</f>
        <v>19.058239775461104</v>
      </c>
      <c r="BD175" s="132">
        <v>11749</v>
      </c>
      <c r="BE175" s="132">
        <f t="shared" ref="BE175" si="25">BD175/SUM(BD$173:BD$176)*100</f>
        <v>16.295423023578362</v>
      </c>
      <c r="BF175" s="132">
        <v>3060</v>
      </c>
      <c r="BG175" s="132">
        <f t="shared" ref="BG175" si="26">BF175/SUM(BF$173:BF$176)*100</f>
        <v>17.45778183477864</v>
      </c>
      <c r="BH175" s="132">
        <v>608</v>
      </c>
      <c r="BI175" s="132">
        <f t="shared" ref="BI175" si="27">BH175/SUM(BH$173:BH$176)*100</f>
        <v>13.496115427302996</v>
      </c>
      <c r="BJ175" s="132">
        <v>181</v>
      </c>
      <c r="BK175" s="132">
        <f t="shared" ref="BK175" si="28">BJ175/SUM(BJ$173:BJ$176)*100</f>
        <v>11.978821972203839</v>
      </c>
      <c r="BL175" s="132">
        <v>3966</v>
      </c>
      <c r="BM175" s="132">
        <f t="shared" ref="BM175" si="29">BL175/SUM(BL$173:BL$176)*100</f>
        <v>15.876065810015612</v>
      </c>
      <c r="BN175" s="132">
        <v>861</v>
      </c>
      <c r="BO175" s="132">
        <f t="shared" ref="BO175" si="30">BN175/SUM(BN$173:BN$176)*100</f>
        <v>15.775009160864787</v>
      </c>
      <c r="BP175" s="132">
        <v>10757</v>
      </c>
      <c r="BQ175" s="132">
        <f t="shared" ref="BQ175" si="31">BP175/SUM(BP$173:BP$176)*100</f>
        <v>16.903156869215419</v>
      </c>
      <c r="BR175" s="132">
        <v>569</v>
      </c>
      <c r="BS175" s="132">
        <f t="shared" ref="BS175" si="32">BR175/SUM(BR$173:BR$176)*100</f>
        <v>11.710228442066269</v>
      </c>
      <c r="BT175" s="132">
        <v>6720</v>
      </c>
      <c r="BU175" s="132">
        <f t="shared" ref="BU175" si="33">BT175/SUM(BT$173:BT$176)*100</f>
        <v>15.388490691337104</v>
      </c>
      <c r="BV175" s="132">
        <v>6796</v>
      </c>
      <c r="BW175" s="132">
        <f t="shared" ref="BW175" si="34">BV175/SUM(BV$173:BV$176)*100</f>
        <v>15.054716228789156</v>
      </c>
      <c r="BX175" s="132">
        <v>4048</v>
      </c>
      <c r="BY175" s="132">
        <f t="shared" ref="BY175" si="35">BX175/SUM(BX$173:BX$176)*100</f>
        <v>19.975326918332101</v>
      </c>
      <c r="BZ175" s="132">
        <v>249</v>
      </c>
      <c r="CA175" s="132">
        <f t="shared" ref="CA175" si="36">BZ175/SUM(BZ$173:BZ$176)*100</f>
        <v>12.639593908629443</v>
      </c>
      <c r="CB175" s="132">
        <v>1739</v>
      </c>
      <c r="CC175" s="132">
        <f t="shared" ref="CC175" si="37">CB175/SUM(CB$173:CB$176)*100</f>
        <v>12.05796699486895</v>
      </c>
      <c r="CD175" s="132">
        <v>4719</v>
      </c>
      <c r="CE175" s="132">
        <f t="shared" ref="CE175" si="38">CD175/SUM(CD$173:CD$176)*100</f>
        <v>13.19557071752139</v>
      </c>
      <c r="CF175" s="132">
        <v>307</v>
      </c>
      <c r="CG175" s="132">
        <f t="shared" ref="CG175" si="39">CF175/SUM(CF$173:CF$176)*100</f>
        <v>11.537016159338595</v>
      </c>
      <c r="CH175" s="132">
        <v>3329</v>
      </c>
      <c r="CI175" s="132">
        <f t="shared" ref="CI175" si="40">CH175/SUM(CH$173:CH$176)*100</f>
        <v>15.400629163582533</v>
      </c>
      <c r="CJ175" s="132">
        <v>4916</v>
      </c>
      <c r="CK175" s="132">
        <f t="shared" ref="CK175" si="41">CJ175/SUM(CJ$173:CJ$176)*100</f>
        <v>15.439698492462311</v>
      </c>
      <c r="CL175" s="132">
        <v>3071</v>
      </c>
      <c r="CM175" s="132">
        <f t="shared" ref="CM175" si="42">CL175/SUM(CL$173:CL$176)*100</f>
        <v>10.008799661050093</v>
      </c>
      <c r="CN175" s="132">
        <v>7858</v>
      </c>
      <c r="CO175" s="132">
        <f t="shared" ref="CO175" si="43">CN175/SUM(CN$173:CN$176)*100</f>
        <v>16.872799106759427</v>
      </c>
      <c r="CP175" s="132">
        <v>2703</v>
      </c>
      <c r="CQ175" s="132">
        <f t="shared" ref="CQ175" si="44">CP175/SUM(CP$173:CP$176)*100</f>
        <v>18.346568926898797</v>
      </c>
      <c r="CR175" s="132">
        <v>2244</v>
      </c>
      <c r="CS175" s="132">
        <f t="shared" ref="CS175" si="45">CR175/SUM(CR$173:CR$176)*100</f>
        <v>16.74252033126912</v>
      </c>
      <c r="CT175" s="132">
        <v>1255</v>
      </c>
      <c r="CU175" s="132">
        <f t="shared" ref="CU175" si="46">CT175/SUM(CT$173:CT$176)*100</f>
        <v>15.374249663114052</v>
      </c>
      <c r="CV175" s="132">
        <v>6972</v>
      </c>
      <c r="CW175" s="132">
        <f t="shared" ref="CW175" si="47">CV175/SUM(CV$173:CV$176)*100</f>
        <v>13.798836242726518</v>
      </c>
      <c r="CX175" s="132">
        <v>4636</v>
      </c>
      <c r="CY175" s="132">
        <f t="shared" ref="CY175" si="48">CX175/SUM(CX$173:CX$176)*100</f>
        <v>14.313059586292065</v>
      </c>
      <c r="CZ175" s="132">
        <v>1590</v>
      </c>
      <c r="DA175" s="132">
        <f t="shared" ref="DA175" si="49">CZ175/SUM(CZ$173:CZ$176)*100</f>
        <v>15.264976958525345</v>
      </c>
      <c r="DB175" s="132">
        <v>6185</v>
      </c>
      <c r="DC175" s="132">
        <f t="shared" ref="DC175" si="50">DB175/SUM(DB$173:DB$176)*100</f>
        <v>14.364012169349033</v>
      </c>
      <c r="DD175" s="132">
        <v>6932</v>
      </c>
      <c r="DE175" s="132">
        <f t="shared" ref="DE175" si="51">DD175/SUM(DD$173:DD$176)*100</f>
        <v>14.867879203843515</v>
      </c>
      <c r="DF175" s="132">
        <v>864</v>
      </c>
      <c r="DG175" s="132">
        <f t="shared" ref="DG175" si="52">DF175/SUM(DF$173:DF$176)*100</f>
        <v>15.853211009174311</v>
      </c>
      <c r="DH175" s="132">
        <v>579</v>
      </c>
      <c r="DI175" s="132">
        <f t="shared" ref="DI175" si="53">DH175/SUM(DH$173:DH$176)*100</f>
        <v>12.123115577889447</v>
      </c>
      <c r="DJ175" s="132">
        <v>536</v>
      </c>
      <c r="DK175" s="132">
        <f t="shared" ref="DK175" si="54">DJ175/SUM(DJ$173:DJ$176)*100</f>
        <v>13.03501945525292</v>
      </c>
      <c r="DL175" s="132">
        <v>2078</v>
      </c>
      <c r="DM175" s="132">
        <f t="shared" ref="DM175" si="55">DL175/SUM(DL$173:DL$176)*100</f>
        <v>11.52459652820143</v>
      </c>
      <c r="DN175" s="132">
        <v>440</v>
      </c>
      <c r="DO175" s="132">
        <f t="shared" ref="DO175" si="56">DN175/SUM(DN$173:DN$176)*100</f>
        <v>14.248704663212436</v>
      </c>
      <c r="DP175" s="132">
        <v>3005</v>
      </c>
      <c r="DQ175" s="132">
        <f t="shared" ref="DQ175" si="57">DP175/SUM(DP$173:DP$176)*100</f>
        <v>12.391241598284607</v>
      </c>
      <c r="DR175" s="132">
        <v>299</v>
      </c>
      <c r="DS175" s="132">
        <f t="shared" ref="DS175" si="58">DR175/SUM(DR$173:DR$176)*100</f>
        <v>14.875621890547263</v>
      </c>
      <c r="DT175" s="132">
        <v>84</v>
      </c>
      <c r="DU175" s="132">
        <f t="shared" ref="DU175" si="59">DT175/SUM(DT$173:DT$176)*100</f>
        <v>8.8421052631578938</v>
      </c>
      <c r="DV175" s="132">
        <v>1094</v>
      </c>
      <c r="DW175" s="132">
        <f t="shared" ref="DW175" si="60">DV175/SUM(DV$173:DV$176)*100</f>
        <v>13.141141141141141</v>
      </c>
      <c r="DX175" s="132">
        <v>618</v>
      </c>
      <c r="DY175" s="132">
        <f t="shared" ref="DY175" si="61">DX175/SUM(DX$173:DX$176)*100</f>
        <v>14.00090620752152</v>
      </c>
      <c r="DZ175" s="132">
        <v>2941</v>
      </c>
      <c r="EA175" s="132">
        <f t="shared" ref="EA175" si="62">DZ175/SUM(DZ$173:DZ$176)*100</f>
        <v>11.533785638652496</v>
      </c>
      <c r="EB175" s="132">
        <v>458</v>
      </c>
      <c r="EC175" s="132">
        <f t="shared" ref="EC175" si="63">EB175/SUM(EB$173:EB$176)*100</f>
        <v>14.707771355170198</v>
      </c>
      <c r="ED175" s="132">
        <v>1070</v>
      </c>
      <c r="EE175" s="132">
        <f t="shared" ref="EE175" si="64">ED175/SUM(ED$173:ED$176)*100</f>
        <v>10.501521248405144</v>
      </c>
      <c r="EF175" s="132">
        <v>796</v>
      </c>
      <c r="EG175" s="132">
        <f t="shared" ref="EG175" si="65">EF175/SUM(EF$173:EF$176)*100</f>
        <v>14.931532545488652</v>
      </c>
      <c r="EH175" s="132">
        <v>165</v>
      </c>
      <c r="EI175" s="132">
        <f t="shared" ref="EI175" si="66">EH175/SUM(EH$173:EH$176)*100</f>
        <v>9.815585960737657</v>
      </c>
      <c r="EJ175" s="132">
        <v>1295</v>
      </c>
      <c r="EK175" s="132">
        <f t="shared" ref="EK175" si="67">EJ175/SUM(EJ$173:EJ$176)*100</f>
        <v>16.074975173783514</v>
      </c>
      <c r="EL175" s="132">
        <v>1650</v>
      </c>
      <c r="EM175" s="132">
        <f t="shared" ref="EM175" si="68">EL175/SUM(EL$173:EL$176)*100</f>
        <v>17.508488964346348</v>
      </c>
      <c r="EN175" s="132">
        <v>1756</v>
      </c>
      <c r="EO175" s="132">
        <f t="shared" ref="EO175" si="69">EN175/SUM(EN$173:EN$176)*100</f>
        <v>14.658986559813005</v>
      </c>
      <c r="EP175" s="132">
        <v>112</v>
      </c>
      <c r="EQ175" s="132">
        <f t="shared" ref="EQ175" si="70">EP175/SUM(EP$173:EP$176)*100</f>
        <v>10.779595765158806</v>
      </c>
      <c r="ER175" s="132">
        <v>6392</v>
      </c>
      <c r="ES175" s="132">
        <f t="shared" ref="ES175" si="71">ER175/SUM(ER$173:ER$176)*100</f>
        <v>14.096683133380381</v>
      </c>
      <c r="ET175" s="132">
        <v>10340</v>
      </c>
      <c r="EU175" s="132">
        <f t="shared" ref="EU175" si="72">ET175/SUM(ET$173:ET$176)*100</f>
        <v>16.585663185923039</v>
      </c>
      <c r="EV175" s="132">
        <v>2219</v>
      </c>
      <c r="EW175" s="132">
        <f t="shared" ref="EW175" si="73">EV175/SUM(EV$173:EV$176)*100</f>
        <v>19.203807875378622</v>
      </c>
      <c r="EX175" s="132">
        <v>10902</v>
      </c>
      <c r="EY175" s="132">
        <f>EX175/SUM(EX$173:EX$176)*100</f>
        <v>14.318172863503237</v>
      </c>
      <c r="EZ175" s="132">
        <v>6465</v>
      </c>
      <c r="FA175" s="132">
        <f t="shared" ref="FA175" si="74">EZ175/SUM(EZ$173:EZ$176)*100</f>
        <v>14.700866361961934</v>
      </c>
      <c r="FB175" s="132">
        <v>2598</v>
      </c>
      <c r="FC175" s="132">
        <f t="shared" ref="FC175:FE175" si="75">FB175/SUM(FB$173:FB$176)*100</f>
        <v>12.353192905710618</v>
      </c>
      <c r="FD175" s="132">
        <v>246</v>
      </c>
      <c r="FE175" s="132">
        <f t="shared" si="75"/>
        <v>14.377556984219755</v>
      </c>
      <c r="FF175" s="132">
        <v>194693</v>
      </c>
      <c r="FG175" s="132">
        <f t="shared" ref="FG175" si="76">FF175/SUM(FF$173:FF$176)*100</f>
        <v>14.988871498332843</v>
      </c>
      <c r="FH175" s="132">
        <v>262040</v>
      </c>
      <c r="FI175" s="132">
        <f t="shared" ref="FI175" si="77">FH175/SUM(FH$173:FH$176)*100</f>
        <v>15.245706399717474</v>
      </c>
    </row>
    <row r="176" spans="2:165" s="133" customFormat="1" x14ac:dyDescent="0.45">
      <c r="B176" s="18">
        <v>171</v>
      </c>
      <c r="C176" s="131" t="s">
        <v>143</v>
      </c>
      <c r="D176" s="132">
        <v>38</v>
      </c>
      <c r="E176" s="132">
        <f t="shared" si="0"/>
        <v>1.0508849557522124</v>
      </c>
      <c r="F176" s="132">
        <v>54</v>
      </c>
      <c r="G176" s="132">
        <f t="shared" si="0"/>
        <v>1.8181818181818181</v>
      </c>
      <c r="H176" s="132">
        <v>444</v>
      </c>
      <c r="I176" s="132">
        <f t="shared" ref="I176" si="78">H176/SUM(H$173:H$176)*100</f>
        <v>1.4904330312185297</v>
      </c>
      <c r="J176" s="132">
        <v>503</v>
      </c>
      <c r="K176" s="132">
        <f t="shared" ref="K176" si="79">J176/SUM(J$173:J$176)*100</f>
        <v>1.5366285819026089</v>
      </c>
      <c r="L176" s="132">
        <v>108</v>
      </c>
      <c r="M176" s="132">
        <f t="shared" ref="M176" si="80">L176/SUM(L$173:L$176)*100</f>
        <v>0.97525735958100057</v>
      </c>
      <c r="N176" s="132">
        <v>184</v>
      </c>
      <c r="O176" s="132">
        <f t="shared" ref="O176" si="81">N176/SUM(N$173:N$176)*100</f>
        <v>1.1617628488445511</v>
      </c>
      <c r="P176" s="132">
        <v>250</v>
      </c>
      <c r="Q176" s="132">
        <f t="shared" ref="Q176" si="82">P176/SUM(P$173:P$176)*100</f>
        <v>0.89400657988842802</v>
      </c>
      <c r="R176" s="132">
        <v>46</v>
      </c>
      <c r="S176" s="132">
        <f t="shared" ref="S176" si="83">R176/SUM(R$173:R$176)*100</f>
        <v>1.1660329531051965</v>
      </c>
      <c r="T176" s="132">
        <v>748</v>
      </c>
      <c r="U176" s="132">
        <f t="shared" ref="U176" si="84">T176/SUM(T$173:T$176)*100</f>
        <v>1.6765285996055226</v>
      </c>
      <c r="V176" s="132">
        <v>1181</v>
      </c>
      <c r="W176" s="132">
        <f t="shared" ref="W176" si="85">V176/SUM(V$173:V$176)*100</f>
        <v>2.3143702600482081</v>
      </c>
      <c r="X176" s="132">
        <v>31</v>
      </c>
      <c r="Y176" s="132">
        <f t="shared" ref="Y176" si="86">X176/SUM(X$173:X$176)*100</f>
        <v>1.9242706393544382</v>
      </c>
      <c r="Z176" s="132">
        <v>131</v>
      </c>
      <c r="AA176" s="132">
        <f t="shared" ref="AA176" si="87">Z176/SUM(Z$173:Z$176)*100</f>
        <v>1.2515524983280786</v>
      </c>
      <c r="AB176" s="132">
        <v>386</v>
      </c>
      <c r="AC176" s="132">
        <f t="shared" ref="AC176" si="88">AB176/SUM(AB$173:AB$176)*100</f>
        <v>1.2037672300879436</v>
      </c>
      <c r="AD176" s="132">
        <v>1308</v>
      </c>
      <c r="AE176" s="132">
        <f t="shared" ref="AE176" si="89">AD176/SUM(AD$173:AD$176)*100</f>
        <v>1.3437297747095263</v>
      </c>
      <c r="AF176" s="132">
        <v>60</v>
      </c>
      <c r="AG176" s="132">
        <f t="shared" ref="AG176" si="90">AF176/SUM(AF$173:AF$176)*100</f>
        <v>1.6982734220209454</v>
      </c>
      <c r="AH176" s="132">
        <v>94</v>
      </c>
      <c r="AI176" s="132">
        <f t="shared" ref="AI176" si="91">AH176/SUM(AH$173:AH$176)*100</f>
        <v>1.6279875303082785</v>
      </c>
      <c r="AJ176" s="132">
        <v>70</v>
      </c>
      <c r="AK176" s="132">
        <f t="shared" ref="AK176" si="92">AJ176/SUM(AJ$173:AJ$176)*100</f>
        <v>1.6256386437529029</v>
      </c>
      <c r="AL176" s="132">
        <v>945</v>
      </c>
      <c r="AM176" s="132">
        <f t="shared" ref="AM176" si="93">AL176/SUM(AL$173:AL$176)*100</f>
        <v>2.5049037798865506</v>
      </c>
      <c r="AN176" s="132">
        <v>151</v>
      </c>
      <c r="AO176" s="132">
        <f t="shared" ref="AO176" si="94">AN176/SUM(AN$173:AN$176)*100</f>
        <v>1.1372194607621631</v>
      </c>
      <c r="AP176" s="132">
        <v>570</v>
      </c>
      <c r="AQ176" s="132">
        <f t="shared" ref="AQ176" si="95">AP176/SUM(AP$173:AP$176)*100</f>
        <v>1.5166431631322672</v>
      </c>
      <c r="AR176" s="132">
        <v>42</v>
      </c>
      <c r="AS176" s="132">
        <f t="shared" ref="AS176" si="96">AR176/SUM(AR$173:AR$176)*100</f>
        <v>1.4773126978543791</v>
      </c>
      <c r="AT176" s="132">
        <v>658</v>
      </c>
      <c r="AU176" s="132">
        <f t="shared" ref="AU176" si="97">AT176/SUM(AT$173:AT$176)*100</f>
        <v>1.6624137843915012</v>
      </c>
      <c r="AV176" s="132">
        <v>67</v>
      </c>
      <c r="AW176" s="132">
        <f t="shared" ref="AW176" si="98">AV176/SUM(AV$173:AV$176)*100</f>
        <v>1.2221816855162349</v>
      </c>
      <c r="AX176" s="132">
        <v>50</v>
      </c>
      <c r="AY176" s="132">
        <f t="shared" ref="AY176" si="99">AX176/SUM(AX$173:AX$176)*100</f>
        <v>0.71684587813620071</v>
      </c>
      <c r="AZ176" s="132">
        <v>521</v>
      </c>
      <c r="BA176" s="132">
        <f t="shared" ref="BA176" si="100">AZ176/SUM(AZ$173:AZ$176)*100</f>
        <v>1.6141524924869102</v>
      </c>
      <c r="BB176" s="132">
        <v>1034</v>
      </c>
      <c r="BC176" s="132">
        <f t="shared" ref="BC176" si="101">BB176/SUM(BB$173:BB$176)*100</f>
        <v>2.5912189254210105</v>
      </c>
      <c r="BD176" s="132">
        <v>1088</v>
      </c>
      <c r="BE176" s="132">
        <f t="shared" ref="BE176" si="102">BD176/SUM(BD$173:BD$176)*100</f>
        <v>1.5090152565880721</v>
      </c>
      <c r="BF176" s="132">
        <v>247</v>
      </c>
      <c r="BG176" s="132">
        <f t="shared" ref="BG176" si="103">BF176/SUM(BF$173:BF$176)*100</f>
        <v>1.4091738931994522</v>
      </c>
      <c r="BH176" s="132">
        <v>51</v>
      </c>
      <c r="BI176" s="132">
        <f t="shared" ref="BI176" si="104">BH176/SUM(BH$173:BH$176)*100</f>
        <v>1.1320754716981132</v>
      </c>
      <c r="BJ176" s="132">
        <v>28</v>
      </c>
      <c r="BK176" s="132">
        <f t="shared" ref="BK176" si="105">BJ176/SUM(BJ$173:BJ$176)*100</f>
        <v>1.8530774321641297</v>
      </c>
      <c r="BL176" s="132">
        <v>455</v>
      </c>
      <c r="BM176" s="132">
        <f t="shared" ref="BM176" si="106">BL176/SUM(BL$173:BL$176)*100</f>
        <v>1.8213842520315442</v>
      </c>
      <c r="BN176" s="132">
        <v>71</v>
      </c>
      <c r="BO176" s="132">
        <f t="shared" ref="BO176" si="107">BN176/SUM(BN$173:BN$176)*100</f>
        <v>1.3008427995602785</v>
      </c>
      <c r="BP176" s="132">
        <v>970</v>
      </c>
      <c r="BQ176" s="132">
        <f t="shared" ref="BQ176" si="108">BP176/SUM(BP$173:BP$176)*100</f>
        <v>1.5242225679221861</v>
      </c>
      <c r="BR176" s="132">
        <v>49</v>
      </c>
      <c r="BS176" s="132">
        <f t="shared" ref="BS176" si="109">BR176/SUM(BR$173:BR$176)*100</f>
        <v>1.0084379501955134</v>
      </c>
      <c r="BT176" s="132">
        <v>629</v>
      </c>
      <c r="BU176" s="132">
        <f t="shared" ref="BU176" si="110">BT176/SUM(BT$173:BT$176)*100</f>
        <v>1.4403810483409283</v>
      </c>
      <c r="BV176" s="132">
        <v>605</v>
      </c>
      <c r="BW176" s="132">
        <f t="shared" ref="BW176" si="111">BV176/SUM(BV$173:BV$176)*100</f>
        <v>1.3402153205440608</v>
      </c>
      <c r="BX176" s="132">
        <v>289</v>
      </c>
      <c r="BY176" s="132">
        <f t="shared" ref="BY176" si="112">BX176/SUM(BX$173:BX$176)*100</f>
        <v>1.4261041204046385</v>
      </c>
      <c r="BZ176" s="132">
        <v>27</v>
      </c>
      <c r="CA176" s="132">
        <f t="shared" ref="CA176" si="113">BZ176/SUM(BZ$173:BZ$176)*100</f>
        <v>1.3705583756345179</v>
      </c>
      <c r="CB176" s="132">
        <v>105</v>
      </c>
      <c r="CC176" s="132">
        <f t="shared" ref="CC176" si="114">CB176/SUM(CB$173:CB$176)*100</f>
        <v>0.72805436139231727</v>
      </c>
      <c r="CD176" s="132">
        <v>471</v>
      </c>
      <c r="CE176" s="132">
        <f t="shared" ref="CE176" si="115">CD176/SUM(CD$173:CD$176)*100</f>
        <v>1.3170404339802024</v>
      </c>
      <c r="CF176" s="132">
        <v>21</v>
      </c>
      <c r="CG176" s="132">
        <f t="shared" ref="CG176" si="116">CF176/SUM(CF$173:CF$176)*100</f>
        <v>0.78917700112739564</v>
      </c>
      <c r="CH176" s="132">
        <v>661</v>
      </c>
      <c r="CI176" s="132">
        <f t="shared" ref="CI176" si="117">CH176/SUM(CH$173:CH$176)*100</f>
        <v>3.0579200592153959</v>
      </c>
      <c r="CJ176" s="132">
        <v>407</v>
      </c>
      <c r="CK176" s="132">
        <f t="shared" ref="CK176" si="118">CJ176/SUM(CJ$173:CJ$176)*100</f>
        <v>1.2782663316582914</v>
      </c>
      <c r="CL176" s="132">
        <v>1745</v>
      </c>
      <c r="CM176" s="132">
        <f t="shared" ref="CM176" si="119">CL176/SUM(CL$173:CL$176)*100</f>
        <v>5.6871883453378089</v>
      </c>
      <c r="CN176" s="132">
        <v>605</v>
      </c>
      <c r="CO176" s="132">
        <f t="shared" ref="CO176" si="120">CN176/SUM(CN$173:CN$176)*100</f>
        <v>1.2990638151679121</v>
      </c>
      <c r="CP176" s="132">
        <v>239</v>
      </c>
      <c r="CQ176" s="132">
        <f t="shared" ref="CQ176" si="121">CP176/SUM(CP$173:CP$176)*100</f>
        <v>1.6222086472544628</v>
      </c>
      <c r="CR176" s="132">
        <v>161</v>
      </c>
      <c r="CS176" s="132">
        <f t="shared" ref="CS176" si="122">CR176/SUM(CR$173:CR$176)*100</f>
        <v>1.2012236066552264</v>
      </c>
      <c r="CT176" s="132">
        <v>76</v>
      </c>
      <c r="CU176" s="132">
        <f t="shared" ref="CU176" si="123">CT176/SUM(CT$173:CT$176)*100</f>
        <v>0.93103025848340071</v>
      </c>
      <c r="CV176" s="132">
        <v>1089</v>
      </c>
      <c r="CW176" s="132">
        <f t="shared" ref="CW176" si="124">CV176/SUM(CV$173:CV$176)*100</f>
        <v>2.1553259707873176</v>
      </c>
      <c r="CX176" s="132">
        <v>670</v>
      </c>
      <c r="CY176" s="132">
        <f t="shared" ref="CY176" si="125">CX176/SUM(CX$173:CX$176)*100</f>
        <v>2.0685396727384995</v>
      </c>
      <c r="CZ176" s="132">
        <v>124</v>
      </c>
      <c r="DA176" s="132">
        <f t="shared" ref="DA176" si="126">CZ176/SUM(CZ$173:CZ$176)*100</f>
        <v>1.1904761904761905</v>
      </c>
      <c r="DB176" s="132">
        <v>1092</v>
      </c>
      <c r="DC176" s="132">
        <f t="shared" ref="DC176" si="127">DB176/SUM(DB$173:DB$176)*100</f>
        <v>2.5360551801017208</v>
      </c>
      <c r="DD176" s="132">
        <v>473</v>
      </c>
      <c r="DE176" s="132">
        <f t="shared" ref="DE176" si="128">DD176/SUM(DD$173:DD$176)*100</f>
        <v>1.0144989704873026</v>
      </c>
      <c r="DF176" s="132">
        <v>63</v>
      </c>
      <c r="DG176" s="132">
        <f t="shared" ref="DG176" si="129">DF176/SUM(DF$173:DF$176)*100</f>
        <v>1.1559633027522935</v>
      </c>
      <c r="DH176" s="132">
        <v>58</v>
      </c>
      <c r="DI176" s="132">
        <f t="shared" ref="DI176" si="130">DH176/SUM(DH$173:DH$176)*100</f>
        <v>1.2144053601340032</v>
      </c>
      <c r="DJ176" s="132">
        <v>31</v>
      </c>
      <c r="DK176" s="132">
        <f t="shared" ref="DK176" si="131">DJ176/SUM(DJ$173:DJ$176)*100</f>
        <v>0.75389105058365757</v>
      </c>
      <c r="DL176" s="132">
        <v>133</v>
      </c>
      <c r="DM176" s="132">
        <f t="shared" ref="DM176" si="132">DL176/SUM(DL$173:DL$176)*100</f>
        <v>0.7376185458377239</v>
      </c>
      <c r="DN176" s="132">
        <v>56</v>
      </c>
      <c r="DO176" s="132">
        <f t="shared" ref="DO176" si="133">DN176/SUM(DN$173:DN$176)*100</f>
        <v>1.8134715025906734</v>
      </c>
      <c r="DP176" s="132">
        <v>545</v>
      </c>
      <c r="DQ176" s="132">
        <f t="shared" ref="DQ176" si="134">DP176/SUM(DP$173:DP$176)*100</f>
        <v>2.2473300070100199</v>
      </c>
      <c r="DR176" s="132">
        <v>20</v>
      </c>
      <c r="DS176" s="132">
        <f t="shared" ref="DS176" si="135">DR176/SUM(DR$173:DR$176)*100</f>
        <v>0.99502487562189057</v>
      </c>
      <c r="DT176" s="132">
        <v>9</v>
      </c>
      <c r="DU176" s="132">
        <f t="shared" ref="DU176" si="136">DT176/SUM(DT$173:DT$176)*100</f>
        <v>0.94736842105263164</v>
      </c>
      <c r="DV176" s="132">
        <v>80</v>
      </c>
      <c r="DW176" s="132">
        <f t="shared" ref="DW176" si="137">DV176/SUM(DV$173:DV$176)*100</f>
        <v>0.96096096096096095</v>
      </c>
      <c r="DX176" s="132">
        <v>62</v>
      </c>
      <c r="DY176" s="132">
        <f t="shared" ref="DY176" si="138">DX176/SUM(DX$173:DX$176)*100</f>
        <v>1.4046216583597644</v>
      </c>
      <c r="DZ176" s="132">
        <v>668</v>
      </c>
      <c r="EA176" s="132">
        <f t="shared" ref="EA176" si="139">DZ176/SUM(DZ$173:DZ$176)*100</f>
        <v>2.6197105768853679</v>
      </c>
      <c r="EB176" s="132">
        <v>43</v>
      </c>
      <c r="EC176" s="132">
        <f t="shared" ref="EC176" si="140">EB176/SUM(EB$173:EB$176)*100</f>
        <v>1.3808606294155428</v>
      </c>
      <c r="ED176" s="132">
        <v>82</v>
      </c>
      <c r="EE176" s="132">
        <f t="shared" ref="EE176" si="141">ED176/SUM(ED$173:ED$176)*100</f>
        <v>0.80478947884973995</v>
      </c>
      <c r="EF176" s="132">
        <v>103</v>
      </c>
      <c r="EG176" s="132">
        <f t="shared" ref="EG176" si="142">EF176/SUM(EF$173:EF$176)*100</f>
        <v>1.9320952916901144</v>
      </c>
      <c r="EH176" s="132">
        <v>11</v>
      </c>
      <c r="EI176" s="132">
        <f t="shared" ref="EI176" si="143">EH176/SUM(EH$173:EH$176)*100</f>
        <v>0.65437239738251041</v>
      </c>
      <c r="EJ176" s="132">
        <v>99</v>
      </c>
      <c r="EK176" s="132">
        <f t="shared" ref="EK176" si="144">EJ176/SUM(EJ$173:EJ$176)*100</f>
        <v>1.2288977159880834</v>
      </c>
      <c r="EL176" s="132">
        <v>161</v>
      </c>
      <c r="EM176" s="132">
        <f t="shared" ref="EM176" si="145">EL176/SUM(EL$173:EL$176)*100</f>
        <v>1.7084040747028864</v>
      </c>
      <c r="EN176" s="132">
        <v>163</v>
      </c>
      <c r="EO176" s="132">
        <f t="shared" ref="EO176" si="146">EN176/SUM(EN$173:EN$176)*100</f>
        <v>1.3607145838550798</v>
      </c>
      <c r="EP176" s="132">
        <v>13</v>
      </c>
      <c r="EQ176" s="132">
        <f t="shared" ref="EQ176" si="147">EP176/SUM(EP$173:EP$176)*100</f>
        <v>1.2512030798845042</v>
      </c>
      <c r="ER176" s="132">
        <v>897</v>
      </c>
      <c r="ES176" s="132">
        <f t="shared" ref="ES176" si="148">ER176/SUM(ER$173:ER$176)*100</f>
        <v>1.9782110091743119</v>
      </c>
      <c r="ET176" s="132">
        <v>967</v>
      </c>
      <c r="EU176" s="132">
        <f t="shared" ref="EU176" si="149">ET176/SUM(ET$173:ET$176)*100</f>
        <v>1.5510963540413518</v>
      </c>
      <c r="EV176" s="132">
        <v>163</v>
      </c>
      <c r="EW176" s="132">
        <f t="shared" ref="EW176" si="150">EV176/SUM(EV$173:EV$176)*100</f>
        <v>1.4106447425356989</v>
      </c>
      <c r="EX176" s="132">
        <v>1231</v>
      </c>
      <c r="EY176" s="132">
        <f t="shared" ref="EY176" si="151">EX176/SUM(EX$173:EX$176)*100</f>
        <v>1.6167373688288831</v>
      </c>
      <c r="EZ176" s="132">
        <v>446</v>
      </c>
      <c r="FA176" s="132">
        <f t="shared" ref="FA176" si="152">EZ176/SUM(EZ$173:EZ$176)*100</f>
        <v>1.0141664961229735</v>
      </c>
      <c r="FB176" s="132">
        <v>621</v>
      </c>
      <c r="FC176" s="132">
        <f t="shared" ref="FC176:FE176" si="153">FB176/SUM(FB$173:FB$176)*100</f>
        <v>2.9527839855451479</v>
      </c>
      <c r="FD176" s="132">
        <v>22</v>
      </c>
      <c r="FE176" s="132">
        <f t="shared" si="153"/>
        <v>1.2857977790765636</v>
      </c>
      <c r="FF176" s="132">
        <v>23181</v>
      </c>
      <c r="FG176" s="132">
        <f t="shared" ref="FG176" si="154">FF176/SUM(FF$173:FF$176)*100</f>
        <v>1.7846405890445658</v>
      </c>
      <c r="FH176" s="132">
        <v>28875</v>
      </c>
      <c r="FI176" s="132">
        <f t="shared" ref="FI176" si="155">FH176/SUM(FH$173:FH$176)*100</f>
        <v>1.6799716542964513</v>
      </c>
    </row>
    <row r="177" spans="2:165" x14ac:dyDescent="0.45">
      <c r="B177" s="18">
        <v>172</v>
      </c>
      <c r="E177" s="3"/>
      <c r="P177" s="3"/>
    </row>
    <row r="178" spans="2:165" x14ac:dyDescent="0.4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45">
      <c r="B179" s="18">
        <v>174</v>
      </c>
    </row>
    <row r="180" spans="2:165" x14ac:dyDescent="0.45">
      <c r="B180" s="18">
        <v>175</v>
      </c>
      <c r="C180" s="2" t="s">
        <v>239</v>
      </c>
    </row>
    <row r="181" spans="2:165" x14ac:dyDescent="0.4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4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4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45">
      <c r="B184" s="18">
        <v>179</v>
      </c>
    </row>
    <row r="185" spans="2:165" x14ac:dyDescent="0.4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45">
      <c r="B186" s="18">
        <v>181</v>
      </c>
    </row>
    <row r="187" spans="2:165" x14ac:dyDescent="0.45">
      <c r="B187" s="18">
        <v>182</v>
      </c>
      <c r="C187" s="2" t="s">
        <v>145</v>
      </c>
    </row>
    <row r="188" spans="2:165" x14ac:dyDescent="0.4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4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4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4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4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4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4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4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4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4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4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4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4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4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45">
      <c r="B202" s="18">
        <v>197</v>
      </c>
    </row>
    <row r="203" spans="2:165" x14ac:dyDescent="0.4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F34" sqref="F34"/>
    </sheetView>
  </sheetViews>
  <sheetFormatPr defaultRowHeight="14.25" x14ac:dyDescent="0.45"/>
  <cols>
    <col min="2" max="2" width="3.46484375" customWidth="1"/>
    <col min="3" max="4" width="5.59765625" customWidth="1"/>
    <col min="5" max="5" width="13.59765625" customWidth="1"/>
    <col min="6" max="6" width="9.06640625" style="20"/>
    <col min="7" max="7" width="9.06640625" style="22"/>
    <col min="12" max="12" width="14" customWidth="1"/>
    <col min="16" max="16" width="9.9296875" customWidth="1"/>
  </cols>
  <sheetData>
    <row r="1" spans="3:18" x14ac:dyDescent="0.45">
      <c r="D1" t="s">
        <v>242</v>
      </c>
    </row>
    <row r="2" spans="3:18" x14ac:dyDescent="0.45">
      <c r="J2" s="135" t="s">
        <v>246</v>
      </c>
      <c r="K2" s="135"/>
      <c r="L2" s="27"/>
      <c r="M2" s="27"/>
      <c r="N2" s="27"/>
      <c r="O2" s="27"/>
    </row>
    <row r="3" spans="3:18" x14ac:dyDescent="0.4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10</v>
      </c>
      <c r="Q3" s="26" t="s">
        <v>243</v>
      </c>
      <c r="R3" s="25">
        <f>'Municipal Detail'!H3</f>
        <v>80</v>
      </c>
    </row>
    <row r="4" spans="3:18" x14ac:dyDescent="0.4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45">
      <c r="C5" s="19">
        <v>1</v>
      </c>
      <c r="D5" s="18">
        <v>13</v>
      </c>
      <c r="E5" s="5" t="s">
        <v>11</v>
      </c>
      <c r="F5" s="20">
        <f>VLOOKUP($D5,Data!$B$6:$FI$203,2+2*Mid!$M$3-1)</f>
        <v>618</v>
      </c>
      <c r="G5" s="23">
        <f>VLOOKUP($D5,Data!$B$6:$FI$203,2+2*Mid!$M$3)</f>
        <v>0.33769384610340647</v>
      </c>
      <c r="H5" s="20">
        <f t="shared" ref="H5:H9" si="0">F5+0.00001*D5</f>
        <v>618.00013000000001</v>
      </c>
      <c r="I5" s="23">
        <f t="shared" ref="I5:I9" si="1">G5+0.00001*D5</f>
        <v>0.33782384610340649</v>
      </c>
      <c r="J5" s="1">
        <f>RANK(H5,H$5:H$54)</f>
        <v>27</v>
      </c>
      <c r="K5" s="1">
        <f>RANK(I5,I$5:I$54)</f>
        <v>27</v>
      </c>
      <c r="L5" s="5" t="str">
        <f>VLOOKUP(MATCH($C5,$J$5:$J$54,0),$C$5:$G$54,3)</f>
        <v>Australia</v>
      </c>
      <c r="M5" s="20">
        <f>VLOOKUP(MATCH($C5,$J$5:$J$54,0),$C$5:$G$54,4)</f>
        <v>89271</v>
      </c>
      <c r="N5" s="24">
        <f>VLOOKUP(MATCH($C5,$J$5:$J$54,0),$C$5:$G$54,5)</f>
        <v>48.780367856791578</v>
      </c>
      <c r="Q5" s="20">
        <f>VLOOKUP(L5,Data!$C$18:$FI$67,2+Mid!$R$3*2-2)</f>
        <v>2947151</v>
      </c>
      <c r="R5" s="24">
        <f>VLOOKUP(L5,Data!$C$18:$FI$67,2+Mid!$R$3*2-1)</f>
        <v>62.668286134645065</v>
      </c>
    </row>
    <row r="6" spans="3:18" x14ac:dyDescent="0.45">
      <c r="C6" s="19">
        <v>2</v>
      </c>
      <c r="D6" s="18">
        <v>14</v>
      </c>
      <c r="E6" s="5" t="s">
        <v>12</v>
      </c>
      <c r="F6" s="20">
        <f>VLOOKUP($D6,Data!$B$6:$FI$203,2+2*Mid!$M$3-1)</f>
        <v>89271</v>
      </c>
      <c r="G6" s="23">
        <f>VLOOKUP($D6,Data!$B$6:$FI$203,2+2*Mid!$M$3)</f>
        <v>48.780367856791578</v>
      </c>
      <c r="H6" s="20">
        <f t="shared" si="0"/>
        <v>89271.000140000004</v>
      </c>
      <c r="I6" s="23">
        <f t="shared" si="1"/>
        <v>48.78050785679158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25391</v>
      </c>
      <c r="N6" s="24">
        <f t="shared" ref="N6:N54" si="6">VLOOKUP(MATCH($C6,$J$5:$J$54,0),$C$5:$G$54,5)</f>
        <v>13.874408489339146</v>
      </c>
      <c r="Q6" s="20">
        <f>VLOOKUP(L6,Data!$C$18:$FI$67,2+Mid!$R$3*2-2)</f>
        <v>90552</v>
      </c>
      <c r="R6" s="24">
        <f>VLOOKUP(L6,Data!$C$18:$FI$67,2+Mid!$R$3*2-1)</f>
        <v>1.9254997949084998</v>
      </c>
    </row>
    <row r="7" spans="3:18" x14ac:dyDescent="0.45">
      <c r="C7" s="19">
        <v>3</v>
      </c>
      <c r="D7" s="18">
        <v>15</v>
      </c>
      <c r="E7" s="5" t="s">
        <v>13</v>
      </c>
      <c r="F7" s="20">
        <f>VLOOKUP($D7,Data!$B$6:$FI$203,2+2*Mid!$M$3-1)</f>
        <v>415</v>
      </c>
      <c r="G7" s="23">
        <f>VLOOKUP($D7,Data!$B$6:$FI$203,2+2*Mid!$M$3)</f>
        <v>0.22676852125066937</v>
      </c>
      <c r="H7" s="20">
        <f t="shared" si="0"/>
        <v>415.00015000000002</v>
      </c>
      <c r="I7" s="23">
        <f t="shared" si="1"/>
        <v>0.22691852125066939</v>
      </c>
      <c r="J7" s="1">
        <f t="shared" si="2"/>
        <v>33</v>
      </c>
      <c r="K7" s="1">
        <f t="shared" si="3"/>
        <v>33</v>
      </c>
      <c r="L7" s="5" t="str">
        <f t="shared" si="4"/>
        <v>India</v>
      </c>
      <c r="M7" s="20">
        <f t="shared" si="5"/>
        <v>8209</v>
      </c>
      <c r="N7" s="24">
        <f t="shared" si="6"/>
        <v>4.4856452793897468</v>
      </c>
      <c r="Q7" s="20">
        <f>VLOOKUP(L7,Data!$C$18:$FI$67,2+Mid!$R$3*2-2)</f>
        <v>242635</v>
      </c>
      <c r="R7" s="24">
        <f>VLOOKUP(L7,Data!$C$18:$FI$67,2+Mid!$R$3*2-1)</f>
        <v>5.1593961783022335</v>
      </c>
    </row>
    <row r="8" spans="3:18" x14ac:dyDescent="0.45">
      <c r="C8" s="19">
        <v>4</v>
      </c>
      <c r="D8" s="18">
        <v>16</v>
      </c>
      <c r="E8" s="5" t="s">
        <v>14</v>
      </c>
      <c r="F8" s="20">
        <f>VLOOKUP($D8,Data!$B$6:$FI$203,2+2*Mid!$M$3-1)</f>
        <v>1202</v>
      </c>
      <c r="G8" s="23">
        <f>VLOOKUP($D8,Data!$B$6:$FI$203,2+2*Mid!$M$3)</f>
        <v>0.65680906636940861</v>
      </c>
      <c r="H8" s="20">
        <f t="shared" si="0"/>
        <v>1202.0001600000001</v>
      </c>
      <c r="I8" s="23">
        <f t="shared" si="1"/>
        <v>0.65696906636940866</v>
      </c>
      <c r="J8" s="1">
        <f t="shared" si="2"/>
        <v>17</v>
      </c>
      <c r="K8" s="1">
        <f t="shared" si="3"/>
        <v>17</v>
      </c>
      <c r="L8" s="5" t="str">
        <f t="shared" si="4"/>
        <v>Philippines</v>
      </c>
      <c r="M8" s="20">
        <f t="shared" si="5"/>
        <v>5759</v>
      </c>
      <c r="N8" s="24">
        <f t="shared" si="6"/>
        <v>3.146891358753265</v>
      </c>
      <c r="Q8" s="20">
        <f>VLOOKUP(L8,Data!$C$18:$FI$67,2+Mid!$R$3*2-2)</f>
        <v>58935</v>
      </c>
      <c r="R8" s="24">
        <f>VLOOKUP(L8,Data!$C$18:$FI$67,2+Mid!$R$3*2-1)</f>
        <v>1.2531951852298395</v>
      </c>
    </row>
    <row r="9" spans="3:18" x14ac:dyDescent="0.45">
      <c r="C9" s="19">
        <v>5</v>
      </c>
      <c r="D9" s="18">
        <v>17</v>
      </c>
      <c r="E9" s="5" t="s">
        <v>15</v>
      </c>
      <c r="F9" s="20">
        <f>VLOOKUP($D9,Data!$B$6:$FI$203,2+2*Mid!$M$3-1)</f>
        <v>74</v>
      </c>
      <c r="G9" s="23">
        <f>VLOOKUP($D9,Data!$B$6:$FI$203,2+2*Mid!$M$3)</f>
        <v>4.0435832704938633E-2</v>
      </c>
      <c r="H9" s="20">
        <f t="shared" si="0"/>
        <v>74.000169999999997</v>
      </c>
      <c r="I9" s="23">
        <f t="shared" si="1"/>
        <v>4.060583270493863E-2</v>
      </c>
      <c r="J9" s="1">
        <f t="shared" si="2"/>
        <v>47</v>
      </c>
      <c r="K9" s="1">
        <f t="shared" si="3"/>
        <v>47</v>
      </c>
      <c r="L9" s="5" t="str">
        <f t="shared" si="4"/>
        <v>Malta</v>
      </c>
      <c r="M9" s="20">
        <f t="shared" si="5"/>
        <v>4086</v>
      </c>
      <c r="N9" s="24">
        <f t="shared" si="6"/>
        <v>2.2327136815186388</v>
      </c>
      <c r="Q9" s="20">
        <f>VLOOKUP(L9,Data!$C$18:$FI$67,2+Mid!$R$3*2-2)</f>
        <v>15128</v>
      </c>
      <c r="R9" s="24">
        <f>VLOOKUP(L9,Data!$C$18:$FI$67,2+Mid!$R$3*2-1)</f>
        <v>0.32168213730647349</v>
      </c>
    </row>
    <row r="10" spans="3:18" x14ac:dyDescent="0.45">
      <c r="C10" s="19">
        <v>6</v>
      </c>
      <c r="D10" s="18">
        <v>18</v>
      </c>
      <c r="E10" s="5" t="s">
        <v>16</v>
      </c>
      <c r="F10" s="20">
        <f>VLOOKUP($D10,Data!$B$6:$FI$203,2+2*Mid!$M$3-1)</f>
        <v>251</v>
      </c>
      <c r="G10" s="23">
        <f>VLOOKUP($D10,Data!$B$6:$FI$203,2+2*Mid!$M$3)</f>
        <v>0.13715397309377836</v>
      </c>
      <c r="H10" s="20">
        <f t="shared" ref="H10:H54" si="7">F10+0.00001*D10</f>
        <v>251.00018</v>
      </c>
      <c r="I10" s="23">
        <f t="shared" ref="I10:I54" si="8">G10+0.00001*D10</f>
        <v>0.13733397309377837</v>
      </c>
      <c r="J10" s="1">
        <f t="shared" si="2"/>
        <v>35</v>
      </c>
      <c r="K10" s="1">
        <f t="shared" si="3"/>
        <v>35</v>
      </c>
      <c r="L10" s="5" t="str">
        <f t="shared" si="4"/>
        <v>North Macedonia</v>
      </c>
      <c r="M10" s="20">
        <f t="shared" si="5"/>
        <v>3033</v>
      </c>
      <c r="N10" s="24">
        <f t="shared" si="6"/>
        <v>1.6573227107307957</v>
      </c>
      <c r="Q10" s="20">
        <f>VLOOKUP(L10,Data!$C$18:$FI$67,2+Mid!$R$3*2-2)</f>
        <v>18028</v>
      </c>
      <c r="R10" s="24">
        <f>VLOOKUP(L10,Data!$C$18:$FI$67,2+Mid!$R$3*2-1)</f>
        <v>0.38334780350086617</v>
      </c>
    </row>
    <row r="11" spans="3:18" x14ac:dyDescent="0.45">
      <c r="C11" s="19">
        <v>7</v>
      </c>
      <c r="D11" s="18">
        <v>19</v>
      </c>
      <c r="E11" s="5" t="s">
        <v>17</v>
      </c>
      <c r="F11" s="20">
        <f>VLOOKUP($D11,Data!$B$6:$FI$203,2+2*Mid!$M$3-1)</f>
        <v>101</v>
      </c>
      <c r="G11" s="23">
        <f>VLOOKUP($D11,Data!$B$6:$FI$203,2+2*Mid!$M$3)</f>
        <v>5.5189447340524354E-2</v>
      </c>
      <c r="H11" s="20">
        <f t="shared" si="7"/>
        <v>101.00019</v>
      </c>
      <c r="I11" s="23">
        <f t="shared" si="8"/>
        <v>5.5379447340524357E-2</v>
      </c>
      <c r="J11" s="1">
        <f t="shared" si="2"/>
        <v>46</v>
      </c>
      <c r="K11" s="1">
        <f t="shared" si="3"/>
        <v>46</v>
      </c>
      <c r="L11" s="5" t="str">
        <f t="shared" si="4"/>
        <v>Italy</v>
      </c>
      <c r="M11" s="20">
        <f t="shared" si="5"/>
        <v>2819</v>
      </c>
      <c r="N11" s="24">
        <f t="shared" si="6"/>
        <v>1.5403866539894868</v>
      </c>
      <c r="Q11" s="20">
        <f>VLOOKUP(L11,Data!$C$18:$FI$67,2+Mid!$R$3*2-2)</f>
        <v>58081</v>
      </c>
      <c r="R11" s="24">
        <f>VLOOKUP(L11,Data!$C$18:$FI$67,2+Mid!$R$3*2-1)</f>
        <v>1.2350357097367322</v>
      </c>
    </row>
    <row r="12" spans="3:18" x14ac:dyDescent="0.45">
      <c r="C12" s="19">
        <v>8</v>
      </c>
      <c r="D12" s="18">
        <v>20</v>
      </c>
      <c r="E12" s="5" t="s">
        <v>18</v>
      </c>
      <c r="F12" s="20">
        <f>VLOOKUP($D12,Data!$B$6:$FI$203,2+2*Mid!$M$3-1)</f>
        <v>672</v>
      </c>
      <c r="G12" s="23">
        <f>VLOOKUP($D12,Data!$B$6:$FI$203,2+2*Mid!$M$3)</f>
        <v>0.36720107537457786</v>
      </c>
      <c r="H12" s="20">
        <f t="shared" si="7"/>
        <v>672.00019999999995</v>
      </c>
      <c r="I12" s="23">
        <f t="shared" si="8"/>
        <v>0.36740107537457783</v>
      </c>
      <c r="J12" s="1">
        <f t="shared" si="2"/>
        <v>26</v>
      </c>
      <c r="K12" s="1">
        <f t="shared" si="3"/>
        <v>26</v>
      </c>
      <c r="L12" s="5" t="str">
        <f t="shared" si="4"/>
        <v>New Zealand</v>
      </c>
      <c r="M12" s="20">
        <f t="shared" si="5"/>
        <v>2601</v>
      </c>
      <c r="N12" s="24">
        <f t="shared" si="6"/>
        <v>1.4212648765614242</v>
      </c>
      <c r="Q12" s="20">
        <f>VLOOKUP(L12,Data!$C$18:$FI$67,2+Mid!$R$3*2-2)</f>
        <v>82939</v>
      </c>
      <c r="R12" s="24">
        <f>VLOOKUP(L12,Data!$C$18:$FI$67,2+Mid!$R$3*2-1)</f>
        <v>1.763616789136806</v>
      </c>
    </row>
    <row r="13" spans="3:18" x14ac:dyDescent="0.45">
      <c r="C13" s="19">
        <v>9</v>
      </c>
      <c r="D13" s="18">
        <v>21</v>
      </c>
      <c r="E13" s="5" t="s">
        <v>19</v>
      </c>
      <c r="F13" s="20">
        <f>VLOOKUP($D13,Data!$B$6:$FI$203,2+2*Mid!$M$3-1)</f>
        <v>2202</v>
      </c>
      <c r="G13" s="23">
        <f>VLOOKUP($D13,Data!$B$6:$FI$203,2+2*Mid!$M$3)</f>
        <v>1.2032392380577688</v>
      </c>
      <c r="H13" s="20">
        <f t="shared" si="7"/>
        <v>2202.0002100000002</v>
      </c>
      <c r="I13" s="23">
        <f t="shared" si="8"/>
        <v>1.2034492380577688</v>
      </c>
      <c r="J13" s="1">
        <f t="shared" si="2"/>
        <v>9</v>
      </c>
      <c r="K13" s="1">
        <f t="shared" si="3"/>
        <v>9</v>
      </c>
      <c r="L13" s="5" t="str">
        <f t="shared" si="4"/>
        <v>China</v>
      </c>
      <c r="M13" s="20">
        <f t="shared" si="5"/>
        <v>2202</v>
      </c>
      <c r="N13" s="24">
        <f t="shared" si="6"/>
        <v>1.2032392380577688</v>
      </c>
      <c r="Q13" s="20">
        <f>VLOOKUP(L13,Data!$C$18:$FI$67,2+Mid!$R$3*2-2)</f>
        <v>166023</v>
      </c>
      <c r="R13" s="24">
        <f>VLOOKUP(L13,Data!$C$18:$FI$67,2+Mid!$R$3*2-1)</f>
        <v>3.5303168615833318</v>
      </c>
    </row>
    <row r="14" spans="3:18" x14ac:dyDescent="0.45">
      <c r="C14" s="19">
        <v>10</v>
      </c>
      <c r="D14" s="18">
        <v>22</v>
      </c>
      <c r="E14" s="5" t="s">
        <v>20</v>
      </c>
      <c r="F14" s="20">
        <f>VLOOKUP($D14,Data!$B$6:$FI$203,2+2*Mid!$M$3-1)</f>
        <v>2035</v>
      </c>
      <c r="G14" s="23">
        <f>VLOOKUP($D14,Data!$B$6:$FI$203,2+2*Mid!$M$3)</f>
        <v>1.1119853993858124</v>
      </c>
      <c r="H14" s="20">
        <f t="shared" si="7"/>
        <v>2035.0002199999999</v>
      </c>
      <c r="I14" s="23">
        <f t="shared" si="8"/>
        <v>1.1122053993858125</v>
      </c>
      <c r="J14" s="1">
        <f t="shared" si="2"/>
        <v>10</v>
      </c>
      <c r="K14" s="1">
        <f t="shared" si="3"/>
        <v>10</v>
      </c>
      <c r="L14" s="5" t="str">
        <f t="shared" si="4"/>
        <v>Croatia</v>
      </c>
      <c r="M14" s="20">
        <f t="shared" si="5"/>
        <v>2035</v>
      </c>
      <c r="N14" s="24">
        <f t="shared" si="6"/>
        <v>1.1119853993858124</v>
      </c>
      <c r="Q14" s="20">
        <f>VLOOKUP(L14,Data!$C$18:$FI$67,2+Mid!$R$3*2-2)</f>
        <v>12902</v>
      </c>
      <c r="R14" s="24">
        <f>VLOOKUP(L14,Data!$C$18:$FI$67,2+Mid!$R$3*2-1)</f>
        <v>0.2743484224965706</v>
      </c>
    </row>
    <row r="15" spans="3:18" x14ac:dyDescent="0.45">
      <c r="C15" s="19">
        <v>11</v>
      </c>
      <c r="D15" s="18">
        <v>23</v>
      </c>
      <c r="E15" s="5" t="s">
        <v>21</v>
      </c>
      <c r="F15" s="20">
        <f>VLOOKUP($D15,Data!$B$6:$FI$203,2+2*Mid!$M$3-1)</f>
        <v>924</v>
      </c>
      <c r="G15" s="23">
        <f>VLOOKUP($D15,Data!$B$6:$FI$203,2+2*Mid!$M$3)</f>
        <v>0.50490147864004453</v>
      </c>
      <c r="H15" s="20">
        <f t="shared" si="7"/>
        <v>924.00022999999999</v>
      </c>
      <c r="I15" s="23">
        <f t="shared" si="8"/>
        <v>0.50513147864004448</v>
      </c>
      <c r="J15" s="1">
        <f t="shared" si="2"/>
        <v>20</v>
      </c>
      <c r="K15" s="1">
        <f t="shared" si="3"/>
        <v>20</v>
      </c>
      <c r="L15" s="5" t="str">
        <f t="shared" si="4"/>
        <v>Greece</v>
      </c>
      <c r="M15" s="20">
        <f t="shared" si="5"/>
        <v>2031</v>
      </c>
      <c r="N15" s="24">
        <f t="shared" si="6"/>
        <v>1.1097996786990589</v>
      </c>
      <c r="Q15" s="20">
        <f>VLOOKUP(L15,Data!$C$18:$FI$67,2+Mid!$R$3*2-2)</f>
        <v>44956</v>
      </c>
      <c r="R15" s="24">
        <f>VLOOKUP(L15,Data!$C$18:$FI$67,2+Mid!$R$3*2-1)</f>
        <v>0.95594541015004109</v>
      </c>
    </row>
    <row r="16" spans="3:18" x14ac:dyDescent="0.45">
      <c r="C16" s="19">
        <v>12</v>
      </c>
      <c r="D16" s="18">
        <v>24</v>
      </c>
      <c r="E16" s="5" t="s">
        <v>22</v>
      </c>
      <c r="F16" s="20">
        <f>VLOOKUP($D16,Data!$B$6:$FI$203,2+2*Mid!$M$3-1)</f>
        <v>1554</v>
      </c>
      <c r="G16" s="23">
        <f>VLOOKUP($D16,Data!$B$6:$FI$203,2+2*Mid!$M$3)</f>
        <v>0.84915248680371125</v>
      </c>
      <c r="H16" s="20">
        <f t="shared" si="7"/>
        <v>1554.0002400000001</v>
      </c>
      <c r="I16" s="23">
        <f t="shared" si="8"/>
        <v>0.84939248680371127</v>
      </c>
      <c r="J16" s="1">
        <f t="shared" si="2"/>
        <v>15</v>
      </c>
      <c r="K16" s="1">
        <f t="shared" si="3"/>
        <v>15</v>
      </c>
      <c r="L16" s="5" t="str">
        <f t="shared" si="4"/>
        <v>Pakistan</v>
      </c>
      <c r="M16" s="20">
        <f t="shared" si="5"/>
        <v>1910</v>
      </c>
      <c r="N16" s="24">
        <f t="shared" si="6"/>
        <v>1.0436816279247676</v>
      </c>
      <c r="Q16" s="20">
        <f>VLOOKUP(L16,Data!$C$18:$FI$67,2+Mid!$R$3*2-2)</f>
        <v>29067</v>
      </c>
      <c r="R16" s="24">
        <f>VLOOKUP(L16,Data!$C$18:$FI$67,2+Mid!$R$3*2-1)</f>
        <v>0.61808135147324594</v>
      </c>
    </row>
    <row r="17" spans="3:18" x14ac:dyDescent="0.45">
      <c r="C17" s="19">
        <v>13</v>
      </c>
      <c r="D17" s="18">
        <v>25</v>
      </c>
      <c r="E17" s="5" t="s">
        <v>23</v>
      </c>
      <c r="F17" s="20">
        <f>VLOOKUP($D17,Data!$B$6:$FI$203,2+2*Mid!$M$3-1)</f>
        <v>614</v>
      </c>
      <c r="G17" s="23">
        <f>VLOOKUP($D17,Data!$B$6:$FI$203,2+2*Mid!$M$3)</f>
        <v>0.33550812541665298</v>
      </c>
      <c r="H17" s="20">
        <f t="shared" si="7"/>
        <v>614.00025000000005</v>
      </c>
      <c r="I17" s="23">
        <f t="shared" si="8"/>
        <v>0.33575812541665295</v>
      </c>
      <c r="J17" s="1">
        <f t="shared" si="2"/>
        <v>28</v>
      </c>
      <c r="K17" s="1">
        <f t="shared" si="3"/>
        <v>28</v>
      </c>
      <c r="L17" s="5" t="str">
        <f t="shared" si="4"/>
        <v>Myanmar</v>
      </c>
      <c r="M17" s="20">
        <f t="shared" si="5"/>
        <v>1867</v>
      </c>
      <c r="N17" s="24">
        <f t="shared" si="6"/>
        <v>1.0201851305421681</v>
      </c>
      <c r="Q17" s="20">
        <f>VLOOKUP(L17,Data!$C$18:$FI$67,2+Mid!$R$3*2-2)</f>
        <v>12392</v>
      </c>
      <c r="R17" s="24">
        <f>VLOOKUP(L17,Data!$C$18:$FI$67,2+Mid!$R$3*2-1)</f>
        <v>0.26350377085548776</v>
      </c>
    </row>
    <row r="18" spans="3:18" x14ac:dyDescent="0.45">
      <c r="C18" s="19">
        <v>14</v>
      </c>
      <c r="D18" s="18">
        <v>26</v>
      </c>
      <c r="E18" s="5" t="s">
        <v>24</v>
      </c>
      <c r="F18" s="20">
        <f>VLOOKUP($D18,Data!$B$6:$FI$203,2+2*Mid!$M$3-1)</f>
        <v>125</v>
      </c>
      <c r="G18" s="23">
        <f>VLOOKUP($D18,Data!$B$6:$FI$203,2+2*Mid!$M$3)</f>
        <v>6.8303771461044993E-2</v>
      </c>
      <c r="H18" s="20">
        <f t="shared" si="7"/>
        <v>125.00026</v>
      </c>
      <c r="I18" s="23">
        <f t="shared" si="8"/>
        <v>6.8563771461044989E-2</v>
      </c>
      <c r="J18" s="1">
        <f t="shared" si="2"/>
        <v>45</v>
      </c>
      <c r="K18" s="1">
        <f t="shared" si="3"/>
        <v>45</v>
      </c>
      <c r="L18" s="5" t="str">
        <f t="shared" si="4"/>
        <v>Sri Lanka</v>
      </c>
      <c r="M18" s="20">
        <f t="shared" si="5"/>
        <v>1624</v>
      </c>
      <c r="N18" s="24">
        <f t="shared" si="6"/>
        <v>0.88740259882189654</v>
      </c>
      <c r="Q18" s="20">
        <f>VLOOKUP(L18,Data!$C$18:$FI$67,2+Mid!$R$3*2-2)</f>
        <v>65152</v>
      </c>
      <c r="R18" s="24">
        <f>VLOOKUP(L18,Data!$C$18:$FI$67,2+Mid!$R$3*2-1)</f>
        <v>1.3853936151369222</v>
      </c>
    </row>
    <row r="19" spans="3:18" x14ac:dyDescent="0.45">
      <c r="C19" s="19">
        <v>15</v>
      </c>
      <c r="D19" s="18">
        <v>27</v>
      </c>
      <c r="E19" s="5" t="s">
        <v>25</v>
      </c>
      <c r="F19" s="20">
        <f>VLOOKUP($D19,Data!$B$6:$FI$203,2+2*Mid!$M$3-1)</f>
        <v>786</v>
      </c>
      <c r="G19" s="23">
        <f>VLOOKUP($D19,Data!$B$6:$FI$203,2+2*Mid!$M$3)</f>
        <v>0.42949411494705092</v>
      </c>
      <c r="H19" s="20">
        <f t="shared" si="7"/>
        <v>786.00027</v>
      </c>
      <c r="I19" s="23">
        <f t="shared" si="8"/>
        <v>0.42976411494705091</v>
      </c>
      <c r="J19" s="1">
        <f t="shared" si="2"/>
        <v>23</v>
      </c>
      <c r="K19" s="1">
        <f t="shared" si="3"/>
        <v>23</v>
      </c>
      <c r="L19" s="5" t="str">
        <f t="shared" si="4"/>
        <v>England</v>
      </c>
      <c r="M19" s="20">
        <f t="shared" si="5"/>
        <v>1554</v>
      </c>
      <c r="N19" s="24">
        <f t="shared" si="6"/>
        <v>0.84915248680371125</v>
      </c>
      <c r="Q19" s="20">
        <f>VLOOKUP(L19,Data!$C$18:$FI$67,2+Mid!$R$3*2-2)</f>
        <v>132912</v>
      </c>
      <c r="R19" s="24">
        <f>VLOOKUP(L19,Data!$C$18:$FI$67,2+Mid!$R$3*2-1)</f>
        <v>2.8262438018031464</v>
      </c>
    </row>
    <row r="20" spans="3:18" x14ac:dyDescent="0.45">
      <c r="C20" s="19">
        <v>16</v>
      </c>
      <c r="D20" s="18">
        <v>28</v>
      </c>
      <c r="E20" s="5" t="s">
        <v>26</v>
      </c>
      <c r="F20" s="20">
        <f>VLOOKUP($D20,Data!$B$6:$FI$203,2+2*Mid!$M$3-1)</f>
        <v>2031</v>
      </c>
      <c r="G20" s="23">
        <f>VLOOKUP($D20,Data!$B$6:$FI$203,2+2*Mid!$M$3)</f>
        <v>1.1097996786990589</v>
      </c>
      <c r="H20" s="20">
        <f t="shared" si="7"/>
        <v>2031.00028</v>
      </c>
      <c r="I20" s="23">
        <f t="shared" si="8"/>
        <v>1.110079678699059</v>
      </c>
      <c r="J20" s="1">
        <f t="shared" si="2"/>
        <v>11</v>
      </c>
      <c r="K20" s="1">
        <f t="shared" si="3"/>
        <v>11</v>
      </c>
      <c r="L20" s="5" t="str">
        <f t="shared" si="4"/>
        <v>Iraq</v>
      </c>
      <c r="M20" s="20">
        <f t="shared" si="5"/>
        <v>1256</v>
      </c>
      <c r="N20" s="24">
        <f t="shared" si="6"/>
        <v>0.68631629564058005</v>
      </c>
      <c r="Q20" s="20">
        <f>VLOOKUP(L20,Data!$C$18:$FI$67,2+Mid!$R$3*2-2)</f>
        <v>25041</v>
      </c>
      <c r="R20" s="24">
        <f>VLOOKUP(L20,Data!$C$18:$FI$67,2+Mid!$R$3*2-1)</f>
        <v>0.5324723955771683</v>
      </c>
    </row>
    <row r="21" spans="3:18" x14ac:dyDescent="0.45">
      <c r="C21" s="19">
        <v>17</v>
      </c>
      <c r="D21" s="18">
        <v>29</v>
      </c>
      <c r="E21" s="5" t="s">
        <v>27</v>
      </c>
      <c r="F21" s="20">
        <f>VLOOKUP($D21,Data!$B$6:$FI$203,2+2*Mid!$M$3-1)</f>
        <v>538</v>
      </c>
      <c r="G21" s="23">
        <f>VLOOKUP($D21,Data!$B$6:$FI$203,2+2*Mid!$M$3)</f>
        <v>0.29397943236833762</v>
      </c>
      <c r="H21" s="20">
        <f t="shared" si="7"/>
        <v>538.00028999999995</v>
      </c>
      <c r="I21" s="23">
        <f t="shared" si="8"/>
        <v>0.29426943236833764</v>
      </c>
      <c r="J21" s="1">
        <f t="shared" si="2"/>
        <v>30</v>
      </c>
      <c r="K21" s="1">
        <f t="shared" si="3"/>
        <v>30</v>
      </c>
      <c r="L21" s="5" t="str">
        <f t="shared" si="4"/>
        <v>Bosnia</v>
      </c>
      <c r="M21" s="20">
        <f t="shared" si="5"/>
        <v>1202</v>
      </c>
      <c r="N21" s="24">
        <f t="shared" si="6"/>
        <v>0.65680906636940861</v>
      </c>
      <c r="Q21" s="20">
        <f>VLOOKUP(L21,Data!$C$18:$FI$67,2+Mid!$R$3*2-2)</f>
        <v>8502</v>
      </c>
      <c r="R21" s="24">
        <f>VLOOKUP(L21,Data!$C$18:$FI$67,2+Mid!$R$3*2-1)</f>
        <v>0.18078672206369892</v>
      </c>
    </row>
    <row r="22" spans="3:18" x14ac:dyDescent="0.45">
      <c r="C22" s="19">
        <v>18</v>
      </c>
      <c r="D22" s="18">
        <v>30</v>
      </c>
      <c r="E22" s="5" t="s">
        <v>28</v>
      </c>
      <c r="F22" s="20">
        <f>VLOOKUP($D22,Data!$B$6:$FI$203,2+2*Mid!$M$3-1)</f>
        <v>8209</v>
      </c>
      <c r="G22" s="23">
        <f>VLOOKUP($D22,Data!$B$6:$FI$203,2+2*Mid!$M$3)</f>
        <v>4.4856452793897468</v>
      </c>
      <c r="H22" s="20">
        <f t="shared" si="7"/>
        <v>8209.0002999999997</v>
      </c>
      <c r="I22" s="23">
        <f t="shared" si="8"/>
        <v>4.485945279389747</v>
      </c>
      <c r="J22" s="1">
        <f t="shared" si="2"/>
        <v>3</v>
      </c>
      <c r="K22" s="1">
        <f t="shared" si="3"/>
        <v>3</v>
      </c>
      <c r="L22" s="5" t="str">
        <f t="shared" si="4"/>
        <v>Malaysia</v>
      </c>
      <c r="M22" s="20">
        <f t="shared" si="5"/>
        <v>1140</v>
      </c>
      <c r="N22" s="24">
        <f t="shared" si="6"/>
        <v>0.6229303957247303</v>
      </c>
      <c r="Q22" s="20">
        <f>VLOOKUP(L22,Data!$C$18:$FI$67,2+Mid!$R$3*2-2)</f>
        <v>57345</v>
      </c>
      <c r="R22" s="24">
        <f>VLOOKUP(L22,Data!$C$18:$FI$67,2+Mid!$R$3*2-1)</f>
        <v>1.2193853889370518</v>
      </c>
    </row>
    <row r="23" spans="3:18" x14ac:dyDescent="0.45">
      <c r="C23" s="19">
        <v>19</v>
      </c>
      <c r="D23" s="18">
        <v>31</v>
      </c>
      <c r="E23" s="5" t="s">
        <v>29</v>
      </c>
      <c r="F23" s="20">
        <f>VLOOKUP($D23,Data!$B$6:$FI$203,2+2*Mid!$M$3-1)</f>
        <v>478</v>
      </c>
      <c r="G23" s="23">
        <f>VLOOKUP($D23,Data!$B$6:$FI$203,2+2*Mid!$M$3)</f>
        <v>0.26119362206703606</v>
      </c>
      <c r="H23" s="20">
        <f t="shared" si="7"/>
        <v>478.00031000000001</v>
      </c>
      <c r="I23" s="23">
        <f t="shared" si="8"/>
        <v>0.26150362206703603</v>
      </c>
      <c r="J23" s="1">
        <f t="shared" si="2"/>
        <v>31</v>
      </c>
      <c r="K23" s="1">
        <f t="shared" si="3"/>
        <v>31</v>
      </c>
      <c r="L23" s="5" t="str">
        <f t="shared" si="4"/>
        <v>Nepal</v>
      </c>
      <c r="M23" s="20">
        <f t="shared" si="5"/>
        <v>1098</v>
      </c>
      <c r="N23" s="24">
        <f t="shared" si="6"/>
        <v>0.59998032851381922</v>
      </c>
      <c r="Q23" s="20">
        <f>VLOOKUP(L23,Data!$C$18:$FI$67,2+Mid!$R$3*2-2)</f>
        <v>18510</v>
      </c>
      <c r="R23" s="24">
        <f>VLOOKUP(L23,Data!$C$18:$FI$67,2+Mid!$R$3*2-1)</f>
        <v>0.39359706250283072</v>
      </c>
    </row>
    <row r="24" spans="3:18" x14ac:dyDescent="0.45">
      <c r="C24" s="19">
        <v>20</v>
      </c>
      <c r="D24" s="18">
        <v>32</v>
      </c>
      <c r="E24" s="5" t="s">
        <v>30</v>
      </c>
      <c r="F24" s="20">
        <f>VLOOKUP($D24,Data!$B$6:$FI$203,2+2*Mid!$M$3-1)</f>
        <v>440</v>
      </c>
      <c r="G24" s="23">
        <f>VLOOKUP($D24,Data!$B$6:$FI$203,2+2*Mid!$M$3)</f>
        <v>0.24042927554287838</v>
      </c>
      <c r="H24" s="20">
        <f t="shared" si="7"/>
        <v>440.00031999999999</v>
      </c>
      <c r="I24" s="23">
        <f t="shared" si="8"/>
        <v>0.24074927554287837</v>
      </c>
      <c r="J24" s="1">
        <f t="shared" si="2"/>
        <v>32</v>
      </c>
      <c r="K24" s="1">
        <f t="shared" si="3"/>
        <v>32</v>
      </c>
      <c r="L24" s="5" t="str">
        <f t="shared" si="4"/>
        <v>Egypt</v>
      </c>
      <c r="M24" s="20">
        <f t="shared" si="5"/>
        <v>924</v>
      </c>
      <c r="N24" s="24">
        <f t="shared" si="6"/>
        <v>0.50490147864004453</v>
      </c>
      <c r="Q24" s="20">
        <f>VLOOKUP(L24,Data!$C$18:$FI$67,2+Mid!$R$3*2-2)</f>
        <v>13312</v>
      </c>
      <c r="R24" s="24">
        <f>VLOOKUP(L24,Data!$C$18:$FI$67,2+Mid!$R$3*2-1)</f>
        <v>0.28306667185508821</v>
      </c>
    </row>
    <row r="25" spans="3:18" x14ac:dyDescent="0.45">
      <c r="C25" s="19">
        <v>21</v>
      </c>
      <c r="D25" s="18">
        <v>33</v>
      </c>
      <c r="E25" s="5" t="s">
        <v>31</v>
      </c>
      <c r="F25" s="20">
        <f>VLOOKUP($D25,Data!$B$6:$FI$203,2+2*Mid!$M$3-1)</f>
        <v>1256</v>
      </c>
      <c r="G25" s="23">
        <f>VLOOKUP($D25,Data!$B$6:$FI$203,2+2*Mid!$M$3)</f>
        <v>0.68631629564058005</v>
      </c>
      <c r="H25" s="20">
        <f t="shared" si="7"/>
        <v>1256.0003300000001</v>
      </c>
      <c r="I25" s="23">
        <f t="shared" si="8"/>
        <v>0.68664629564058011</v>
      </c>
      <c r="J25" s="1">
        <f t="shared" si="2"/>
        <v>16</v>
      </c>
      <c r="K25" s="1">
        <f t="shared" si="3"/>
        <v>16</v>
      </c>
      <c r="L25" s="5" t="str">
        <f t="shared" si="4"/>
        <v>Poland</v>
      </c>
      <c r="M25" s="20">
        <f t="shared" si="5"/>
        <v>895</v>
      </c>
      <c r="N25" s="24">
        <f t="shared" si="6"/>
        <v>0.48905500366108218</v>
      </c>
      <c r="Q25" s="20">
        <f>VLOOKUP(L25,Data!$C$18:$FI$67,2+Mid!$R$3*2-2)</f>
        <v>13052</v>
      </c>
      <c r="R25" s="24">
        <f>VLOOKUP(L25,Data!$C$18:$FI$67,2+Mid!$R$3*2-1)</f>
        <v>0.27753802592041854</v>
      </c>
    </row>
    <row r="26" spans="3:18" x14ac:dyDescent="0.45">
      <c r="C26" s="19">
        <v>22</v>
      </c>
      <c r="D26" s="18">
        <v>34</v>
      </c>
      <c r="E26" s="5" t="s">
        <v>32</v>
      </c>
      <c r="F26" s="20">
        <f>VLOOKUP($D26,Data!$B$6:$FI$203,2+2*Mid!$M$3-1)</f>
        <v>185</v>
      </c>
      <c r="G26" s="23">
        <f>VLOOKUP($D26,Data!$B$6:$FI$203,2+2*Mid!$M$3)</f>
        <v>0.10108958176234659</v>
      </c>
      <c r="H26" s="20">
        <f t="shared" si="7"/>
        <v>185.00033999999999</v>
      </c>
      <c r="I26" s="23">
        <f t="shared" si="8"/>
        <v>0.10142958176234659</v>
      </c>
      <c r="J26" s="1">
        <f t="shared" si="2"/>
        <v>40</v>
      </c>
      <c r="K26" s="1">
        <f t="shared" si="3"/>
        <v>40</v>
      </c>
      <c r="L26" s="5" t="str">
        <f t="shared" si="4"/>
        <v>Lebanon</v>
      </c>
      <c r="M26" s="20">
        <f t="shared" si="5"/>
        <v>795</v>
      </c>
      <c r="N26" s="24">
        <f t="shared" si="6"/>
        <v>0.43441198649224616</v>
      </c>
      <c r="Q26" s="20">
        <f>VLOOKUP(L26,Data!$C$18:$FI$67,2+Mid!$R$3*2-2)</f>
        <v>18333</v>
      </c>
      <c r="R26" s="24">
        <f>VLOOKUP(L26,Data!$C$18:$FI$67,2+Mid!$R$3*2-1)</f>
        <v>0.38983333046269025</v>
      </c>
    </row>
    <row r="27" spans="3:18" x14ac:dyDescent="0.45">
      <c r="C27" s="19">
        <v>23</v>
      </c>
      <c r="D27" s="18">
        <v>35</v>
      </c>
      <c r="E27" s="5" t="s">
        <v>33</v>
      </c>
      <c r="F27" s="20">
        <f>VLOOKUP($D27,Data!$B$6:$FI$203,2+2*Mid!$M$3-1)</f>
        <v>2819</v>
      </c>
      <c r="G27" s="23">
        <f>VLOOKUP($D27,Data!$B$6:$FI$203,2+2*Mid!$M$3)</f>
        <v>1.5403866539894868</v>
      </c>
      <c r="H27" s="20">
        <f t="shared" si="7"/>
        <v>2819.0003499999998</v>
      </c>
      <c r="I27" s="23">
        <f t="shared" si="8"/>
        <v>1.5407366539894869</v>
      </c>
      <c r="J27" s="1">
        <f t="shared" si="2"/>
        <v>7</v>
      </c>
      <c r="K27" s="1">
        <f t="shared" si="3"/>
        <v>7</v>
      </c>
      <c r="L27" s="5" t="str">
        <f t="shared" si="4"/>
        <v>Germany</v>
      </c>
      <c r="M27" s="20">
        <f t="shared" si="5"/>
        <v>786</v>
      </c>
      <c r="N27" s="24">
        <f t="shared" si="6"/>
        <v>0.42949411494705092</v>
      </c>
      <c r="Q27" s="20">
        <f>VLOOKUP(L27,Data!$C$18:$FI$67,2+Mid!$R$3*2-2)</f>
        <v>19125</v>
      </c>
      <c r="R27" s="24">
        <f>VLOOKUP(L27,Data!$C$18:$FI$67,2+Mid!$R$3*2-1)</f>
        <v>0.40667443654060714</v>
      </c>
    </row>
    <row r="28" spans="3:18" x14ac:dyDescent="0.45">
      <c r="C28" s="19">
        <v>24</v>
      </c>
      <c r="D28" s="18">
        <v>36</v>
      </c>
      <c r="E28" s="5" t="s">
        <v>34</v>
      </c>
      <c r="F28" s="20">
        <f>VLOOKUP($D28,Data!$B$6:$FI$203,2+2*Mid!$M$3-1)</f>
        <v>127</v>
      </c>
      <c r="G28" s="23">
        <f>VLOOKUP($D28,Data!$B$6:$FI$203,2+2*Mid!$M$3)</f>
        <v>6.939663180442171E-2</v>
      </c>
      <c r="H28" s="20">
        <f t="shared" si="7"/>
        <v>127.00036</v>
      </c>
      <c r="I28" s="23">
        <f t="shared" si="8"/>
        <v>6.9756631804421709E-2</v>
      </c>
      <c r="J28" s="1">
        <f t="shared" si="2"/>
        <v>44</v>
      </c>
      <c r="K28" s="1">
        <f t="shared" si="3"/>
        <v>44</v>
      </c>
      <c r="L28" s="5" t="str">
        <f t="shared" si="4"/>
        <v>Samoa</v>
      </c>
      <c r="M28" s="20">
        <f t="shared" si="5"/>
        <v>785</v>
      </c>
      <c r="N28" s="24">
        <f t="shared" si="6"/>
        <v>0.42894768477536255</v>
      </c>
      <c r="Q28" s="20">
        <f>VLOOKUP(L28,Data!$C$18:$FI$67,2+Mid!$R$3*2-2)</f>
        <v>7200</v>
      </c>
      <c r="R28" s="24">
        <f>VLOOKUP(L28,Data!$C$18:$FI$67,2+Mid!$R$3*2-1)</f>
        <v>0.15310096434469916</v>
      </c>
    </row>
    <row r="29" spans="3:18" x14ac:dyDescent="0.45">
      <c r="C29" s="19">
        <v>25</v>
      </c>
      <c r="D29" s="18">
        <v>37</v>
      </c>
      <c r="E29" s="5" t="s">
        <v>35</v>
      </c>
      <c r="F29" s="20">
        <f>VLOOKUP($D29,Data!$B$6:$FI$203,2+2*Mid!$M$3-1)</f>
        <v>145</v>
      </c>
      <c r="G29" s="23">
        <f>VLOOKUP($D29,Data!$B$6:$FI$203,2+2*Mid!$M$3)</f>
        <v>7.9232374894812191E-2</v>
      </c>
      <c r="H29" s="20">
        <f t="shared" si="7"/>
        <v>145.00037</v>
      </c>
      <c r="I29" s="23">
        <f t="shared" si="8"/>
        <v>7.9602374894812186E-2</v>
      </c>
      <c r="J29" s="1">
        <f t="shared" si="2"/>
        <v>43</v>
      </c>
      <c r="K29" s="1">
        <f t="shared" si="3"/>
        <v>43</v>
      </c>
      <c r="L29" s="5" t="str">
        <f t="shared" si="4"/>
        <v>Turkey</v>
      </c>
      <c r="M29" s="20">
        <f t="shared" si="5"/>
        <v>689</v>
      </c>
      <c r="N29" s="24">
        <f t="shared" si="6"/>
        <v>0.37649038829328002</v>
      </c>
      <c r="Q29" s="20">
        <f>VLOOKUP(L29,Data!$C$18:$FI$67,2+Mid!$R$3*2-2)</f>
        <v>17716</v>
      </c>
      <c r="R29" s="24">
        <f>VLOOKUP(L29,Data!$C$18:$FI$67,2+Mid!$R$3*2-1)</f>
        <v>0.37671342837926258</v>
      </c>
    </row>
    <row r="30" spans="3:18" x14ac:dyDescent="0.45">
      <c r="C30" s="19">
        <v>26</v>
      </c>
      <c r="D30" s="18">
        <v>38</v>
      </c>
      <c r="E30" s="5" t="s">
        <v>36</v>
      </c>
      <c r="F30" s="20">
        <f>VLOOKUP($D30,Data!$B$6:$FI$203,2+2*Mid!$M$3-1)</f>
        <v>795</v>
      </c>
      <c r="G30" s="23">
        <f>VLOOKUP($D30,Data!$B$6:$FI$203,2+2*Mid!$M$3)</f>
        <v>0.43441198649224616</v>
      </c>
      <c r="H30" s="20">
        <f t="shared" si="7"/>
        <v>795.00037999999995</v>
      </c>
      <c r="I30" s="23">
        <f t="shared" si="8"/>
        <v>0.43479198649224615</v>
      </c>
      <c r="J30" s="1">
        <f t="shared" si="2"/>
        <v>22</v>
      </c>
      <c r="K30" s="1">
        <f t="shared" si="3"/>
        <v>22</v>
      </c>
      <c r="L30" s="5" t="str">
        <f t="shared" si="4"/>
        <v>Chile</v>
      </c>
      <c r="M30" s="20">
        <f t="shared" si="5"/>
        <v>672</v>
      </c>
      <c r="N30" s="24">
        <f t="shared" si="6"/>
        <v>0.36720107537457786</v>
      </c>
      <c r="Q30" s="20">
        <f>VLOOKUP(L30,Data!$C$18:$FI$67,2+Mid!$R$3*2-2)</f>
        <v>7870</v>
      </c>
      <c r="R30" s="24">
        <f>VLOOKUP(L30,Data!$C$18:$FI$67,2+Mid!$R$3*2-1)</f>
        <v>0.16734785963788645</v>
      </c>
    </row>
    <row r="31" spans="3:18" x14ac:dyDescent="0.45">
      <c r="C31" s="19">
        <v>27</v>
      </c>
      <c r="D31" s="18">
        <v>39</v>
      </c>
      <c r="E31" s="5" t="s">
        <v>37</v>
      </c>
      <c r="F31" s="20">
        <f>VLOOKUP($D31,Data!$B$6:$FI$203,2+2*Mid!$M$3-1)</f>
        <v>1140</v>
      </c>
      <c r="G31" s="23">
        <f>VLOOKUP($D31,Data!$B$6:$FI$203,2+2*Mid!$M$3)</f>
        <v>0.6229303957247303</v>
      </c>
      <c r="H31" s="20">
        <f t="shared" si="7"/>
        <v>1140.0003899999999</v>
      </c>
      <c r="I31" s="23">
        <f t="shared" si="8"/>
        <v>0.6233203957247303</v>
      </c>
      <c r="J31" s="1">
        <f t="shared" si="2"/>
        <v>18</v>
      </c>
      <c r="K31" s="1">
        <f t="shared" si="3"/>
        <v>18</v>
      </c>
      <c r="L31" s="5" t="str">
        <f t="shared" si="4"/>
        <v>Afghanistan</v>
      </c>
      <c r="M31" s="20">
        <f t="shared" si="5"/>
        <v>618</v>
      </c>
      <c r="N31" s="24">
        <f t="shared" si="6"/>
        <v>0.33769384610340647</v>
      </c>
      <c r="Q31" s="20">
        <f>VLOOKUP(L31,Data!$C$18:$FI$67,2+Mid!$R$3*2-2)</f>
        <v>23525</v>
      </c>
      <c r="R31" s="24">
        <f>VLOOKUP(L31,Data!$C$18:$FI$67,2+Mid!$R$3*2-1)</f>
        <v>0.50023613697347891</v>
      </c>
    </row>
    <row r="32" spans="3:18" x14ac:dyDescent="0.45">
      <c r="C32" s="19">
        <v>28</v>
      </c>
      <c r="D32" s="18">
        <v>40</v>
      </c>
      <c r="E32" s="5" t="s">
        <v>38</v>
      </c>
      <c r="F32" s="20">
        <f>VLOOKUP($D32,Data!$B$6:$FI$203,2+2*Mid!$M$3-1)</f>
        <v>4086</v>
      </c>
      <c r="G32" s="23">
        <f>VLOOKUP($D32,Data!$B$6:$FI$203,2+2*Mid!$M$3)</f>
        <v>2.2327136815186388</v>
      </c>
      <c r="H32" s="20">
        <f t="shared" si="7"/>
        <v>4086.0003999999999</v>
      </c>
      <c r="I32" s="23">
        <f t="shared" si="8"/>
        <v>2.2331136815186388</v>
      </c>
      <c r="J32" s="1">
        <f t="shared" si="2"/>
        <v>5</v>
      </c>
      <c r="K32" s="1">
        <f t="shared" si="3"/>
        <v>5</v>
      </c>
      <c r="L32" s="5" t="str">
        <f t="shared" si="4"/>
        <v>Fiji</v>
      </c>
      <c r="M32" s="20">
        <f t="shared" si="5"/>
        <v>614</v>
      </c>
      <c r="N32" s="24">
        <f t="shared" si="6"/>
        <v>0.33550812541665298</v>
      </c>
      <c r="Q32" s="20">
        <f>VLOOKUP(L32,Data!$C$18:$FI$67,2+Mid!$R$3*2-2)</f>
        <v>11450</v>
      </c>
      <c r="R32" s="24">
        <f>VLOOKUP(L32,Data!$C$18:$FI$67,2+Mid!$R$3*2-1)</f>
        <v>0.24347306135372296</v>
      </c>
    </row>
    <row r="33" spans="3:18" x14ac:dyDescent="0.45">
      <c r="C33" s="19">
        <v>29</v>
      </c>
      <c r="D33" s="18">
        <v>41</v>
      </c>
      <c r="E33" s="5" t="s">
        <v>39</v>
      </c>
      <c r="F33" s="20">
        <f>VLOOKUP($D33,Data!$B$6:$FI$203,2+2*Mid!$M$3-1)</f>
        <v>204</v>
      </c>
      <c r="G33" s="23">
        <f>VLOOKUP($D33,Data!$B$6:$FI$203,2+2*Mid!$M$3)</f>
        <v>0.11147175502442544</v>
      </c>
      <c r="H33" s="20">
        <f t="shared" si="7"/>
        <v>204.00040999999999</v>
      </c>
      <c r="I33" s="23">
        <f t="shared" si="8"/>
        <v>0.11188175502442543</v>
      </c>
      <c r="J33" s="1">
        <f t="shared" si="2"/>
        <v>39</v>
      </c>
      <c r="K33" s="1">
        <f t="shared" si="3"/>
        <v>39</v>
      </c>
      <c r="L33" s="5" t="str">
        <f t="shared" si="4"/>
        <v>Thailand</v>
      </c>
      <c r="M33" s="20">
        <f t="shared" si="5"/>
        <v>574</v>
      </c>
      <c r="N33" s="24">
        <f t="shared" si="6"/>
        <v>0.31365091854911864</v>
      </c>
      <c r="Q33" s="20">
        <f>VLOOKUP(L33,Data!$C$18:$FI$67,2+Mid!$R$3*2-2)</f>
        <v>17360</v>
      </c>
      <c r="R33" s="24">
        <f>VLOOKUP(L33,Data!$C$18:$FI$67,2+Mid!$R$3*2-1)</f>
        <v>0.36914343625333018</v>
      </c>
    </row>
    <row r="34" spans="3:18" x14ac:dyDescent="0.45">
      <c r="C34" s="19">
        <v>30</v>
      </c>
      <c r="D34" s="18">
        <v>42</v>
      </c>
      <c r="E34" s="5" t="s">
        <v>40</v>
      </c>
      <c r="F34" s="20">
        <f>VLOOKUP($D34,Data!$B$6:$FI$203,2+2*Mid!$M$3-1)</f>
        <v>1867</v>
      </c>
      <c r="G34" s="23">
        <f>VLOOKUP($D34,Data!$B$6:$FI$203,2+2*Mid!$M$3)</f>
        <v>1.0201851305421681</v>
      </c>
      <c r="H34" s="20">
        <f t="shared" si="7"/>
        <v>1867.0004200000001</v>
      </c>
      <c r="I34" s="23">
        <f t="shared" si="8"/>
        <v>1.0206051305421682</v>
      </c>
      <c r="J34" s="1">
        <f t="shared" si="2"/>
        <v>13</v>
      </c>
      <c r="K34" s="1">
        <f t="shared" si="3"/>
        <v>13</v>
      </c>
      <c r="L34" s="5" t="str">
        <f t="shared" si="4"/>
        <v>Hong Kong</v>
      </c>
      <c r="M34" s="20">
        <f t="shared" si="5"/>
        <v>538</v>
      </c>
      <c r="N34" s="24">
        <f t="shared" si="6"/>
        <v>0.29397943236833762</v>
      </c>
      <c r="Q34" s="20">
        <f>VLOOKUP(L34,Data!$C$18:$FI$67,2+Mid!$R$3*2-2)</f>
        <v>24428</v>
      </c>
      <c r="R34" s="24">
        <f>VLOOKUP(L34,Data!$C$18:$FI$67,2+Mid!$R$3*2-1)</f>
        <v>0.51943754958504318</v>
      </c>
    </row>
    <row r="35" spans="3:18" x14ac:dyDescent="0.45">
      <c r="C35" s="19">
        <v>31</v>
      </c>
      <c r="D35" s="18">
        <v>43</v>
      </c>
      <c r="E35" s="5" t="s">
        <v>41</v>
      </c>
      <c r="F35" s="20">
        <f>VLOOKUP($D35,Data!$B$6:$FI$203,2+2*Mid!$M$3-1)</f>
        <v>1098</v>
      </c>
      <c r="G35" s="23">
        <f>VLOOKUP($D35,Data!$B$6:$FI$203,2+2*Mid!$M$3)</f>
        <v>0.59998032851381922</v>
      </c>
      <c r="H35" s="20">
        <f t="shared" si="7"/>
        <v>1098.0004300000001</v>
      </c>
      <c r="I35" s="23">
        <f t="shared" si="8"/>
        <v>0.60041032851381926</v>
      </c>
      <c r="J35" s="1">
        <f t="shared" si="2"/>
        <v>19</v>
      </c>
      <c r="K35" s="1">
        <f t="shared" si="3"/>
        <v>19</v>
      </c>
      <c r="L35" s="5" t="str">
        <f t="shared" si="4"/>
        <v>Indonesia</v>
      </c>
      <c r="M35" s="20">
        <f t="shared" si="5"/>
        <v>478</v>
      </c>
      <c r="N35" s="24">
        <f t="shared" si="6"/>
        <v>0.26119362206703606</v>
      </c>
      <c r="Q35" s="20">
        <f>VLOOKUP(L35,Data!$C$18:$FI$67,2+Mid!$R$3*2-2)</f>
        <v>19294</v>
      </c>
      <c r="R35" s="24">
        <f>VLOOKUP(L35,Data!$C$18:$FI$67,2+Mid!$R$3*2-1)</f>
        <v>0.41026805639814251</v>
      </c>
    </row>
    <row r="36" spans="3:18" x14ac:dyDescent="0.45">
      <c r="C36" s="19">
        <v>32</v>
      </c>
      <c r="D36" s="18">
        <v>44</v>
      </c>
      <c r="E36" s="5" t="s">
        <v>42</v>
      </c>
      <c r="F36" s="20">
        <f>VLOOKUP($D36,Data!$B$6:$FI$203,2+2*Mid!$M$3-1)</f>
        <v>153</v>
      </c>
      <c r="G36" s="23">
        <f>VLOOKUP($D36,Data!$B$6:$FI$203,2+2*Mid!$M$3)</f>
        <v>8.3603816268319073E-2</v>
      </c>
      <c r="H36" s="20">
        <f t="shared" si="7"/>
        <v>153.00044</v>
      </c>
      <c r="I36" s="23">
        <f t="shared" si="8"/>
        <v>8.4043816268319069E-2</v>
      </c>
      <c r="J36" s="1">
        <f t="shared" si="2"/>
        <v>42</v>
      </c>
      <c r="K36" s="1">
        <f t="shared" si="3"/>
        <v>42</v>
      </c>
      <c r="L36" s="5" t="str">
        <f t="shared" si="4"/>
        <v>Iran</v>
      </c>
      <c r="M36" s="20">
        <f t="shared" si="5"/>
        <v>440</v>
      </c>
      <c r="N36" s="24">
        <f t="shared" si="6"/>
        <v>0.24042927554287838</v>
      </c>
      <c r="Q36" s="20">
        <f>VLOOKUP(L36,Data!$C$18:$FI$67,2+Mid!$R$3*2-2)</f>
        <v>20922</v>
      </c>
      <c r="R36" s="24">
        <f>VLOOKUP(L36,Data!$C$18:$FI$67,2+Mid!$R$3*2-1)</f>
        <v>0.44488588555830499</v>
      </c>
    </row>
    <row r="37" spans="3:18" x14ac:dyDescent="0.45">
      <c r="C37" s="19">
        <v>33</v>
      </c>
      <c r="D37" s="18">
        <v>45</v>
      </c>
      <c r="E37" s="5" t="s">
        <v>43</v>
      </c>
      <c r="F37" s="20">
        <f>VLOOKUP($D37,Data!$B$6:$FI$203,2+2*Mid!$M$3-1)</f>
        <v>2601</v>
      </c>
      <c r="G37" s="23">
        <f>VLOOKUP($D37,Data!$B$6:$FI$203,2+2*Mid!$M$3)</f>
        <v>1.4212648765614242</v>
      </c>
      <c r="H37" s="20">
        <f t="shared" si="7"/>
        <v>2601.00045</v>
      </c>
      <c r="I37" s="23">
        <f t="shared" si="8"/>
        <v>1.4217148765614243</v>
      </c>
      <c r="J37" s="1">
        <f t="shared" si="2"/>
        <v>8</v>
      </c>
      <c r="K37" s="1">
        <f t="shared" si="3"/>
        <v>8</v>
      </c>
      <c r="L37" s="5" t="str">
        <f t="shared" si="4"/>
        <v>Bangladesh</v>
      </c>
      <c r="M37" s="20">
        <f t="shared" si="5"/>
        <v>415</v>
      </c>
      <c r="N37" s="24">
        <f t="shared" si="6"/>
        <v>0.22676852125066937</v>
      </c>
      <c r="Q37" s="20">
        <f>VLOOKUP(L37,Data!$C$18:$FI$67,2+Mid!$R$3*2-2)</f>
        <v>9693</v>
      </c>
      <c r="R37" s="24">
        <f>VLOOKUP(L37,Data!$C$18:$FI$67,2+Mid!$R$3*2-1)</f>
        <v>0.20611217324905126</v>
      </c>
    </row>
    <row r="38" spans="3:18" x14ac:dyDescent="0.45">
      <c r="C38" s="19">
        <v>34</v>
      </c>
      <c r="D38" s="18">
        <v>46</v>
      </c>
      <c r="E38" s="5" t="s">
        <v>44</v>
      </c>
      <c r="F38" s="20">
        <f>VLOOKUP($D38,Data!$B$6:$FI$203,2+2*Mid!$M$3-1)</f>
        <v>3033</v>
      </c>
      <c r="G38" s="23">
        <f>VLOOKUP($D38,Data!$B$6:$FI$203,2+2*Mid!$M$3)</f>
        <v>1.6573227107307957</v>
      </c>
      <c r="H38" s="20">
        <f t="shared" si="7"/>
        <v>3033.0004600000002</v>
      </c>
      <c r="I38" s="23">
        <f t="shared" si="8"/>
        <v>1.6577827107307956</v>
      </c>
      <c r="J38" s="1">
        <f t="shared" si="2"/>
        <v>6</v>
      </c>
      <c r="K38" s="1">
        <f t="shared" si="3"/>
        <v>6</v>
      </c>
      <c r="L38" s="5" t="str">
        <f t="shared" si="4"/>
        <v>Scotland</v>
      </c>
      <c r="M38" s="20">
        <f t="shared" si="5"/>
        <v>305</v>
      </c>
      <c r="N38" s="24">
        <f t="shared" si="6"/>
        <v>0.16666120236494977</v>
      </c>
      <c r="Q38" s="20">
        <f>VLOOKUP(L38,Data!$C$18:$FI$67,2+Mid!$R$3*2-2)</f>
        <v>19539</v>
      </c>
      <c r="R38" s="24">
        <f>VLOOKUP(L38,Data!$C$18:$FI$67,2+Mid!$R$3*2-1)</f>
        <v>0.41547774199042736</v>
      </c>
    </row>
    <row r="39" spans="3:18" x14ac:dyDescent="0.45">
      <c r="C39" s="19">
        <v>35</v>
      </c>
      <c r="D39" s="18">
        <v>47</v>
      </c>
      <c r="E39" s="5" t="s">
        <v>45</v>
      </c>
      <c r="F39" s="20">
        <f>VLOOKUP($D39,Data!$B$6:$FI$203,2+2*Mid!$M$3-1)</f>
        <v>1910</v>
      </c>
      <c r="G39" s="23">
        <f>VLOOKUP($D39,Data!$B$6:$FI$203,2+2*Mid!$M$3)</f>
        <v>1.0436816279247676</v>
      </c>
      <c r="H39" s="20">
        <f t="shared" si="7"/>
        <v>1910.00047</v>
      </c>
      <c r="I39" s="23">
        <f t="shared" si="8"/>
        <v>1.0441516279247676</v>
      </c>
      <c r="J39" s="1">
        <f t="shared" si="2"/>
        <v>12</v>
      </c>
      <c r="K39" s="1">
        <f t="shared" si="3"/>
        <v>12</v>
      </c>
      <c r="L39" s="5" t="str">
        <f t="shared" si="4"/>
        <v>Cambodia</v>
      </c>
      <c r="M39" s="20">
        <f t="shared" si="5"/>
        <v>251</v>
      </c>
      <c r="N39" s="24">
        <f t="shared" si="6"/>
        <v>0.13715397309377836</v>
      </c>
      <c r="Q39" s="20">
        <f>VLOOKUP(L39,Data!$C$18:$FI$67,2+Mid!$R$3*2-2)</f>
        <v>16277</v>
      </c>
      <c r="R39" s="24">
        <f>VLOOKUP(L39,Data!$C$18:$FI$67,2+Mid!$R$3*2-1)</f>
        <v>0.34611449953314838</v>
      </c>
    </row>
    <row r="40" spans="3:18" x14ac:dyDescent="0.45">
      <c r="C40" s="19">
        <v>36</v>
      </c>
      <c r="D40" s="18">
        <v>48</v>
      </c>
      <c r="E40" s="5" t="s">
        <v>46</v>
      </c>
      <c r="F40" s="20">
        <f>VLOOKUP($D40,Data!$B$6:$FI$203,2+2*Mid!$M$3-1)</f>
        <v>55</v>
      </c>
      <c r="G40" s="23">
        <f>VLOOKUP($D40,Data!$B$6:$FI$203,2+2*Mid!$M$3)</f>
        <v>3.0053659442859797E-2</v>
      </c>
      <c r="H40" s="20">
        <f t="shared" si="7"/>
        <v>55.000480000000003</v>
      </c>
      <c r="I40" s="23">
        <f t="shared" si="8"/>
        <v>3.0533659442859799E-2</v>
      </c>
      <c r="J40" s="1">
        <f t="shared" si="2"/>
        <v>49</v>
      </c>
      <c r="K40" s="1">
        <f t="shared" si="3"/>
        <v>49</v>
      </c>
      <c r="L40" s="5" t="str">
        <f t="shared" si="4"/>
        <v>USA</v>
      </c>
      <c r="M40" s="20">
        <f t="shared" si="5"/>
        <v>243</v>
      </c>
      <c r="N40" s="24">
        <f t="shared" si="6"/>
        <v>0.13278253172027146</v>
      </c>
      <c r="Q40" s="20">
        <f>VLOOKUP(L40,Data!$C$18:$FI$67,2+Mid!$R$3*2-2)</f>
        <v>20231</v>
      </c>
      <c r="R40" s="24">
        <f>VLOOKUP(L40,Data!$C$18:$FI$67,2+Mid!$R$3*2-1)</f>
        <v>0.43019244578577903</v>
      </c>
    </row>
    <row r="41" spans="3:18" x14ac:dyDescent="0.45">
      <c r="C41" s="19">
        <v>37</v>
      </c>
      <c r="D41" s="18">
        <v>49</v>
      </c>
      <c r="E41" s="5" t="s">
        <v>47</v>
      </c>
      <c r="F41" s="20">
        <f>VLOOKUP($D41,Data!$B$6:$FI$203,2+2*Mid!$M$3-1)</f>
        <v>5759</v>
      </c>
      <c r="G41" s="23">
        <f>VLOOKUP($D41,Data!$B$6:$FI$203,2+2*Mid!$M$3)</f>
        <v>3.146891358753265</v>
      </c>
      <c r="H41" s="20">
        <f t="shared" si="7"/>
        <v>5759.0004900000004</v>
      </c>
      <c r="I41" s="23">
        <f t="shared" si="8"/>
        <v>3.1473813587532651</v>
      </c>
      <c r="J41" s="1">
        <f t="shared" si="2"/>
        <v>4</v>
      </c>
      <c r="K41" s="1">
        <f t="shared" si="3"/>
        <v>4</v>
      </c>
      <c r="L41" s="5" t="str">
        <f t="shared" si="4"/>
        <v>Singapore</v>
      </c>
      <c r="M41" s="20">
        <f t="shared" si="5"/>
        <v>235</v>
      </c>
      <c r="N41" s="24">
        <f t="shared" si="6"/>
        <v>0.12841109034676459</v>
      </c>
      <c r="Q41" s="20">
        <f>VLOOKUP(L41,Data!$C$18:$FI$67,2+Mid!$R$3*2-2)</f>
        <v>17087</v>
      </c>
      <c r="R41" s="24">
        <f>VLOOKUP(L41,Data!$C$18:$FI$67,2+Mid!$R$3*2-1)</f>
        <v>0.36333835802192704</v>
      </c>
    </row>
    <row r="42" spans="3:18" x14ac:dyDescent="0.45">
      <c r="C42" s="19">
        <v>38</v>
      </c>
      <c r="D42" s="18">
        <v>50</v>
      </c>
      <c r="E42" s="5" t="s">
        <v>48</v>
      </c>
      <c r="F42" s="20">
        <f>VLOOKUP($D42,Data!$B$6:$FI$203,2+2*Mid!$M$3-1)</f>
        <v>895</v>
      </c>
      <c r="G42" s="23">
        <f>VLOOKUP($D42,Data!$B$6:$FI$203,2+2*Mid!$M$3)</f>
        <v>0.48905500366108218</v>
      </c>
      <c r="H42" s="20">
        <f t="shared" si="7"/>
        <v>895.00049999999999</v>
      </c>
      <c r="I42" s="23">
        <f t="shared" si="8"/>
        <v>0.48955500366108218</v>
      </c>
      <c r="J42" s="1">
        <f t="shared" si="2"/>
        <v>21</v>
      </c>
      <c r="K42" s="1">
        <f t="shared" si="3"/>
        <v>21</v>
      </c>
      <c r="L42" s="5" t="str">
        <f t="shared" si="4"/>
        <v>South Africa</v>
      </c>
      <c r="M42" s="20">
        <f t="shared" si="5"/>
        <v>213</v>
      </c>
      <c r="N42" s="24">
        <f t="shared" si="6"/>
        <v>0.11638962656962068</v>
      </c>
      <c r="Q42" s="20">
        <f>VLOOKUP(L42,Data!$C$18:$FI$67,2+Mid!$R$3*2-2)</f>
        <v>27056</v>
      </c>
      <c r="R42" s="24">
        <f>VLOOKUP(L42,Data!$C$18:$FI$67,2+Mid!$R$3*2-1)</f>
        <v>0.57531940157085848</v>
      </c>
    </row>
    <row r="43" spans="3:18" x14ac:dyDescent="0.45">
      <c r="C43" s="19">
        <v>39</v>
      </c>
      <c r="D43" s="18">
        <v>51</v>
      </c>
      <c r="E43" s="5" t="s">
        <v>49</v>
      </c>
      <c r="F43" s="20">
        <f>VLOOKUP($D43,Data!$B$6:$FI$203,2+2*Mid!$M$3-1)</f>
        <v>785</v>
      </c>
      <c r="G43" s="23">
        <f>VLOOKUP($D43,Data!$B$6:$FI$203,2+2*Mid!$M$3)</f>
        <v>0.42894768477536255</v>
      </c>
      <c r="H43" s="20">
        <f t="shared" si="7"/>
        <v>785.00050999999996</v>
      </c>
      <c r="I43" s="23">
        <f t="shared" si="8"/>
        <v>0.42945768477536256</v>
      </c>
      <c r="J43" s="1">
        <f t="shared" si="2"/>
        <v>24</v>
      </c>
      <c r="K43" s="1">
        <f t="shared" si="3"/>
        <v>24</v>
      </c>
      <c r="L43" s="5" t="str">
        <f t="shared" si="4"/>
        <v>Mauritius</v>
      </c>
      <c r="M43" s="20">
        <f t="shared" si="5"/>
        <v>204</v>
      </c>
      <c r="N43" s="24">
        <f t="shared" si="6"/>
        <v>0.11147175502442544</v>
      </c>
      <c r="Q43" s="20">
        <f>VLOOKUP(L43,Data!$C$18:$FI$67,2+Mid!$R$3*2-2)</f>
        <v>11700</v>
      </c>
      <c r="R43" s="24">
        <f>VLOOKUP(L43,Data!$C$18:$FI$67,2+Mid!$R$3*2-1)</f>
        <v>0.24878906706013612</v>
      </c>
    </row>
    <row r="44" spans="3:18" x14ac:dyDescent="0.45">
      <c r="C44" s="19">
        <v>40</v>
      </c>
      <c r="D44" s="18">
        <v>52</v>
      </c>
      <c r="E44" s="5" t="s">
        <v>50</v>
      </c>
      <c r="F44" s="20">
        <f>VLOOKUP($D44,Data!$B$6:$FI$203,2+2*Mid!$M$3-1)</f>
        <v>305</v>
      </c>
      <c r="G44" s="23">
        <f>VLOOKUP($D44,Data!$B$6:$FI$203,2+2*Mid!$M$3)</f>
        <v>0.16666120236494977</v>
      </c>
      <c r="H44" s="20">
        <f t="shared" si="7"/>
        <v>305.00051999999999</v>
      </c>
      <c r="I44" s="23">
        <f t="shared" si="8"/>
        <v>0.16718120236494977</v>
      </c>
      <c r="J44" s="1">
        <f t="shared" si="2"/>
        <v>34</v>
      </c>
      <c r="K44" s="1">
        <f t="shared" si="3"/>
        <v>34</v>
      </c>
      <c r="L44" s="5" t="str">
        <f t="shared" si="4"/>
        <v>Ireland</v>
      </c>
      <c r="M44" s="20">
        <f t="shared" si="5"/>
        <v>185</v>
      </c>
      <c r="N44" s="24">
        <f t="shared" si="6"/>
        <v>0.10108958176234659</v>
      </c>
      <c r="Q44" s="20">
        <f>VLOOKUP(L44,Data!$C$18:$FI$67,2+Mid!$R$3*2-2)</f>
        <v>14742</v>
      </c>
      <c r="R44" s="24">
        <f>VLOOKUP(L44,Data!$C$18:$FI$67,2+Mid!$R$3*2-1)</f>
        <v>0.31347422449577156</v>
      </c>
    </row>
    <row r="45" spans="3:18" x14ac:dyDescent="0.45">
      <c r="C45" s="19">
        <v>41</v>
      </c>
      <c r="D45" s="18">
        <v>53</v>
      </c>
      <c r="E45" s="5" t="s">
        <v>51</v>
      </c>
      <c r="F45" s="20">
        <f>VLOOKUP($D45,Data!$B$6:$FI$203,2+2*Mid!$M$3-1)</f>
        <v>235</v>
      </c>
      <c r="G45" s="23">
        <f>VLOOKUP($D45,Data!$B$6:$FI$203,2+2*Mid!$M$3)</f>
        <v>0.12841109034676459</v>
      </c>
      <c r="H45" s="20">
        <f t="shared" si="7"/>
        <v>235.00053</v>
      </c>
      <c r="I45" s="23">
        <f t="shared" si="8"/>
        <v>0.1289410903467646</v>
      </c>
      <c r="J45" s="1">
        <f t="shared" si="2"/>
        <v>37</v>
      </c>
      <c r="K45" s="1">
        <f t="shared" si="3"/>
        <v>37</v>
      </c>
      <c r="L45" s="5" t="str">
        <f t="shared" si="4"/>
        <v>Taiwan</v>
      </c>
      <c r="M45" s="20">
        <f t="shared" si="5"/>
        <v>156</v>
      </c>
      <c r="N45" s="24">
        <f t="shared" si="6"/>
        <v>8.5243106783384148E-2</v>
      </c>
      <c r="Q45" s="20">
        <f>VLOOKUP(L45,Data!$C$18:$FI$67,2+Mid!$R$3*2-2)</f>
        <v>9362</v>
      </c>
      <c r="R45" s="24">
        <f>VLOOKUP(L45,Data!$C$18:$FI$67,2+Mid!$R$3*2-1)</f>
        <v>0.19907378169376019</v>
      </c>
    </row>
    <row r="46" spans="3:18" x14ac:dyDescent="0.45">
      <c r="C46" s="19">
        <v>42</v>
      </c>
      <c r="D46" s="18">
        <v>54</v>
      </c>
      <c r="E46" s="5" t="s">
        <v>52</v>
      </c>
      <c r="F46" s="20">
        <f>VLOOKUP($D46,Data!$B$6:$FI$203,2+2*Mid!$M$3-1)</f>
        <v>213</v>
      </c>
      <c r="G46" s="23">
        <f>VLOOKUP($D46,Data!$B$6:$FI$203,2+2*Mid!$M$3)</f>
        <v>0.11638962656962068</v>
      </c>
      <c r="H46" s="20">
        <f t="shared" si="7"/>
        <v>213.00054</v>
      </c>
      <c r="I46" s="23">
        <f t="shared" si="8"/>
        <v>0.11692962656962068</v>
      </c>
      <c r="J46" s="1">
        <f t="shared" si="2"/>
        <v>38</v>
      </c>
      <c r="K46" s="1">
        <f t="shared" si="3"/>
        <v>38</v>
      </c>
      <c r="L46" s="5" t="str">
        <f t="shared" si="4"/>
        <v>Netherlands</v>
      </c>
      <c r="M46" s="20">
        <f t="shared" si="5"/>
        <v>153</v>
      </c>
      <c r="N46" s="24">
        <f t="shared" si="6"/>
        <v>8.3603816268319073E-2</v>
      </c>
      <c r="Q46" s="20">
        <f>VLOOKUP(L46,Data!$C$18:$FI$67,2+Mid!$R$3*2-2)</f>
        <v>11558</v>
      </c>
      <c r="R46" s="24">
        <f>VLOOKUP(L46,Data!$C$18:$FI$67,2+Mid!$R$3*2-1)</f>
        <v>0.24576957581889347</v>
      </c>
    </row>
    <row r="47" spans="3:18" x14ac:dyDescent="0.45">
      <c r="C47" s="19">
        <v>43</v>
      </c>
      <c r="D47" s="18">
        <v>55</v>
      </c>
      <c r="E47" s="5" t="s">
        <v>53</v>
      </c>
      <c r="F47" s="20">
        <f>VLOOKUP($D47,Data!$B$6:$FI$203,2+2*Mid!$M$3-1)</f>
        <v>1624</v>
      </c>
      <c r="G47" s="23">
        <f>VLOOKUP($D47,Data!$B$6:$FI$203,2+2*Mid!$M$3)</f>
        <v>0.88740259882189654</v>
      </c>
      <c r="H47" s="20">
        <f t="shared" si="7"/>
        <v>1624.00055</v>
      </c>
      <c r="I47" s="23">
        <f t="shared" si="8"/>
        <v>0.88795259882189659</v>
      </c>
      <c r="J47" s="1">
        <f t="shared" si="2"/>
        <v>14</v>
      </c>
      <c r="K47" s="1">
        <f t="shared" si="3"/>
        <v>14</v>
      </c>
      <c r="L47" s="5" t="str">
        <f t="shared" si="4"/>
        <v>Korea, South</v>
      </c>
      <c r="M47" s="20">
        <f t="shared" si="5"/>
        <v>145</v>
      </c>
      <c r="N47" s="24">
        <f t="shared" si="6"/>
        <v>7.9232374894812191E-2</v>
      </c>
      <c r="Q47" s="20">
        <f>VLOOKUP(L47,Data!$C$18:$FI$67,2+Mid!$R$3*2-2)</f>
        <v>14730</v>
      </c>
      <c r="R47" s="24">
        <f>VLOOKUP(L47,Data!$C$18:$FI$67,2+Mid!$R$3*2-1)</f>
        <v>0.31321905622186369</v>
      </c>
    </row>
    <row r="48" spans="3:18" x14ac:dyDescent="0.45">
      <c r="C48" s="19">
        <v>44</v>
      </c>
      <c r="D48" s="18">
        <v>56</v>
      </c>
      <c r="E48" s="5" t="s">
        <v>54</v>
      </c>
      <c r="F48" s="20">
        <f>VLOOKUP($D48,Data!$B$6:$FI$203,2+2*Mid!$M$3-1)</f>
        <v>156</v>
      </c>
      <c r="G48" s="23">
        <f>VLOOKUP($D48,Data!$B$6:$FI$203,2+2*Mid!$M$3)</f>
        <v>8.5243106783384148E-2</v>
      </c>
      <c r="H48" s="20">
        <f t="shared" si="7"/>
        <v>156.00056000000001</v>
      </c>
      <c r="I48" s="23">
        <f t="shared" si="8"/>
        <v>8.5803106783384153E-2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127</v>
      </c>
      <c r="N48" s="24">
        <f t="shared" si="6"/>
        <v>6.939663180442171E-2</v>
      </c>
      <c r="Q48" s="20">
        <f>VLOOKUP(L48,Data!$C$18:$FI$67,2+Mid!$R$3*2-2)</f>
        <v>8476</v>
      </c>
      <c r="R48" s="24">
        <f>VLOOKUP(L48,Data!$C$18:$FI$67,2+Mid!$R$3*2-1)</f>
        <v>0.18023385747023196</v>
      </c>
    </row>
    <row r="49" spans="3:18" x14ac:dyDescent="0.45">
      <c r="C49" s="19">
        <v>45</v>
      </c>
      <c r="D49" s="18">
        <v>57</v>
      </c>
      <c r="E49" s="5" t="s">
        <v>55</v>
      </c>
      <c r="F49" s="20">
        <f>VLOOKUP($D49,Data!$B$6:$FI$203,2+2*Mid!$M$3-1)</f>
        <v>574</v>
      </c>
      <c r="G49" s="23">
        <f>VLOOKUP($D49,Data!$B$6:$FI$203,2+2*Mid!$M$3)</f>
        <v>0.31365091854911864</v>
      </c>
      <c r="H49" s="20">
        <f t="shared" si="7"/>
        <v>574.00057000000004</v>
      </c>
      <c r="I49" s="23">
        <f t="shared" si="8"/>
        <v>0.31422091854911866</v>
      </c>
      <c r="J49" s="1">
        <f t="shared" si="2"/>
        <v>29</v>
      </c>
      <c r="K49" s="1">
        <f t="shared" si="3"/>
        <v>29</v>
      </c>
      <c r="L49" s="5" t="str">
        <f t="shared" si="4"/>
        <v>France</v>
      </c>
      <c r="M49" s="20">
        <f t="shared" si="5"/>
        <v>125</v>
      </c>
      <c r="N49" s="24">
        <f t="shared" si="6"/>
        <v>6.8303771461044993E-2</v>
      </c>
      <c r="Q49" s="20">
        <f>VLOOKUP(L49,Data!$C$18:$FI$67,2+Mid!$R$3*2-2)</f>
        <v>7063</v>
      </c>
      <c r="R49" s="24">
        <f>VLOOKUP(L49,Data!$C$18:$FI$67,2+Mid!$R$3*2-1)</f>
        <v>0.15018779321758477</v>
      </c>
    </row>
    <row r="50" spans="3:18" x14ac:dyDescent="0.45">
      <c r="C50" s="19">
        <v>46</v>
      </c>
      <c r="D50" s="18">
        <v>58</v>
      </c>
      <c r="E50" s="5" t="s">
        <v>56</v>
      </c>
      <c r="F50" s="20">
        <f>VLOOKUP($D50,Data!$B$6:$FI$203,2+2*Mid!$M$3-1)</f>
        <v>689</v>
      </c>
      <c r="G50" s="23">
        <f>VLOOKUP($D50,Data!$B$6:$FI$203,2+2*Mid!$M$3)</f>
        <v>0.37649038829328002</v>
      </c>
      <c r="H50" s="20">
        <f t="shared" si="7"/>
        <v>689.00058000000001</v>
      </c>
      <c r="I50" s="23">
        <f t="shared" si="8"/>
        <v>0.37707038829328005</v>
      </c>
      <c r="J50" s="1">
        <f t="shared" si="2"/>
        <v>25</v>
      </c>
      <c r="K50" s="1">
        <f t="shared" si="3"/>
        <v>25</v>
      </c>
      <c r="L50" s="5" t="str">
        <f t="shared" si="4"/>
        <v>Canada</v>
      </c>
      <c r="M50" s="20">
        <f t="shared" si="5"/>
        <v>101</v>
      </c>
      <c r="N50" s="24">
        <f t="shared" si="6"/>
        <v>5.5189447340524354E-2</v>
      </c>
      <c r="Q50" s="20">
        <f>VLOOKUP(L50,Data!$C$18:$FI$67,2+Mid!$R$3*2-2)</f>
        <v>8449</v>
      </c>
      <c r="R50" s="24">
        <f>VLOOKUP(L50,Data!$C$18:$FI$67,2+Mid!$R$3*2-1)</f>
        <v>0.17965972885393933</v>
      </c>
    </row>
    <row r="51" spans="3:18" x14ac:dyDescent="0.45">
      <c r="C51" s="19">
        <v>47</v>
      </c>
      <c r="D51" s="18">
        <v>59</v>
      </c>
      <c r="E51" s="5" t="s">
        <v>57</v>
      </c>
      <c r="F51" s="20">
        <f>VLOOKUP($D51,Data!$B$6:$FI$203,2+2*Mid!$M$3-1)</f>
        <v>243</v>
      </c>
      <c r="G51" s="23">
        <f>VLOOKUP($D51,Data!$B$6:$FI$203,2+2*Mid!$M$3)</f>
        <v>0.13278253172027146</v>
      </c>
      <c r="H51" s="20">
        <f t="shared" si="7"/>
        <v>243.00058999999999</v>
      </c>
      <c r="I51" s="23">
        <f t="shared" si="8"/>
        <v>0.13337253172027147</v>
      </c>
      <c r="J51" s="1">
        <f t="shared" si="2"/>
        <v>36</v>
      </c>
      <c r="K51" s="1">
        <f t="shared" si="3"/>
        <v>36</v>
      </c>
      <c r="L51" s="5" t="str">
        <f t="shared" si="4"/>
        <v>Brazil</v>
      </c>
      <c r="M51" s="20">
        <f t="shared" si="5"/>
        <v>74</v>
      </c>
      <c r="N51" s="24">
        <f t="shared" si="6"/>
        <v>4.0435832704938633E-2</v>
      </c>
      <c r="Q51" s="20">
        <f>VLOOKUP(L51,Data!$C$18:$FI$67,2+Mid!$R$3*2-2)</f>
        <v>5427</v>
      </c>
      <c r="R51" s="24">
        <f>VLOOKUP(L51,Data!$C$18:$FI$67,2+Mid!$R$3*2-1)</f>
        <v>0.11539985187481699</v>
      </c>
    </row>
    <row r="52" spans="3:18" x14ac:dyDescent="0.45">
      <c r="C52" s="19">
        <v>48</v>
      </c>
      <c r="D52" s="18">
        <v>60</v>
      </c>
      <c r="E52" s="5" t="s">
        <v>58</v>
      </c>
      <c r="F52" s="20">
        <f>VLOOKUP($D52,Data!$B$6:$FI$203,2+2*Mid!$M$3-1)</f>
        <v>25391</v>
      </c>
      <c r="G52" s="23">
        <f>VLOOKUP($D52,Data!$B$6:$FI$203,2+2*Mid!$M$3)</f>
        <v>13.874408489339146</v>
      </c>
      <c r="H52" s="20">
        <f t="shared" si="7"/>
        <v>25391.000599999999</v>
      </c>
      <c r="I52" s="23">
        <f t="shared" si="8"/>
        <v>13.875008489339146</v>
      </c>
      <c r="J52" s="1">
        <f t="shared" si="2"/>
        <v>2</v>
      </c>
      <c r="K52" s="1">
        <f t="shared" si="3"/>
        <v>2</v>
      </c>
      <c r="L52" s="5" t="str">
        <f t="shared" si="4"/>
        <v>Zimbabwe</v>
      </c>
      <c r="M52" s="20">
        <f t="shared" si="5"/>
        <v>69</v>
      </c>
      <c r="N52" s="24">
        <f t="shared" si="6"/>
        <v>3.7703681846496834E-2</v>
      </c>
      <c r="Q52" s="20">
        <f>VLOOKUP(L52,Data!$C$18:$FI$67,2+Mid!$R$3*2-2)</f>
        <v>5075</v>
      </c>
      <c r="R52" s="24">
        <f>VLOOKUP(L52,Data!$C$18:$FI$67,2+Mid!$R$3*2-1)</f>
        <v>0.10791491584018725</v>
      </c>
    </row>
    <row r="53" spans="3:18" x14ac:dyDescent="0.45">
      <c r="C53" s="19">
        <v>49</v>
      </c>
      <c r="D53" s="18">
        <v>61</v>
      </c>
      <c r="E53" s="5" t="s">
        <v>59</v>
      </c>
      <c r="F53" s="20">
        <f>VLOOKUP($D53,Data!$B$6:$FI$203,2+2*Mid!$M$3-1)</f>
        <v>41</v>
      </c>
      <c r="G53" s="23">
        <f>VLOOKUP($D53,Data!$B$6:$FI$203,2+2*Mid!$M$3)</f>
        <v>2.2403637039222758E-2</v>
      </c>
      <c r="H53" s="20">
        <f t="shared" si="7"/>
        <v>41.000610000000002</v>
      </c>
      <c r="I53" s="23">
        <f t="shared" si="8"/>
        <v>2.3013637039222757E-2</v>
      </c>
      <c r="J53" s="1">
        <f t="shared" si="2"/>
        <v>50</v>
      </c>
      <c r="K53" s="1">
        <f t="shared" si="3"/>
        <v>50</v>
      </c>
      <c r="L53" s="5" t="str">
        <f t="shared" si="4"/>
        <v>Papua New Guinea</v>
      </c>
      <c r="M53" s="20">
        <f t="shared" si="5"/>
        <v>55</v>
      </c>
      <c r="N53" s="24">
        <f t="shared" si="6"/>
        <v>3.0053659442859797E-2</v>
      </c>
      <c r="Q53" s="20">
        <f>VLOOKUP(L53,Data!$C$18:$FI$67,2+Mid!$R$3*2-2)</f>
        <v>2023</v>
      </c>
      <c r="R53" s="24">
        <f>VLOOKUP(L53,Data!$C$18:$FI$67,2+Mid!$R$3*2-1)</f>
        <v>4.3017118176295333E-2</v>
      </c>
    </row>
    <row r="54" spans="3:18" x14ac:dyDescent="0.45">
      <c r="C54" s="19">
        <v>50</v>
      </c>
      <c r="D54" s="18">
        <v>62</v>
      </c>
      <c r="E54" s="5" t="s">
        <v>60</v>
      </c>
      <c r="F54" s="20">
        <f>VLOOKUP($D54,Data!$B$6:$FI$203,2+2*Mid!$M$3-1)</f>
        <v>69</v>
      </c>
      <c r="G54" s="23">
        <f>VLOOKUP($D54,Data!$B$6:$FI$203,2+2*Mid!$M$3)</f>
        <v>3.7703681846496834E-2</v>
      </c>
      <c r="H54" s="20">
        <f t="shared" si="7"/>
        <v>69.000619999999998</v>
      </c>
      <c r="I54" s="23">
        <f t="shared" si="8"/>
        <v>3.8323681846496836E-2</v>
      </c>
      <c r="J54" s="1">
        <f t="shared" si="2"/>
        <v>48</v>
      </c>
      <c r="K54" s="1">
        <f t="shared" si="3"/>
        <v>48</v>
      </c>
      <c r="L54" s="5" t="str">
        <f t="shared" si="4"/>
        <v>Wales</v>
      </c>
      <c r="M54" s="20">
        <f t="shared" si="5"/>
        <v>41</v>
      </c>
      <c r="N54" s="24">
        <f t="shared" si="6"/>
        <v>2.2403637039222758E-2</v>
      </c>
      <c r="Q54" s="20">
        <f>VLOOKUP(L54,Data!$C$18:$FI$67,2+Mid!$R$3*2-2)</f>
        <v>3623</v>
      </c>
      <c r="R54" s="24">
        <f>VLOOKUP(L54,Data!$C$18:$FI$67,2+Mid!$R$3*2-1)</f>
        <v>7.7039554697339599E-2</v>
      </c>
    </row>
    <row r="55" spans="3:18" x14ac:dyDescent="0.45">
      <c r="C55" s="19">
        <v>51</v>
      </c>
      <c r="D55" s="18">
        <v>63</v>
      </c>
      <c r="E55" s="5" t="s">
        <v>61</v>
      </c>
      <c r="F55" s="20">
        <f>VLOOKUP($D55,Data!$B$6:$FI$203,2+2*Mid!$M$3-1)</f>
        <v>12013</v>
      </c>
      <c r="G55" s="23"/>
      <c r="H55" s="20"/>
      <c r="I55" s="23"/>
      <c r="J55" s="1"/>
      <c r="K55" s="1"/>
      <c r="L55" s="5"/>
      <c r="M55" s="20"/>
    </row>
    <row r="56" spans="3:18" x14ac:dyDescent="0.45">
      <c r="D56" s="18">
        <v>64</v>
      </c>
      <c r="E56" s="5" t="s">
        <v>62</v>
      </c>
      <c r="F56" s="20">
        <f>VLOOKUP($D56,Data!$B$6:$FI$203,2+2*Mid!$M$3-1)</f>
        <v>11623</v>
      </c>
      <c r="G56" s="23"/>
    </row>
    <row r="57" spans="3:18" x14ac:dyDescent="0.45">
      <c r="D57" s="18">
        <v>65</v>
      </c>
      <c r="E57" s="6" t="s">
        <v>64</v>
      </c>
      <c r="F57" s="20">
        <f>VLOOKUP($D57,Data!$B$6:$FI$203,2+2*Mid!$M$3-1)</f>
        <v>194618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F34" sqref="F34"/>
    </sheetView>
  </sheetViews>
  <sheetFormatPr defaultRowHeight="14.25" x14ac:dyDescent="0.45"/>
  <cols>
    <col min="2" max="2" width="2.06640625" bestFit="1" customWidth="1"/>
    <col min="3" max="3" width="2.796875" bestFit="1" customWidth="1"/>
    <col min="4" max="4" width="22.33203125" bestFit="1" customWidth="1"/>
    <col min="11" max="11" width="15.33203125" customWidth="1"/>
  </cols>
  <sheetData>
    <row r="2" spans="2:17" x14ac:dyDescent="0.45">
      <c r="E2" s="20"/>
      <c r="F2" s="22"/>
      <c r="I2" s="135" t="s">
        <v>246</v>
      </c>
      <c r="J2" s="135"/>
      <c r="K2" s="28" t="s">
        <v>248</v>
      </c>
      <c r="L2" s="28">
        <f>'Municipal Detail'!E3</f>
        <v>10</v>
      </c>
      <c r="P2" s="26" t="s">
        <v>243</v>
      </c>
      <c r="Q2" s="25">
        <f>'Municipal Detail'!H3</f>
        <v>80</v>
      </c>
    </row>
    <row r="3" spans="2:17" x14ac:dyDescent="0.45">
      <c r="E3" s="29" t="s">
        <v>244</v>
      </c>
      <c r="F3" s="22" t="s">
        <v>245</v>
      </c>
      <c r="G3" s="29" t="s">
        <v>244</v>
      </c>
      <c r="H3" s="22" t="s">
        <v>245</v>
      </c>
      <c r="I3" s="29" t="s">
        <v>244</v>
      </c>
      <c r="J3" s="22" t="s">
        <v>245</v>
      </c>
      <c r="L3" s="29" t="s">
        <v>244</v>
      </c>
      <c r="M3" s="17" t="s">
        <v>245</v>
      </c>
      <c r="P3" s="29" t="s">
        <v>244</v>
      </c>
      <c r="Q3" s="17" t="s">
        <v>245</v>
      </c>
    </row>
    <row r="4" spans="2:17" x14ac:dyDescent="0.45">
      <c r="B4" s="19">
        <v>1</v>
      </c>
      <c r="C4" s="18">
        <v>71</v>
      </c>
      <c r="D4" s="7" t="s">
        <v>68</v>
      </c>
      <c r="E4" s="20">
        <f>VLOOKUP($C4,Data!$B$76:$FI$115,2+2*'Mid2'!$L$2-1)</f>
        <v>48</v>
      </c>
      <c r="F4" s="30">
        <f>VLOOKUP($C4,Data!$B$76:$FI$115,2+2*'Mid2'!$L$2)</f>
        <v>2.6358998577712366E-2</v>
      </c>
      <c r="G4" s="20">
        <f>E4+0.00001*B4</f>
        <v>48.000010000000003</v>
      </c>
      <c r="H4" s="30">
        <f>F4+B4*0.00001</f>
        <v>2.6368998577712365E-2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70661</v>
      </c>
      <c r="M4" s="21">
        <f>VLOOKUP(MATCH($B4,$I$4:$I$43,0),$B$4:$F$43,5)</f>
        <v>38.803191635411117</v>
      </c>
      <c r="N4" s="21"/>
      <c r="P4" s="16">
        <f>VLOOKUP(K4,Data!$C$76:$FI$115,2+'Mid2'!$Q$2*2-2)</f>
        <v>3003007</v>
      </c>
      <c r="Q4" s="21">
        <f>VLOOKUP(K4,Data!$C$76:$FI$115,2+'Mid2'!$Q$2*2-1)</f>
        <v>64.139474732459135</v>
      </c>
    </row>
    <row r="5" spans="2:17" x14ac:dyDescent="0.45">
      <c r="B5" s="19">
        <v>2</v>
      </c>
      <c r="C5" s="18">
        <v>72</v>
      </c>
      <c r="D5" s="7" t="s">
        <v>69</v>
      </c>
      <c r="E5" s="20">
        <f>VLOOKUP($C5,Data!$B$76:$FI$115,2+2*'Mid2'!$L$2-1)</f>
        <v>4285</v>
      </c>
      <c r="F5" s="30">
        <f>VLOOKUP($C5,Data!$B$76:$FI$115,2+2*'Mid2'!$L$2)</f>
        <v>2.3530897688645314</v>
      </c>
      <c r="G5" s="20">
        <f t="shared" ref="G5:G43" si="0">E5+0.00001*B5</f>
        <v>4285.0000200000004</v>
      </c>
      <c r="H5" s="30">
        <f t="shared" ref="H5:H43" si="1">F5+B5*0.00001</f>
        <v>2.3531097688645315</v>
      </c>
      <c r="I5" s="16">
        <f t="shared" ref="I5:J43" si="2">RANK(G5,G$4:G$43)</f>
        <v>5</v>
      </c>
      <c r="J5" s="16">
        <f t="shared" si="2"/>
        <v>5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36020</v>
      </c>
      <c r="M5" s="21">
        <f t="shared" ref="M5:M43" si="5">VLOOKUP(MATCH($B5,$I$4:$I$43,0),$B$4:$F$43,5)</f>
        <v>19.780231849358323</v>
      </c>
      <c r="N5" s="21"/>
      <c r="P5" s="16">
        <f>VLOOKUP(K5,Data!$C$76:$FI$115,2+'Mid2'!$Q$2*2-2)</f>
        <v>115314</v>
      </c>
      <c r="Q5" s="21">
        <f>VLOOKUP(K5,Data!$C$76:$FI$115,2+'Mid2'!$Q$2*2-1)</f>
        <v>2.4629244584840437</v>
      </c>
    </row>
    <row r="6" spans="2:17" x14ac:dyDescent="0.45">
      <c r="B6" s="19">
        <v>3</v>
      </c>
      <c r="C6" s="18">
        <v>73</v>
      </c>
      <c r="D6" s="7" t="s">
        <v>70</v>
      </c>
      <c r="E6" s="20">
        <f>VLOOKUP($C6,Data!$B$76:$FI$115,2+2*'Mid2'!$L$2-1)</f>
        <v>23</v>
      </c>
      <c r="F6" s="30">
        <f>VLOOKUP($C6,Data!$B$76:$FI$115,2+2*'Mid2'!$L$2)</f>
        <v>1.2630353485153845E-2</v>
      </c>
      <c r="G6" s="20">
        <f t="shared" si="0"/>
        <v>23.000029999999999</v>
      </c>
      <c r="H6" s="30">
        <f t="shared" si="1"/>
        <v>1.2660353485153845E-2</v>
      </c>
      <c r="I6" s="16">
        <f t="shared" si="2"/>
        <v>40</v>
      </c>
      <c r="J6" s="16">
        <f t="shared" si="2"/>
        <v>40</v>
      </c>
      <c r="K6" s="16" t="str">
        <f t="shared" si="3"/>
        <v>Greek</v>
      </c>
      <c r="L6" s="20">
        <f t="shared" si="4"/>
        <v>4613</v>
      </c>
      <c r="M6" s="21">
        <f t="shared" si="5"/>
        <v>2.5332095924788991</v>
      </c>
      <c r="N6" s="21"/>
      <c r="P6" s="16">
        <f>VLOOKUP(K6,Data!$C$76:$FI$115,2+'Mid2'!$Q$2*2-2)</f>
        <v>103658</v>
      </c>
      <c r="Q6" s="21">
        <f>VLOOKUP(K6,Data!$C$76:$FI$115,2+'Mid2'!$Q$2*2-1)</f>
        <v>2.2139707539200701</v>
      </c>
    </row>
    <row r="7" spans="2:17" x14ac:dyDescent="0.45">
      <c r="B7" s="19">
        <v>4</v>
      </c>
      <c r="C7" s="18">
        <v>74</v>
      </c>
      <c r="D7" s="8" t="s">
        <v>71</v>
      </c>
      <c r="E7" s="20">
        <f>VLOOKUP($C7,Data!$B$76:$FI$115,2+2*'Mid2'!$L$2-1)</f>
        <v>433</v>
      </c>
      <c r="F7" s="30">
        <f>VLOOKUP($C7,Data!$B$76:$FI$115,2+2*'Mid2'!$L$2)</f>
        <v>0.23778013300311368</v>
      </c>
      <c r="G7" s="20">
        <f t="shared" si="0"/>
        <v>433.00004000000001</v>
      </c>
      <c r="H7" s="30">
        <f t="shared" si="1"/>
        <v>0.23782013300311369</v>
      </c>
      <c r="I7" s="16">
        <f t="shared" si="2"/>
        <v>27</v>
      </c>
      <c r="J7" s="16">
        <f t="shared" si="2"/>
        <v>27</v>
      </c>
      <c r="K7" s="16" t="str">
        <f t="shared" si="3"/>
        <v>Punjabi</v>
      </c>
      <c r="L7" s="20">
        <f t="shared" si="4"/>
        <v>4370</v>
      </c>
      <c r="M7" s="21">
        <f t="shared" si="5"/>
        <v>2.3997671621792303</v>
      </c>
      <c r="N7" s="21"/>
      <c r="P7" s="16">
        <f>VLOOKUP(K7,Data!$C$76:$FI$115,2+'Mid2'!$Q$2*2-2)</f>
        <v>97684</v>
      </c>
      <c r="Q7" s="21">
        <f>VLOOKUP(K7,Data!$C$76:$FI$115,2+'Mid2'!$Q$2*2-1)</f>
        <v>2.0863755728060367</v>
      </c>
    </row>
    <row r="8" spans="2:17" x14ac:dyDescent="0.45">
      <c r="B8" s="19">
        <v>5</v>
      </c>
      <c r="C8" s="18">
        <v>75</v>
      </c>
      <c r="D8" s="7" t="s">
        <v>72</v>
      </c>
      <c r="E8" s="20">
        <f>VLOOKUP($C8,Data!$B$76:$FI$115,2+2*'Mid2'!$L$2-1)</f>
        <v>492</v>
      </c>
      <c r="F8" s="30">
        <f>VLOOKUP($C8,Data!$B$76:$FI$115,2+2*'Mid2'!$L$2)</f>
        <v>0.27017973542155177</v>
      </c>
      <c r="G8" s="20">
        <f t="shared" si="0"/>
        <v>492.00004999999999</v>
      </c>
      <c r="H8" s="30">
        <f t="shared" si="1"/>
        <v>0.27022973542155176</v>
      </c>
      <c r="I8" s="16">
        <f t="shared" si="2"/>
        <v>24</v>
      </c>
      <c r="J8" s="16">
        <f t="shared" si="2"/>
        <v>24</v>
      </c>
      <c r="K8" s="16" t="str">
        <f t="shared" si="3"/>
        <v>Arabic</v>
      </c>
      <c r="L8" s="20">
        <f t="shared" si="4"/>
        <v>4285</v>
      </c>
      <c r="M8" s="21">
        <f t="shared" si="5"/>
        <v>2.3530897688645314</v>
      </c>
      <c r="N8" s="21"/>
      <c r="P8" s="16">
        <f>VLOOKUP(K8,Data!$C$76:$FI$115,2+'Mid2'!$Q$2*2-2)</f>
        <v>87689</v>
      </c>
      <c r="Q8" s="21">
        <f>VLOOKUP(K8,Data!$C$76:$FI$115,2+'Mid2'!$Q$2*2-1)</f>
        <v>1.8728981983107629</v>
      </c>
    </row>
    <row r="9" spans="2:17" x14ac:dyDescent="0.45">
      <c r="B9" s="19">
        <v>6</v>
      </c>
      <c r="C9" s="18">
        <v>76</v>
      </c>
      <c r="D9" s="7" t="s">
        <v>73</v>
      </c>
      <c r="E9" s="20">
        <f>VLOOKUP($C9,Data!$B$76:$FI$115,2+2*'Mid2'!$L$2-1)</f>
        <v>4025</v>
      </c>
      <c r="F9" s="30">
        <f>VLOOKUP($C9,Data!$B$76:$FI$115,2+2*'Mid2'!$L$2)</f>
        <v>2.2103118599019225</v>
      </c>
      <c r="G9" s="20">
        <f t="shared" si="0"/>
        <v>4025.0000599999998</v>
      </c>
      <c r="H9" s="30">
        <f t="shared" si="1"/>
        <v>2.2103718599019224</v>
      </c>
      <c r="I9" s="16">
        <f t="shared" si="2"/>
        <v>7</v>
      </c>
      <c r="J9" s="16">
        <f t="shared" si="2"/>
        <v>7</v>
      </c>
      <c r="K9" s="16" t="str">
        <f t="shared" si="3"/>
        <v>Macedonian</v>
      </c>
      <c r="L9" s="20">
        <f t="shared" si="4"/>
        <v>4237</v>
      </c>
      <c r="M9" s="21">
        <f t="shared" si="5"/>
        <v>2.3267307702868187</v>
      </c>
      <c r="N9" s="21"/>
      <c r="P9" s="16">
        <f>VLOOKUP(K9,Data!$C$76:$FI$115,2+'Mid2'!$Q$2*2-2)</f>
        <v>27792</v>
      </c>
      <c r="Q9" s="21">
        <f>VLOOKUP(K9,Data!$C$76:$FI$115,2+'Mid2'!$Q$2*2-1)</f>
        <v>0.59359311575514284</v>
      </c>
    </row>
    <row r="10" spans="2:17" x14ac:dyDescent="0.45">
      <c r="B10" s="19">
        <v>7</v>
      </c>
      <c r="C10" s="18">
        <v>77</v>
      </c>
      <c r="D10" s="7" t="s">
        <v>74</v>
      </c>
      <c r="E10" s="20">
        <f>VLOOKUP($C10,Data!$B$76:$FI$115,2+2*'Mid2'!$L$2-1)</f>
        <v>1291</v>
      </c>
      <c r="F10" s="30">
        <f>VLOOKUP($C10,Data!$B$76:$FI$115,2+2*'Mid2'!$L$2)</f>
        <v>0.70894723257972225</v>
      </c>
      <c r="G10" s="20">
        <f t="shared" si="0"/>
        <v>1291.0000700000001</v>
      </c>
      <c r="H10" s="30">
        <f t="shared" si="1"/>
        <v>0.70901723257972227</v>
      </c>
      <c r="I10" s="16">
        <f t="shared" si="2"/>
        <v>19</v>
      </c>
      <c r="J10" s="16">
        <f t="shared" si="2"/>
        <v>19</v>
      </c>
      <c r="K10" s="16" t="str">
        <f t="shared" si="3"/>
        <v>Cantonese</v>
      </c>
      <c r="L10" s="20">
        <f t="shared" si="4"/>
        <v>4025</v>
      </c>
      <c r="M10" s="21">
        <f t="shared" si="5"/>
        <v>2.2103118599019225</v>
      </c>
      <c r="N10" s="21"/>
      <c r="P10" s="16">
        <f>VLOOKUP(K10,Data!$C$76:$FI$115,2+'Mid2'!$Q$2*2-2)</f>
        <v>80584</v>
      </c>
      <c r="Q10" s="21">
        <f>VLOOKUP(K10,Data!$C$76:$FI$115,2+'Mid2'!$Q$2*2-1)</f>
        <v>1.7211466479566937</v>
      </c>
    </row>
    <row r="11" spans="2:17" x14ac:dyDescent="0.45">
      <c r="B11" s="19">
        <v>8</v>
      </c>
      <c r="C11" s="18">
        <v>78</v>
      </c>
      <c r="D11" s="7" t="s">
        <v>75</v>
      </c>
      <c r="E11" s="20">
        <f>VLOOKUP($C11,Data!$B$76:$FI$115,2+2*'Mid2'!$L$2-1)</f>
        <v>2868</v>
      </c>
      <c r="F11" s="30">
        <f>VLOOKUP($C11,Data!$B$76:$FI$115,2+2*'Mid2'!$L$2)</f>
        <v>1.574950165018314</v>
      </c>
      <c r="G11" s="20">
        <f t="shared" si="0"/>
        <v>2868.0000799999998</v>
      </c>
      <c r="H11" s="30">
        <f t="shared" si="1"/>
        <v>1.5750301650183141</v>
      </c>
      <c r="I11" s="16">
        <f t="shared" si="2"/>
        <v>10</v>
      </c>
      <c r="J11" s="16">
        <f>RANK(H11,H$4:H$43)</f>
        <v>10</v>
      </c>
      <c r="K11" s="16" t="str">
        <f t="shared" si="3"/>
        <v>Italian</v>
      </c>
      <c r="L11" s="20">
        <f t="shared" si="4"/>
        <v>3868</v>
      </c>
      <c r="M11" s="21">
        <f t="shared" si="5"/>
        <v>2.1240959687206549</v>
      </c>
      <c r="N11" s="21"/>
      <c r="P11" s="16">
        <f>VLOOKUP(K11,Data!$C$76:$FI$115,2+'Mid2'!$Q$2*2-2)</f>
        <v>83637</v>
      </c>
      <c r="Q11" s="21">
        <f>VLOOKUP(K11,Data!$C$76:$FI$115,2+'Mid2'!$Q$2*2-1)</f>
        <v>1.7863538940131289</v>
      </c>
    </row>
    <row r="12" spans="2:17" x14ac:dyDescent="0.45">
      <c r="B12" s="19">
        <v>9</v>
      </c>
      <c r="C12" s="18">
        <v>79</v>
      </c>
      <c r="D12" s="9" t="s">
        <v>76</v>
      </c>
      <c r="E12" s="20">
        <f>VLOOKUP($C12,Data!$B$76:$FI$115,2+2*'Mid2'!$L$2-1)</f>
        <v>70661</v>
      </c>
      <c r="F12" s="30">
        <f>VLOOKUP($C12,Data!$B$76:$FI$115,2+2*'Mid2'!$L$2)</f>
        <v>38.803191635411117</v>
      </c>
      <c r="G12" s="20">
        <f t="shared" si="0"/>
        <v>70661.000090000001</v>
      </c>
      <c r="H12" s="30">
        <f t="shared" si="1"/>
        <v>38.803281635411118</v>
      </c>
      <c r="I12" s="16">
        <f t="shared" si="2"/>
        <v>1</v>
      </c>
      <c r="J12" s="16">
        <f t="shared" si="2"/>
        <v>1</v>
      </c>
      <c r="K12" s="16" t="str">
        <f t="shared" si="3"/>
        <v>Tagalog</v>
      </c>
      <c r="L12" s="20">
        <f t="shared" si="4"/>
        <v>2923</v>
      </c>
      <c r="M12" s="21">
        <f t="shared" si="5"/>
        <v>1.6051531842219426</v>
      </c>
      <c r="N12" s="21"/>
      <c r="P12" s="16">
        <f>VLOOKUP(K12,Data!$C$76:$FI$115,2+'Mid2'!$Q$2*2-2)</f>
        <v>25758</v>
      </c>
      <c r="Q12" s="21">
        <f>VLOOKUP(K12,Data!$C$76:$FI$115,2+'Mid2'!$Q$2*2-1)</f>
        <v>0.55015009627306311</v>
      </c>
    </row>
    <row r="13" spans="2:17" x14ac:dyDescent="0.45">
      <c r="B13" s="19">
        <v>10</v>
      </c>
      <c r="C13" s="18">
        <v>80</v>
      </c>
      <c r="D13" s="10" t="s">
        <v>77</v>
      </c>
      <c r="E13" s="20">
        <f>VLOOKUP($C13,Data!$B$76:$FI$115,2+2*'Mid2'!$L$2-1)</f>
        <v>2011</v>
      </c>
      <c r="F13" s="30">
        <f>VLOOKUP($C13,Data!$B$76:$FI$115,2+2*'Mid2'!$L$2)</f>
        <v>1.1043322112454079</v>
      </c>
      <c r="G13" s="20">
        <f t="shared" si="0"/>
        <v>2011.0001</v>
      </c>
      <c r="H13" s="30">
        <f t="shared" si="1"/>
        <v>1.1044322112454079</v>
      </c>
      <c r="I13" s="16">
        <f t="shared" si="2"/>
        <v>14</v>
      </c>
      <c r="J13" s="16">
        <f t="shared" si="2"/>
        <v>14</v>
      </c>
      <c r="K13" s="16" t="str">
        <f t="shared" si="3"/>
        <v>Croatian</v>
      </c>
      <c r="L13" s="20">
        <f t="shared" si="4"/>
        <v>2868</v>
      </c>
      <c r="M13" s="21">
        <f t="shared" si="5"/>
        <v>1.574950165018314</v>
      </c>
      <c r="N13" s="21"/>
      <c r="P13" s="16">
        <f>VLOOKUP(K13,Data!$C$76:$FI$115,2+'Mid2'!$Q$2*2-2)</f>
        <v>16379</v>
      </c>
      <c r="Q13" s="21">
        <f>VLOOKUP(K13,Data!$C$76:$FI$115,2+'Mid2'!$Q$2*2-1)</f>
        <v>0.34982950643902866</v>
      </c>
    </row>
    <row r="14" spans="2:17" x14ac:dyDescent="0.45">
      <c r="B14" s="19">
        <v>11</v>
      </c>
      <c r="C14" s="18">
        <v>81</v>
      </c>
      <c r="D14" s="7" t="s">
        <v>78</v>
      </c>
      <c r="E14" s="20">
        <f>VLOOKUP($C14,Data!$B$76:$FI$115,2+2*'Mid2'!$L$2-1)</f>
        <v>249</v>
      </c>
      <c r="F14" s="30">
        <f>VLOOKUP($C14,Data!$B$76:$FI$115,2+2*'Mid2'!$L$2)</f>
        <v>0.13673730512188292</v>
      </c>
      <c r="G14" s="20">
        <f t="shared" si="0"/>
        <v>249.00011000000001</v>
      </c>
      <c r="H14" s="30">
        <f t="shared" si="1"/>
        <v>0.13684730512188292</v>
      </c>
      <c r="I14" s="16">
        <f t="shared" si="2"/>
        <v>32</v>
      </c>
      <c r="J14" s="16">
        <f t="shared" si="2"/>
        <v>32</v>
      </c>
      <c r="K14" s="16" t="str">
        <f t="shared" si="3"/>
        <v>Mandarin</v>
      </c>
      <c r="L14" s="20">
        <f t="shared" si="4"/>
        <v>2724</v>
      </c>
      <c r="M14" s="21">
        <f t="shared" si="5"/>
        <v>1.4958731692851768</v>
      </c>
      <c r="N14" s="21"/>
      <c r="P14" s="16">
        <f>VLOOKUP(K14,Data!$C$76:$FI$115,2+'Mid2'!$Q$2*2-2)</f>
        <v>212680</v>
      </c>
      <c r="Q14" s="21">
        <f>VLOOKUP(K14,Data!$C$76:$FI$115,2+'Mid2'!$Q$2*2-1)</f>
        <v>4.542508054792882</v>
      </c>
    </row>
    <row r="15" spans="2:17" x14ac:dyDescent="0.45">
      <c r="B15" s="19">
        <v>12</v>
      </c>
      <c r="C15" s="18">
        <v>82</v>
      </c>
      <c r="D15" s="7" t="s">
        <v>79</v>
      </c>
      <c r="E15" s="20">
        <f>VLOOKUP($C15,Data!$B$76:$FI$115,2+2*'Mid2'!$L$2-1)</f>
        <v>274</v>
      </c>
      <c r="F15" s="30">
        <f>VLOOKUP($C15,Data!$B$76:$FI$115,2+2*'Mid2'!$L$2)</f>
        <v>0.15046595021444142</v>
      </c>
      <c r="G15" s="20">
        <f t="shared" si="0"/>
        <v>274.00011999999998</v>
      </c>
      <c r="H15" s="30">
        <f t="shared" si="1"/>
        <v>0.15058595021444143</v>
      </c>
      <c r="I15" s="16">
        <f t="shared" si="2"/>
        <v>31</v>
      </c>
      <c r="J15" s="16">
        <f t="shared" si="2"/>
        <v>31</v>
      </c>
      <c r="K15" s="16" t="str">
        <f t="shared" si="3"/>
        <v>Spanish</v>
      </c>
      <c r="L15" s="20">
        <f t="shared" si="4"/>
        <v>2554</v>
      </c>
      <c r="M15" s="32">
        <f t="shared" si="5"/>
        <v>1.402518382655779</v>
      </c>
      <c r="N15" s="32"/>
      <c r="P15" s="16">
        <f>VLOOKUP(K15,Data!$C$76:$FI$115,2+'Mid2'!$Q$2*2-2)</f>
        <v>40412</v>
      </c>
      <c r="Q15" s="21">
        <f>VLOOKUP(K15,Data!$C$76:$FI$115,2+'Mid2'!$Q$2*2-1)</f>
        <v>0.8631363339772895</v>
      </c>
    </row>
    <row r="16" spans="2:17" x14ac:dyDescent="0.45">
      <c r="B16" s="19">
        <v>13</v>
      </c>
      <c r="C16" s="18">
        <v>83</v>
      </c>
      <c r="D16" s="7" t="s">
        <v>80</v>
      </c>
      <c r="E16" s="20">
        <f>VLOOKUP($C16,Data!$B$76:$FI$115,2+2*'Mid2'!$L$2-1)</f>
        <v>4613</v>
      </c>
      <c r="F16" s="30">
        <f>VLOOKUP($C16,Data!$B$76:$FI$115,2+2*'Mid2'!$L$2)</f>
        <v>2.5332095924788991</v>
      </c>
      <c r="G16" s="20">
        <f t="shared" si="0"/>
        <v>4613.0001300000004</v>
      </c>
      <c r="H16" s="30">
        <f t="shared" si="1"/>
        <v>2.5333395924788991</v>
      </c>
      <c r="I16" s="16">
        <f t="shared" si="2"/>
        <v>3</v>
      </c>
      <c r="J16" s="16">
        <f t="shared" si="2"/>
        <v>3</v>
      </c>
      <c r="K16" s="16" t="str">
        <f t="shared" si="3"/>
        <v>Turkish</v>
      </c>
      <c r="L16" s="20">
        <f t="shared" si="4"/>
        <v>2189</v>
      </c>
      <c r="M16" s="21">
        <f t="shared" si="5"/>
        <v>1.2020801643044243</v>
      </c>
      <c r="N16" s="21"/>
      <c r="P16" s="16">
        <f>VLOOKUP(K16,Data!$C$76:$FI$115,2+'Mid2'!$Q$2*2-2)</f>
        <v>33290</v>
      </c>
      <c r="Q16" s="21">
        <f>VLOOKUP(K16,Data!$C$76:$FI$115,2+'Mid2'!$Q$2*2-1)</f>
        <v>0.71102169054003694</v>
      </c>
    </row>
    <row r="17" spans="2:17" x14ac:dyDescent="0.45">
      <c r="B17" s="19">
        <v>14</v>
      </c>
      <c r="C17" s="18">
        <v>84</v>
      </c>
      <c r="D17" s="7" t="s">
        <v>81</v>
      </c>
      <c r="E17" s="20">
        <f>VLOOKUP($C17,Data!$B$76:$FI$115,2+2*'Mid2'!$L$2-1)</f>
        <v>182</v>
      </c>
      <c r="F17" s="30">
        <f>VLOOKUP($C17,Data!$B$76:$FI$115,2+2*'Mid2'!$L$2)</f>
        <v>9.9944536273826073E-2</v>
      </c>
      <c r="G17" s="20">
        <f t="shared" si="0"/>
        <v>182.00013999999999</v>
      </c>
      <c r="H17" s="30">
        <f t="shared" si="1"/>
        <v>0.10008453627382607</v>
      </c>
      <c r="I17" s="16">
        <f t="shared" si="2"/>
        <v>35</v>
      </c>
      <c r="J17" s="16">
        <f t="shared" si="2"/>
        <v>35</v>
      </c>
      <c r="K17" s="16" t="str">
        <f t="shared" si="3"/>
        <v>Filipino</v>
      </c>
      <c r="L17" s="20">
        <f t="shared" si="4"/>
        <v>2011</v>
      </c>
      <c r="M17" s="21">
        <f t="shared" si="5"/>
        <v>1.1043322112454079</v>
      </c>
      <c r="N17" s="21"/>
      <c r="P17" s="16">
        <f>VLOOKUP(K17,Data!$C$76:$FI$115,2+'Mid2'!$Q$2*2-2)</f>
        <v>20404</v>
      </c>
      <c r="Q17" s="21">
        <f>VLOOKUP(K17,Data!$C$76:$FI$115,2+'Mid2'!$Q$2*2-1)</f>
        <v>0.43579713348690036</v>
      </c>
    </row>
    <row r="18" spans="2:17" x14ac:dyDescent="0.45">
      <c r="B18" s="19">
        <v>15</v>
      </c>
      <c r="C18" s="18">
        <v>85</v>
      </c>
      <c r="D18" s="7" t="s">
        <v>82</v>
      </c>
      <c r="E18" s="20">
        <f>VLOOKUP($C18,Data!$B$76:$FI$115,2+2*'Mid2'!$L$2-1)</f>
        <v>1743</v>
      </c>
      <c r="F18" s="30">
        <f>VLOOKUP($C18,Data!$B$76:$FI$115,2+2*'Mid2'!$L$2)</f>
        <v>0.95716113585318041</v>
      </c>
      <c r="G18" s="20">
        <f t="shared" si="0"/>
        <v>1743.0001500000001</v>
      </c>
      <c r="H18" s="30">
        <f t="shared" si="1"/>
        <v>0.95731113585318039</v>
      </c>
      <c r="I18" s="16">
        <f t="shared" si="2"/>
        <v>15</v>
      </c>
      <c r="J18" s="16">
        <f t="shared" si="2"/>
        <v>15</v>
      </c>
      <c r="K18" s="16" t="str">
        <f t="shared" si="3"/>
        <v>Hindi</v>
      </c>
      <c r="L18" s="20">
        <f t="shared" si="4"/>
        <v>1743</v>
      </c>
      <c r="M18" s="21">
        <f t="shared" si="5"/>
        <v>0.95716113585318041</v>
      </c>
      <c r="N18" s="21"/>
      <c r="P18" s="16">
        <f>VLOOKUP(K18,Data!$C$76:$FI$115,2+'Mid2'!$Q$2*2-2)</f>
        <v>64259</v>
      </c>
      <c r="Q18" s="21">
        <f>VLOOKUP(K18,Data!$C$76:$FI$115,2+'Mid2'!$Q$2*2-1)</f>
        <v>1.3724704960171892</v>
      </c>
    </row>
    <row r="19" spans="2:17" x14ac:dyDescent="0.45">
      <c r="B19" s="19">
        <v>16</v>
      </c>
      <c r="C19" s="18">
        <v>86</v>
      </c>
      <c r="D19" s="7" t="s">
        <v>83</v>
      </c>
      <c r="E19" s="20">
        <f>VLOOKUP($C19,Data!$B$76:$FI$115,2+2*'Mid2'!$L$2-1)</f>
        <v>196</v>
      </c>
      <c r="F19" s="30">
        <f>VLOOKUP($C19,Data!$B$76:$FI$115,2+2*'Mid2'!$L$2)</f>
        <v>0.10763257752565884</v>
      </c>
      <c r="G19" s="20">
        <f t="shared" si="0"/>
        <v>196.00015999999999</v>
      </c>
      <c r="H19" s="30">
        <f t="shared" si="1"/>
        <v>0.10779257752565884</v>
      </c>
      <c r="I19" s="16">
        <f t="shared" si="2"/>
        <v>34</v>
      </c>
      <c r="J19" s="16">
        <f t="shared" si="2"/>
        <v>34</v>
      </c>
      <c r="K19" s="16" t="str">
        <f t="shared" si="3"/>
        <v>Urdu</v>
      </c>
      <c r="L19" s="20">
        <f t="shared" si="4"/>
        <v>1725</v>
      </c>
      <c r="M19" s="21">
        <f t="shared" si="5"/>
        <v>0.94727651138653812</v>
      </c>
      <c r="N19" s="21"/>
      <c r="P19" s="16">
        <f>VLOOKUP(K19,Data!$C$76:$FI$115,2+'Mid2'!$Q$2*2-2)</f>
        <v>36329</v>
      </c>
      <c r="Q19" s="21">
        <f>VLOOKUP(K19,Data!$C$76:$FI$115,2+'Mid2'!$Q$2*2-1)</f>
        <v>0.77592991876326223</v>
      </c>
    </row>
    <row r="20" spans="2:17" x14ac:dyDescent="0.45">
      <c r="B20" s="19">
        <v>17</v>
      </c>
      <c r="C20" s="18">
        <v>87</v>
      </c>
      <c r="D20" s="10" t="s">
        <v>84</v>
      </c>
      <c r="E20" s="20">
        <f>VLOOKUP($C20,Data!$B$76:$FI$115,2+2*'Mid2'!$L$2-1)</f>
        <v>296</v>
      </c>
      <c r="F20" s="30">
        <f>VLOOKUP($C20,Data!$B$76:$FI$115,2+2*'Mid2'!$L$2)</f>
        <v>0.16254715789589294</v>
      </c>
      <c r="G20" s="20">
        <f t="shared" si="0"/>
        <v>296.00017000000003</v>
      </c>
      <c r="H20" s="30">
        <f t="shared" si="1"/>
        <v>0.16271715789589294</v>
      </c>
      <c r="I20" s="16">
        <f t="shared" si="2"/>
        <v>29</v>
      </c>
      <c r="J20" s="16">
        <f t="shared" si="2"/>
        <v>29</v>
      </c>
      <c r="K20" s="16" t="str">
        <f t="shared" si="3"/>
        <v>Serbian</v>
      </c>
      <c r="L20" s="20">
        <f t="shared" si="4"/>
        <v>1476</v>
      </c>
      <c r="M20" s="21">
        <f t="shared" si="5"/>
        <v>0.81053920626465537</v>
      </c>
      <c r="N20" s="21"/>
      <c r="P20" s="16">
        <f>VLOOKUP(K20,Data!$C$76:$FI$115,2+'Mid2'!$Q$2*2-2)</f>
        <v>16445</v>
      </c>
      <c r="Q20" s="21">
        <f>VLOOKUP(K20,Data!$C$76:$FI$115,2+'Mid2'!$Q$2*2-1)</f>
        <v>0.35123916193844718</v>
      </c>
    </row>
    <row r="21" spans="2:17" x14ac:dyDescent="0.45">
      <c r="B21" s="19">
        <v>18</v>
      </c>
      <c r="C21" s="18">
        <v>88</v>
      </c>
      <c r="D21" s="10" t="s">
        <v>85</v>
      </c>
      <c r="E21" s="20">
        <f>VLOOKUP($C21,Data!$B$76:$FI$115,2+2*'Mid2'!$L$2-1)</f>
        <v>3868</v>
      </c>
      <c r="F21" s="30">
        <f>VLOOKUP($C21,Data!$B$76:$FI$115,2+2*'Mid2'!$L$2)</f>
        <v>2.1240959687206549</v>
      </c>
      <c r="G21" s="20">
        <f t="shared" si="0"/>
        <v>3868.00018</v>
      </c>
      <c r="H21" s="30">
        <f t="shared" si="1"/>
        <v>2.1242759687206547</v>
      </c>
      <c r="I21" s="16">
        <f t="shared" si="2"/>
        <v>8</v>
      </c>
      <c r="J21" s="16">
        <f t="shared" si="2"/>
        <v>8</v>
      </c>
      <c r="K21" s="16" t="str">
        <f t="shared" si="3"/>
        <v>Samoan</v>
      </c>
      <c r="L21" s="20">
        <f t="shared" si="4"/>
        <v>1385</v>
      </c>
      <c r="M21" s="21">
        <f t="shared" si="5"/>
        <v>0.76056693812774223</v>
      </c>
      <c r="N21" s="21"/>
      <c r="P21" s="16">
        <f>VLOOKUP(K21,Data!$C$76:$FI$115,2+'Mid2'!$Q$2*2-2)</f>
        <v>12558</v>
      </c>
      <c r="Q21" s="21">
        <f>VLOOKUP(K21,Data!$C$76:$FI$115,2+'Mid2'!$Q$2*2-1)</f>
        <v>0.26821899638935964</v>
      </c>
    </row>
    <row r="22" spans="2:17" x14ac:dyDescent="0.45">
      <c r="B22" s="19">
        <v>19</v>
      </c>
      <c r="C22" s="18">
        <v>89</v>
      </c>
      <c r="D22" s="10" t="s">
        <v>86</v>
      </c>
      <c r="E22" s="20">
        <f>VLOOKUP($C22,Data!$B$76:$FI$115,2+2*'Mid2'!$L$2-1)</f>
        <v>169</v>
      </c>
      <c r="F22" s="30">
        <f>VLOOKUP($C22,Data!$B$76:$FI$115,2+2*'Mid2'!$L$2)</f>
        <v>9.2805640825695632E-2</v>
      </c>
      <c r="G22" s="20">
        <f t="shared" si="0"/>
        <v>169.00019</v>
      </c>
      <c r="H22" s="30">
        <f t="shared" si="1"/>
        <v>9.2995640825695627E-2</v>
      </c>
      <c r="I22" s="16">
        <f t="shared" si="2"/>
        <v>36</v>
      </c>
      <c r="J22" s="16">
        <f t="shared" si="2"/>
        <v>36</v>
      </c>
      <c r="K22" s="16" t="str">
        <f t="shared" si="3"/>
        <v>Chinese Ls other</v>
      </c>
      <c r="L22" s="20">
        <f t="shared" si="4"/>
        <v>1291</v>
      </c>
      <c r="M22" s="21">
        <f t="shared" si="5"/>
        <v>0.70894723257972225</v>
      </c>
      <c r="N22" s="21"/>
      <c r="P22" s="16">
        <f>VLOOKUP(K22,Data!$C$76:$FI$115,2+'Mid2'!$Q$2*2-2)</f>
        <v>15321</v>
      </c>
      <c r="Q22" s="21">
        <f>VLOOKUP(K22,Data!$C$76:$FI$115,2+'Mid2'!$Q$2*2-1)</f>
        <v>0.32723230161501671</v>
      </c>
    </row>
    <row r="23" spans="2:17" x14ac:dyDescent="0.45">
      <c r="B23" s="19">
        <v>20</v>
      </c>
      <c r="C23" s="18">
        <v>90</v>
      </c>
      <c r="D23" s="10" t="s">
        <v>87</v>
      </c>
      <c r="E23" s="20">
        <f>VLOOKUP($C23,Data!$B$76:$FI$115,2+2*'Mid2'!$L$2-1)</f>
        <v>92</v>
      </c>
      <c r="F23" s="30">
        <f>VLOOKUP($C23,Data!$B$76:$FI$115,2+2*'Mid2'!$L$2)</f>
        <v>5.0521413940615378E-2</v>
      </c>
      <c r="G23" s="20">
        <f t="shared" si="0"/>
        <v>92.000200000000007</v>
      </c>
      <c r="H23" s="30">
        <f t="shared" si="1"/>
        <v>5.0721413940615377E-2</v>
      </c>
      <c r="I23" s="16">
        <f t="shared" si="2"/>
        <v>38</v>
      </c>
      <c r="J23" s="16">
        <f t="shared" si="2"/>
        <v>38</v>
      </c>
      <c r="K23" s="16" t="str">
        <f t="shared" si="3"/>
        <v>Nepali</v>
      </c>
      <c r="L23" s="20">
        <f t="shared" si="4"/>
        <v>1112</v>
      </c>
      <c r="M23" s="21">
        <f t="shared" si="5"/>
        <v>0.61065013371700316</v>
      </c>
      <c r="N23" s="21"/>
      <c r="P23" s="16">
        <f>VLOOKUP(K23,Data!$C$76:$FI$115,2+'Mid2'!$Q$2*2-2)</f>
        <v>20142</v>
      </c>
      <c r="Q23" s="21">
        <f>VLOOKUP(K23,Data!$C$76:$FI$115,2+'Mid2'!$Q$2*2-1)</f>
        <v>0.43020122832254198</v>
      </c>
    </row>
    <row r="24" spans="2:17" x14ac:dyDescent="0.45">
      <c r="B24" s="19">
        <v>21</v>
      </c>
      <c r="C24" s="18">
        <v>91</v>
      </c>
      <c r="D24" s="10" t="s">
        <v>88</v>
      </c>
      <c r="E24" s="20">
        <f>VLOOKUP($C24,Data!$B$76:$FI$115,2+2*'Mid2'!$L$2-1)</f>
        <v>134</v>
      </c>
      <c r="F24" s="30">
        <f>VLOOKUP($C24,Data!$B$76:$FI$115,2+2*'Mid2'!$L$2)</f>
        <v>7.3585537696113701E-2</v>
      </c>
      <c r="G24" s="20">
        <f t="shared" si="0"/>
        <v>134.00021000000001</v>
      </c>
      <c r="H24" s="30">
        <f t="shared" si="1"/>
        <v>7.3795537696113703E-2</v>
      </c>
      <c r="I24" s="16">
        <f t="shared" si="2"/>
        <v>37</v>
      </c>
      <c r="J24" s="16">
        <f t="shared" si="2"/>
        <v>37</v>
      </c>
      <c r="K24" s="16" t="str">
        <f t="shared" si="3"/>
        <v>Polish</v>
      </c>
      <c r="L24" s="20">
        <f t="shared" si="4"/>
        <v>1060</v>
      </c>
      <c r="M24" s="21">
        <f t="shared" si="5"/>
        <v>0.58209455192448145</v>
      </c>
      <c r="N24" s="21"/>
      <c r="P24" s="16">
        <f>VLOOKUP(K24,Data!$C$76:$FI$115,2+'Mid2'!$Q$2*2-2)</f>
        <v>12590</v>
      </c>
      <c r="Q24" s="21">
        <f>VLOOKUP(K24,Data!$C$76:$FI$115,2+'Mid2'!$Q$2*2-1)</f>
        <v>0.26890246572241105</v>
      </c>
    </row>
    <row r="25" spans="2:17" x14ac:dyDescent="0.45">
      <c r="B25" s="19">
        <v>22</v>
      </c>
      <c r="C25" s="18">
        <v>92</v>
      </c>
      <c r="D25" s="10" t="s">
        <v>89</v>
      </c>
      <c r="E25" s="20">
        <f>VLOOKUP($C25,Data!$B$76:$FI$115,2+2*'Mid2'!$L$2-1)</f>
        <v>4237</v>
      </c>
      <c r="F25" s="30">
        <f>VLOOKUP($C25,Data!$B$76:$FI$115,2+2*'Mid2'!$L$2)</f>
        <v>2.3267307702868187</v>
      </c>
      <c r="G25" s="20">
        <f t="shared" si="0"/>
        <v>4237.0002199999999</v>
      </c>
      <c r="H25" s="30">
        <f t="shared" si="1"/>
        <v>2.3269507702868188</v>
      </c>
      <c r="I25" s="16">
        <f t="shared" si="2"/>
        <v>6</v>
      </c>
      <c r="J25" s="16">
        <f t="shared" si="2"/>
        <v>6</v>
      </c>
      <c r="K25" s="16" t="str">
        <f t="shared" si="3"/>
        <v>Tamil</v>
      </c>
      <c r="L25" s="20">
        <f t="shared" si="4"/>
        <v>1000</v>
      </c>
      <c r="M25" s="21">
        <f t="shared" si="5"/>
        <v>0.54914580370234101</v>
      </c>
      <c r="N25" s="21"/>
      <c r="P25" s="16">
        <f>VLOOKUP(K25,Data!$C$76:$FI$115,2+'Mid2'!$Q$2*2-2)</f>
        <v>32725</v>
      </c>
      <c r="Q25" s="21">
        <f>VLOOKUP(K25,Data!$C$76:$FI$115,2+'Mid2'!$Q$2*2-1)</f>
        <v>0.69895418512834806</v>
      </c>
    </row>
    <row r="26" spans="2:17" x14ac:dyDescent="0.45">
      <c r="B26" s="19">
        <v>23</v>
      </c>
      <c r="C26" s="18">
        <v>93</v>
      </c>
      <c r="D26" s="10" t="s">
        <v>90</v>
      </c>
      <c r="E26" s="20">
        <f>VLOOKUP($C26,Data!$B$76:$FI$115,2+2*'Mid2'!$L$2-1)</f>
        <v>450</v>
      </c>
      <c r="F26" s="30">
        <f>VLOOKUP($C26,Data!$B$76:$FI$115,2+2*'Mid2'!$L$2)</f>
        <v>0.24711561166605345</v>
      </c>
      <c r="G26" s="20">
        <f t="shared" si="0"/>
        <v>450.00022999999999</v>
      </c>
      <c r="H26" s="30">
        <f t="shared" si="1"/>
        <v>0.24734561166605346</v>
      </c>
      <c r="I26" s="16">
        <f t="shared" si="2"/>
        <v>25</v>
      </c>
      <c r="J26" s="16">
        <f t="shared" si="2"/>
        <v>25</v>
      </c>
      <c r="K26" s="16" t="str">
        <f t="shared" si="3"/>
        <v>Sinhalese</v>
      </c>
      <c r="L26" s="20">
        <f t="shared" si="4"/>
        <v>937</v>
      </c>
      <c r="M26" s="21">
        <f t="shared" si="5"/>
        <v>0.51454961806909361</v>
      </c>
      <c r="N26" s="21"/>
      <c r="P26" s="16">
        <f>VLOOKUP(K26,Data!$C$76:$FI$115,2+'Mid2'!$Q$2*2-2)</f>
        <v>47504</v>
      </c>
      <c r="Q26" s="21">
        <f>VLOOKUP(K26,Data!$C$76:$FI$115,2+'Mid2'!$Q$2*2-1)</f>
        <v>1.0146102249148066</v>
      </c>
    </row>
    <row r="27" spans="2:17" x14ac:dyDescent="0.45">
      <c r="B27" s="19">
        <v>24</v>
      </c>
      <c r="C27" s="18">
        <v>94</v>
      </c>
      <c r="D27" s="7" t="s">
        <v>91</v>
      </c>
      <c r="E27" s="20">
        <f>VLOOKUP($C27,Data!$B$76:$FI$115,2+2*'Mid2'!$L$2-1)</f>
        <v>2724</v>
      </c>
      <c r="F27" s="30">
        <f>VLOOKUP($C27,Data!$B$76:$FI$115,2+2*'Mid2'!$L$2)</f>
        <v>1.4958731692851768</v>
      </c>
      <c r="G27" s="20">
        <f t="shared" si="0"/>
        <v>2724.0002399999998</v>
      </c>
      <c r="H27" s="30">
        <f t="shared" si="1"/>
        <v>1.4961131692851768</v>
      </c>
      <c r="I27" s="16">
        <f t="shared" si="2"/>
        <v>11</v>
      </c>
      <c r="J27" s="16">
        <f t="shared" si="2"/>
        <v>11</v>
      </c>
      <c r="K27" s="16" t="str">
        <f t="shared" si="3"/>
        <v>Bengali</v>
      </c>
      <c r="L27" s="20">
        <f t="shared" si="4"/>
        <v>492</v>
      </c>
      <c r="M27" s="21">
        <f t="shared" si="5"/>
        <v>0.27017973542155177</v>
      </c>
      <c r="N27" s="21"/>
      <c r="P27" s="16">
        <f>VLOOKUP(K27,Data!$C$76:$FI$115,2+'Mid2'!$Q$2*2-2)</f>
        <v>14379</v>
      </c>
      <c r="Q27" s="21">
        <f>VLOOKUP(K27,Data!$C$76:$FI$115,2+'Mid2'!$Q$2*2-1)</f>
        <v>0.30711267312331603</v>
      </c>
    </row>
    <row r="28" spans="2:17" x14ac:dyDescent="0.45">
      <c r="B28" s="19">
        <v>25</v>
      </c>
      <c r="C28" s="18">
        <v>95</v>
      </c>
      <c r="D28" s="7" t="s">
        <v>92</v>
      </c>
      <c r="E28" s="20">
        <f>VLOOKUP($C28,Data!$B$76:$FI$115,2+2*'Mid2'!$L$2-1)</f>
        <v>1112</v>
      </c>
      <c r="F28" s="30">
        <f>VLOOKUP($C28,Data!$B$76:$FI$115,2+2*'Mid2'!$L$2)</f>
        <v>0.61065013371700316</v>
      </c>
      <c r="G28" s="20">
        <f t="shared" si="0"/>
        <v>1112.0002500000001</v>
      </c>
      <c r="H28" s="30">
        <f t="shared" si="1"/>
        <v>0.61090013371700314</v>
      </c>
      <c r="I28" s="16">
        <f t="shared" si="2"/>
        <v>20</v>
      </c>
      <c r="J28" s="16">
        <f t="shared" si="2"/>
        <v>20</v>
      </c>
      <c r="K28" s="16" t="str">
        <f t="shared" si="3"/>
        <v>Malayalam</v>
      </c>
      <c r="L28" s="20">
        <f t="shared" si="4"/>
        <v>450</v>
      </c>
      <c r="M28" s="21">
        <f t="shared" si="5"/>
        <v>0.24711561166605345</v>
      </c>
      <c r="N28" s="21"/>
      <c r="P28" s="16">
        <f>VLOOKUP(K28,Data!$C$76:$FI$115,2+'Mid2'!$Q$2*2-2)</f>
        <v>21742</v>
      </c>
      <c r="Q28" s="21">
        <f>VLOOKUP(K28,Data!$C$76:$FI$115,2+'Mid2'!$Q$2*2-1)</f>
        <v>0.46437469497511213</v>
      </c>
    </row>
    <row r="29" spans="2:17" x14ac:dyDescent="0.45">
      <c r="B29" s="19">
        <v>26</v>
      </c>
      <c r="C29" s="18">
        <v>96</v>
      </c>
      <c r="D29" s="10" t="s">
        <v>93</v>
      </c>
      <c r="E29" s="20">
        <f>VLOOKUP($C29,Data!$B$76:$FI$115,2+2*'Mid2'!$L$2-1)</f>
        <v>379</v>
      </c>
      <c r="F29" s="30">
        <f>VLOOKUP($C29,Data!$B$76:$FI$115,2+2*'Mid2'!$L$2)</f>
        <v>0.20812625960318723</v>
      </c>
      <c r="G29" s="20">
        <f t="shared" si="0"/>
        <v>379.00026000000003</v>
      </c>
      <c r="H29" s="30">
        <f t="shared" si="1"/>
        <v>0.20838625960318724</v>
      </c>
      <c r="I29" s="16">
        <f t="shared" si="2"/>
        <v>28</v>
      </c>
      <c r="J29" s="16">
        <f t="shared" si="2"/>
        <v>28</v>
      </c>
      <c r="K29" s="16" t="str">
        <f t="shared" si="3"/>
        <v>Thai</v>
      </c>
      <c r="L29" s="20">
        <f t="shared" si="4"/>
        <v>443</v>
      </c>
      <c r="M29" s="21">
        <f t="shared" si="5"/>
        <v>0.24327159104013707</v>
      </c>
      <c r="N29" s="21"/>
      <c r="P29" s="16">
        <f>VLOOKUP(K29,Data!$C$76:$FI$115,2+'Mid2'!$Q$2*2-2)</f>
        <v>12504</v>
      </c>
      <c r="Q29" s="21">
        <f>VLOOKUP(K29,Data!$C$76:$FI$115,2+'Mid2'!$Q$2*2-1)</f>
        <v>0.26706564188983545</v>
      </c>
    </row>
    <row r="30" spans="2:17" x14ac:dyDescent="0.45">
      <c r="B30" s="19">
        <v>27</v>
      </c>
      <c r="C30" s="18">
        <v>97</v>
      </c>
      <c r="D30" s="10" t="s">
        <v>94</v>
      </c>
      <c r="E30" s="20">
        <f>VLOOKUP($C30,Data!$B$76:$FI$115,2+2*'Mid2'!$L$2-1)</f>
        <v>1060</v>
      </c>
      <c r="F30" s="30">
        <f>VLOOKUP($C30,Data!$B$76:$FI$115,2+2*'Mid2'!$L$2)</f>
        <v>0.58209455192448145</v>
      </c>
      <c r="G30" s="20">
        <f t="shared" si="0"/>
        <v>1060.00027</v>
      </c>
      <c r="H30" s="30">
        <f t="shared" si="1"/>
        <v>0.58236455192448144</v>
      </c>
      <c r="I30" s="16">
        <f t="shared" si="2"/>
        <v>21</v>
      </c>
      <c r="J30" s="16">
        <f t="shared" si="2"/>
        <v>21</v>
      </c>
      <c r="K30" s="16" t="str">
        <f t="shared" si="3"/>
        <v>Austronesian - Other</v>
      </c>
      <c r="L30" s="20">
        <f t="shared" si="4"/>
        <v>433</v>
      </c>
      <c r="M30" s="21">
        <f t="shared" si="5"/>
        <v>0.23778013300311368</v>
      </c>
      <c r="N30" s="21"/>
      <c r="P30" s="16">
        <f>VLOOKUP(K30,Data!$C$76:$FI$115,2+'Mid2'!$Q$2*2-2)</f>
        <v>10519</v>
      </c>
      <c r="Q30" s="21">
        <f>VLOOKUP(K30,Data!$C$76:$FI$115,2+'Mid2'!$Q$2*2-1)</f>
        <v>0.22466918482399062</v>
      </c>
    </row>
    <row r="31" spans="2:17" x14ac:dyDescent="0.45">
      <c r="B31" s="19">
        <v>28</v>
      </c>
      <c r="C31" s="18">
        <v>98</v>
      </c>
      <c r="D31" s="10" t="s">
        <v>95</v>
      </c>
      <c r="E31" s="20">
        <f>VLOOKUP($C31,Data!$B$76:$FI$115,2+2*'Mid2'!$L$2-1)</f>
        <v>289</v>
      </c>
      <c r="F31" s="30">
        <f>VLOOKUP($C31,Data!$B$76:$FI$115,2+2*'Mid2'!$L$2)</f>
        <v>0.15870313726997656</v>
      </c>
      <c r="G31" s="20">
        <f t="shared" si="0"/>
        <v>289.00027999999998</v>
      </c>
      <c r="H31" s="30">
        <f t="shared" si="1"/>
        <v>0.15898313726997657</v>
      </c>
      <c r="I31" s="16">
        <f t="shared" si="2"/>
        <v>30</v>
      </c>
      <c r="J31" s="16">
        <f t="shared" si="2"/>
        <v>30</v>
      </c>
      <c r="K31" s="16" t="str">
        <f t="shared" si="3"/>
        <v>Persian</v>
      </c>
      <c r="L31" s="20">
        <f t="shared" si="4"/>
        <v>379</v>
      </c>
      <c r="M31" s="21">
        <f t="shared" si="5"/>
        <v>0.20812625960318723</v>
      </c>
      <c r="N31" s="21"/>
      <c r="P31" s="16">
        <f>VLOOKUP(K31,Data!$C$76:$FI$115,2+'Mid2'!$Q$2*2-2)</f>
        <v>21497</v>
      </c>
      <c r="Q31" s="21">
        <f>VLOOKUP(K31,Data!$C$76:$FI$115,2+'Mid2'!$Q$2*2-1)</f>
        <v>0.45914188289393726</v>
      </c>
    </row>
    <row r="32" spans="2:17" x14ac:dyDescent="0.45">
      <c r="B32" s="19">
        <v>29</v>
      </c>
      <c r="C32" s="18">
        <v>99</v>
      </c>
      <c r="D32" s="7" t="s">
        <v>96</v>
      </c>
      <c r="E32" s="20">
        <f>VLOOKUP($C32,Data!$B$76:$FI$115,2+2*'Mid2'!$L$2-1)</f>
        <v>4370</v>
      </c>
      <c r="F32" s="30">
        <f>VLOOKUP($C32,Data!$B$76:$FI$115,2+2*'Mid2'!$L$2)</f>
        <v>2.3997671621792303</v>
      </c>
      <c r="G32" s="20">
        <f t="shared" si="0"/>
        <v>4370.0002899999999</v>
      </c>
      <c r="H32" s="30">
        <f t="shared" si="1"/>
        <v>2.4000571621792304</v>
      </c>
      <c r="I32" s="16">
        <f t="shared" si="2"/>
        <v>4</v>
      </c>
      <c r="J32" s="16">
        <f t="shared" si="2"/>
        <v>4</v>
      </c>
      <c r="K32" s="16" t="str">
        <f t="shared" si="3"/>
        <v>Indonesian</v>
      </c>
      <c r="L32" s="20">
        <f t="shared" si="4"/>
        <v>296</v>
      </c>
      <c r="M32" s="21">
        <f t="shared" si="5"/>
        <v>0.16254715789589294</v>
      </c>
      <c r="N32" s="21"/>
      <c r="P32" s="16">
        <f>VLOOKUP(K32,Data!$C$76:$FI$115,2+'Mid2'!$Q$2*2-2)</f>
        <v>16841</v>
      </c>
      <c r="Q32" s="21">
        <f>VLOOKUP(K32,Data!$C$76:$FI$115,2+'Mid2'!$Q$2*2-1)</f>
        <v>0.35969709493495827</v>
      </c>
    </row>
    <row r="33" spans="2:17" x14ac:dyDescent="0.45">
      <c r="B33" s="19">
        <v>30</v>
      </c>
      <c r="C33" s="18">
        <v>100</v>
      </c>
      <c r="D33" s="10" t="s">
        <v>97</v>
      </c>
      <c r="E33" s="20">
        <f>VLOOKUP($C33,Data!$B$76:$FI$115,2+2*'Mid2'!$L$2-1)</f>
        <v>202</v>
      </c>
      <c r="F33" s="30">
        <f>VLOOKUP($C33,Data!$B$76:$FI$115,2+2*'Mid2'!$L$2)</f>
        <v>0.11092745234787288</v>
      </c>
      <c r="G33" s="20">
        <f t="shared" si="0"/>
        <v>202.00030000000001</v>
      </c>
      <c r="H33" s="30">
        <f t="shared" si="1"/>
        <v>0.11122745234787287</v>
      </c>
      <c r="I33" s="16">
        <f t="shared" si="2"/>
        <v>33</v>
      </c>
      <c r="J33" s="16">
        <f t="shared" si="2"/>
        <v>33</v>
      </c>
      <c r="K33" s="16" t="str">
        <f t="shared" si="3"/>
        <v>Portuguese</v>
      </c>
      <c r="L33" s="20">
        <f t="shared" si="4"/>
        <v>289</v>
      </c>
      <c r="M33" s="21">
        <f t="shared" si="5"/>
        <v>0.15870313726997656</v>
      </c>
      <c r="N33" s="21"/>
      <c r="P33" s="16">
        <f>VLOOKUP(K33,Data!$C$76:$FI$115,2+'Mid2'!$Q$2*2-2)</f>
        <v>8493</v>
      </c>
      <c r="Q33" s="21">
        <f>VLOOKUP(K33,Data!$C$76:$FI$115,2+'Mid2'!$Q$2*2-1)</f>
        <v>0.18139703267517374</v>
      </c>
    </row>
    <row r="34" spans="2:17" x14ac:dyDescent="0.45">
      <c r="B34" s="19">
        <v>31</v>
      </c>
      <c r="C34" s="18">
        <v>101</v>
      </c>
      <c r="D34" s="10" t="s">
        <v>98</v>
      </c>
      <c r="E34" s="20">
        <f>VLOOKUP($C34,Data!$B$76:$FI$115,2+2*'Mid2'!$L$2-1)</f>
        <v>1385</v>
      </c>
      <c r="F34" s="30">
        <f>VLOOKUP($C34,Data!$B$76:$FI$115,2+2*'Mid2'!$L$2)</f>
        <v>0.76056693812774223</v>
      </c>
      <c r="G34" s="20">
        <f t="shared" si="0"/>
        <v>1385.0003099999999</v>
      </c>
      <c r="H34" s="30">
        <f t="shared" si="1"/>
        <v>0.76087693812774226</v>
      </c>
      <c r="I34" s="16">
        <f t="shared" si="2"/>
        <v>18</v>
      </c>
      <c r="J34" s="16">
        <f t="shared" si="2"/>
        <v>18</v>
      </c>
      <c r="K34" s="16" t="str">
        <f t="shared" si="3"/>
        <v>German</v>
      </c>
      <c r="L34" s="20">
        <f t="shared" si="4"/>
        <v>274</v>
      </c>
      <c r="M34" s="21">
        <f t="shared" si="5"/>
        <v>0.15046595021444142</v>
      </c>
      <c r="N34" s="21"/>
      <c r="P34" s="16">
        <f>VLOOKUP(K34,Data!$C$76:$FI$115,2+'Mid2'!$Q$2*2-2)</f>
        <v>13380</v>
      </c>
      <c r="Q34" s="21">
        <f>VLOOKUP(K34,Data!$C$76:$FI$115,2+'Mid2'!$Q$2*2-1)</f>
        <v>0.28577561488211756</v>
      </c>
    </row>
    <row r="35" spans="2:17" x14ac:dyDescent="0.45">
      <c r="B35" s="19">
        <v>32</v>
      </c>
      <c r="C35" s="18">
        <v>102</v>
      </c>
      <c r="D35" s="10" t="s">
        <v>99</v>
      </c>
      <c r="E35" s="20">
        <f>VLOOKUP($C35,Data!$B$76:$FI$115,2+2*'Mid2'!$L$2-1)</f>
        <v>1476</v>
      </c>
      <c r="F35" s="30">
        <f>VLOOKUP($C35,Data!$B$76:$FI$115,2+2*'Mid2'!$L$2)</f>
        <v>0.81053920626465537</v>
      </c>
      <c r="G35" s="20">
        <f t="shared" si="0"/>
        <v>1476.0003200000001</v>
      </c>
      <c r="H35" s="30">
        <f t="shared" si="1"/>
        <v>0.81085920626465535</v>
      </c>
      <c r="I35" s="16">
        <f t="shared" si="2"/>
        <v>17</v>
      </c>
      <c r="J35" s="16">
        <f t="shared" si="2"/>
        <v>17</v>
      </c>
      <c r="K35" s="16" t="str">
        <f t="shared" si="3"/>
        <v>French</v>
      </c>
      <c r="L35" s="20">
        <f t="shared" si="4"/>
        <v>249</v>
      </c>
      <c r="M35" s="21">
        <f t="shared" si="5"/>
        <v>0.13673730512188292</v>
      </c>
      <c r="N35" s="21"/>
      <c r="P35" s="16">
        <f>VLOOKUP(K35,Data!$C$76:$FI$115,2+'Mid2'!$Q$2*2-2)</f>
        <v>16607</v>
      </c>
      <c r="Q35" s="21">
        <f>VLOOKUP(K35,Data!$C$76:$FI$115,2+'Mid2'!$Q$2*2-1)</f>
        <v>0.35469922543701993</v>
      </c>
    </row>
    <row r="36" spans="2:17" x14ac:dyDescent="0.45">
      <c r="B36" s="19">
        <v>33</v>
      </c>
      <c r="C36" s="18">
        <v>103</v>
      </c>
      <c r="D36" s="7" t="s">
        <v>100</v>
      </c>
      <c r="E36" s="20">
        <f>VLOOKUP($C36,Data!$B$76:$FI$115,2+2*'Mid2'!$L$2-1)</f>
        <v>937</v>
      </c>
      <c r="F36" s="30">
        <f>VLOOKUP($C36,Data!$B$76:$FI$115,2+2*'Mid2'!$L$2)</f>
        <v>0.51454961806909361</v>
      </c>
      <c r="G36" s="20">
        <f t="shared" si="0"/>
        <v>937.00032999999996</v>
      </c>
      <c r="H36" s="30">
        <f t="shared" si="1"/>
        <v>0.51487961806909366</v>
      </c>
      <c r="I36" s="16">
        <f t="shared" si="2"/>
        <v>23</v>
      </c>
      <c r="J36" s="16">
        <f t="shared" si="2"/>
        <v>23</v>
      </c>
      <c r="K36" s="16" t="str">
        <f t="shared" si="3"/>
        <v>Russian</v>
      </c>
      <c r="L36" s="20">
        <f t="shared" si="4"/>
        <v>202</v>
      </c>
      <c r="M36" s="21">
        <f t="shared" si="5"/>
        <v>0.11092745234787288</v>
      </c>
      <c r="N36" s="21"/>
      <c r="P36" s="16">
        <f>VLOOKUP(K36,Data!$C$76:$FI$115,2+'Mid2'!$Q$2*2-2)</f>
        <v>17378</v>
      </c>
      <c r="Q36" s="21">
        <f>VLOOKUP(K36,Data!$C$76:$FI$115,2+'Mid2'!$Q$2*2-1)</f>
        <v>0.37116656468022713</v>
      </c>
    </row>
    <row r="37" spans="2:17" x14ac:dyDescent="0.45">
      <c r="B37" s="19">
        <v>34</v>
      </c>
      <c r="C37" s="18">
        <v>104</v>
      </c>
      <c r="D37" s="10" t="s">
        <v>101</v>
      </c>
      <c r="E37" s="20">
        <f>VLOOKUP($C37,Data!$B$76:$FI$115,2+2*'Mid2'!$L$2-1)</f>
        <v>2554</v>
      </c>
      <c r="F37" s="30">
        <f>VLOOKUP($C37,Data!$B$76:$FI$115,2+2*'Mid2'!$L$2)</f>
        <v>1.402518382655779</v>
      </c>
      <c r="G37" s="20">
        <f t="shared" si="0"/>
        <v>2554.0003400000001</v>
      </c>
      <c r="H37" s="30">
        <f t="shared" si="1"/>
        <v>1.402858382655779</v>
      </c>
      <c r="I37" s="16">
        <f t="shared" si="2"/>
        <v>12</v>
      </c>
      <c r="J37" s="16">
        <f t="shared" si="2"/>
        <v>12</v>
      </c>
      <c r="K37" s="16" t="str">
        <f t="shared" si="3"/>
        <v>Indo-Aryan - other</v>
      </c>
      <c r="L37" s="20">
        <f t="shared" si="4"/>
        <v>196</v>
      </c>
      <c r="M37" s="21">
        <f t="shared" si="5"/>
        <v>0.10763257752565884</v>
      </c>
      <c r="N37" s="21"/>
      <c r="P37" s="16">
        <f>VLOOKUP(K37,Data!$C$76:$FI$115,2+'Mid2'!$Q$2*2-2)</f>
        <v>11917</v>
      </c>
      <c r="Q37" s="21">
        <f>VLOOKUP(K37,Data!$C$76:$FI$115,2+'Mid2'!$Q$2*2-1)</f>
        <v>0.25452825131167378</v>
      </c>
    </row>
    <row r="38" spans="2:17" x14ac:dyDescent="0.45">
      <c r="B38" s="19">
        <v>35</v>
      </c>
      <c r="C38" s="18">
        <v>105</v>
      </c>
      <c r="D38" s="10" t="s">
        <v>102</v>
      </c>
      <c r="E38" s="20">
        <f>VLOOKUP($C38,Data!$B$76:$FI$115,2+2*'Mid2'!$L$2-1)</f>
        <v>2923</v>
      </c>
      <c r="F38" s="30">
        <f>VLOOKUP($C38,Data!$B$76:$FI$115,2+2*'Mid2'!$L$2)</f>
        <v>1.6051531842219426</v>
      </c>
      <c r="G38" s="20">
        <f t="shared" si="0"/>
        <v>2923.0003499999998</v>
      </c>
      <c r="H38" s="30">
        <f t="shared" si="1"/>
        <v>1.6055031842219427</v>
      </c>
      <c r="I38" s="16">
        <f t="shared" si="2"/>
        <v>9</v>
      </c>
      <c r="J38" s="16">
        <f t="shared" si="2"/>
        <v>9</v>
      </c>
      <c r="K38" s="16" t="str">
        <f t="shared" si="3"/>
        <v>Gujarati</v>
      </c>
      <c r="L38" s="20">
        <f t="shared" si="4"/>
        <v>182</v>
      </c>
      <c r="M38" s="21">
        <f t="shared" si="5"/>
        <v>9.9944536273826073E-2</v>
      </c>
      <c r="N38" s="21"/>
      <c r="P38" s="16">
        <f>VLOOKUP(K38,Data!$C$76:$FI$115,2+'Mid2'!$Q$2*2-2)</f>
        <v>23057</v>
      </c>
      <c r="Q38" s="21">
        <f>VLOOKUP(K38,Data!$C$76:$FI$115,2+'Mid2'!$Q$2*2-1)</f>
        <v>0.49246101288019323</v>
      </c>
    </row>
    <row r="39" spans="2:17" x14ac:dyDescent="0.45">
      <c r="B39" s="19">
        <v>36</v>
      </c>
      <c r="C39" s="18">
        <v>106</v>
      </c>
      <c r="D39" s="10" t="s">
        <v>103</v>
      </c>
      <c r="E39" s="20">
        <f>VLOOKUP($C39,Data!$B$76:$FI$115,2+2*'Mid2'!$L$2-1)</f>
        <v>1000</v>
      </c>
      <c r="F39" s="30">
        <f>VLOOKUP($C39,Data!$B$76:$FI$115,2+2*'Mid2'!$L$2)</f>
        <v>0.54914580370234101</v>
      </c>
      <c r="G39" s="20">
        <f t="shared" si="0"/>
        <v>1000.00036</v>
      </c>
      <c r="H39" s="30">
        <f t="shared" si="1"/>
        <v>0.54950580370234103</v>
      </c>
      <c r="I39" s="16">
        <f t="shared" si="2"/>
        <v>22</v>
      </c>
      <c r="J39" s="16">
        <f t="shared" si="2"/>
        <v>22</v>
      </c>
      <c r="K39" s="16" t="str">
        <f t="shared" si="3"/>
        <v>Japanese</v>
      </c>
      <c r="L39" s="20">
        <f t="shared" si="4"/>
        <v>169</v>
      </c>
      <c r="M39" s="21">
        <f t="shared" si="5"/>
        <v>9.2805640825695632E-2</v>
      </c>
      <c r="N39" s="21"/>
      <c r="P39" s="16">
        <f>VLOOKUP(K39,Data!$C$76:$FI$115,2+'Mid2'!$Q$2*2-2)</f>
        <v>11233</v>
      </c>
      <c r="Q39" s="21">
        <f>VLOOKUP(K39,Data!$C$76:$FI$115,2+'Mid2'!$Q$2*2-1)</f>
        <v>0.23991909431770003</v>
      </c>
    </row>
    <row r="40" spans="2:17" x14ac:dyDescent="0.45">
      <c r="B40" s="19">
        <v>37</v>
      </c>
      <c r="C40" s="18">
        <v>107</v>
      </c>
      <c r="D40" s="10" t="s">
        <v>104</v>
      </c>
      <c r="E40" s="20">
        <f>VLOOKUP($C40,Data!$B$76:$FI$115,2+2*'Mid2'!$L$2-1)</f>
        <v>443</v>
      </c>
      <c r="F40" s="30">
        <f>VLOOKUP($C40,Data!$B$76:$FI$115,2+2*'Mid2'!$L$2)</f>
        <v>0.24327159104013707</v>
      </c>
      <c r="G40" s="20">
        <f t="shared" si="0"/>
        <v>443.00036999999998</v>
      </c>
      <c r="H40" s="30">
        <f t="shared" si="1"/>
        <v>0.24364159104013708</v>
      </c>
      <c r="I40" s="16">
        <f t="shared" si="2"/>
        <v>26</v>
      </c>
      <c r="J40" s="16">
        <f t="shared" si="2"/>
        <v>26</v>
      </c>
      <c r="K40" s="16" t="str">
        <f t="shared" si="3"/>
        <v>Korean</v>
      </c>
      <c r="L40" s="20">
        <f t="shared" si="4"/>
        <v>134</v>
      </c>
      <c r="M40" s="21">
        <f t="shared" si="5"/>
        <v>7.3585537696113701E-2</v>
      </c>
      <c r="N40" s="21"/>
      <c r="P40" s="16">
        <f>VLOOKUP(K40,Data!$C$76:$FI$115,2+'Mid2'!$Q$2*2-2)</f>
        <v>16139</v>
      </c>
      <c r="Q40" s="21">
        <f>VLOOKUP(K40,Data!$C$76:$FI$115,2+'Mid2'!$Q$2*2-1)</f>
        <v>0.34470348644114318</v>
      </c>
    </row>
    <row r="41" spans="2:17" x14ac:dyDescent="0.45">
      <c r="B41" s="19">
        <v>38</v>
      </c>
      <c r="C41" s="18">
        <v>108</v>
      </c>
      <c r="D41" s="10" t="s">
        <v>105</v>
      </c>
      <c r="E41" s="20">
        <f>VLOOKUP($C41,Data!$B$76:$FI$115,2+2*'Mid2'!$L$2-1)</f>
        <v>2189</v>
      </c>
      <c r="F41" s="30">
        <f>VLOOKUP($C41,Data!$B$76:$FI$115,2+2*'Mid2'!$L$2)</f>
        <v>1.2020801643044243</v>
      </c>
      <c r="G41" s="20">
        <f t="shared" si="0"/>
        <v>2189.00038</v>
      </c>
      <c r="H41" s="30">
        <f t="shared" si="1"/>
        <v>1.2024601643044244</v>
      </c>
      <c r="I41" s="16">
        <f t="shared" si="2"/>
        <v>13</v>
      </c>
      <c r="J41" s="16">
        <f t="shared" si="2"/>
        <v>13</v>
      </c>
      <c r="K41" s="16" t="str">
        <f t="shared" si="3"/>
        <v>Khmer</v>
      </c>
      <c r="L41" s="20">
        <f t="shared" si="4"/>
        <v>92</v>
      </c>
      <c r="M41" s="21">
        <f t="shared" si="5"/>
        <v>5.0521413940615378E-2</v>
      </c>
      <c r="N41" s="21"/>
      <c r="P41" s="16">
        <f>VLOOKUP(K41,Data!$C$76:$FI$115,2+'Mid2'!$Q$2*2-2)</f>
        <v>17041</v>
      </c>
      <c r="Q41" s="21">
        <f>VLOOKUP(K41,Data!$C$76:$FI$115,2+'Mid2'!$Q$2*2-1)</f>
        <v>0.36396877826652951</v>
      </c>
    </row>
    <row r="42" spans="2:17" x14ac:dyDescent="0.45">
      <c r="B42" s="19">
        <v>39</v>
      </c>
      <c r="C42" s="18">
        <v>109</v>
      </c>
      <c r="D42" s="7" t="s">
        <v>106</v>
      </c>
      <c r="E42" s="20">
        <f>VLOOKUP($C42,Data!$B$76:$FI$115,2+2*'Mid2'!$L$2-1)</f>
        <v>1725</v>
      </c>
      <c r="F42" s="30">
        <f>VLOOKUP($C42,Data!$B$76:$FI$115,2+2*'Mid2'!$L$2)</f>
        <v>0.94727651138653812</v>
      </c>
      <c r="G42" s="20">
        <f t="shared" si="0"/>
        <v>1725.0003899999999</v>
      </c>
      <c r="H42" s="30">
        <f t="shared" si="1"/>
        <v>0.94766651138653812</v>
      </c>
      <c r="I42" s="16">
        <f t="shared" si="2"/>
        <v>16</v>
      </c>
      <c r="J42" s="16">
        <f t="shared" si="2"/>
        <v>16</v>
      </c>
      <c r="K42" s="16" t="str">
        <f t="shared" si="3"/>
        <v>Afrikaans</v>
      </c>
      <c r="L42" s="20">
        <f t="shared" si="4"/>
        <v>48</v>
      </c>
      <c r="M42" s="21">
        <f t="shared" si="5"/>
        <v>2.6358998577712366E-2</v>
      </c>
      <c r="N42" s="21"/>
      <c r="P42" s="16">
        <f>VLOOKUP(K42,Data!$C$76:$FI$115,2+'Mid2'!$Q$2*2-2)</f>
        <v>4719</v>
      </c>
      <c r="Q42" s="21">
        <f>VLOOKUP(K42,Data!$C$76:$FI$115,2+'Mid2'!$Q$2*2-1)</f>
        <v>0.10079036820842396</v>
      </c>
    </row>
    <row r="43" spans="2:17" x14ac:dyDescent="0.45">
      <c r="B43" s="19">
        <v>40</v>
      </c>
      <c r="C43" s="18">
        <v>110</v>
      </c>
      <c r="D43" s="10" t="s">
        <v>107</v>
      </c>
      <c r="E43" s="20">
        <f>VLOOKUP($C43,Data!$B$76:$FI$115,2+2*'Mid2'!$L$2-1)</f>
        <v>36020</v>
      </c>
      <c r="F43" s="30">
        <f>VLOOKUP($C43,Data!$B$76:$FI$115,2+2*'Mid2'!$L$2)</f>
        <v>19.780231849358323</v>
      </c>
      <c r="G43" s="20">
        <f t="shared" si="0"/>
        <v>36020.000399999997</v>
      </c>
      <c r="H43" s="30">
        <f t="shared" si="1"/>
        <v>19.780631849358322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23</v>
      </c>
      <c r="M43" s="21">
        <f t="shared" si="5"/>
        <v>1.2630353485153845E-2</v>
      </c>
      <c r="N43" s="21"/>
      <c r="P43" s="16">
        <f>VLOOKUP(K43,Data!$C$76:$FI$115,2+'Mid2'!$Q$2*2-2)</f>
        <v>651</v>
      </c>
      <c r="Q43" s="21">
        <f>VLOOKUP(K43,Data!$C$76:$FI$115,2+'Mid2'!$Q$2*2-1)</f>
        <v>1.3904329244264463E-2</v>
      </c>
    </row>
  </sheetData>
  <sheetProtection sheet="1" objects="1" scenarios="1"/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showGridLines="0" showRowColHeaders="0" tabSelected="1"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P4" sqref="P4"/>
    </sheetView>
  </sheetViews>
  <sheetFormatPr defaultColWidth="9.06640625" defaultRowHeight="14.25" x14ac:dyDescent="0.45"/>
  <cols>
    <col min="1" max="2" width="1.796875" style="33" customWidth="1"/>
    <col min="3" max="3" width="7.796875" style="33" customWidth="1"/>
    <col min="4" max="4" width="30.06640625" style="33" customWidth="1"/>
    <col min="5" max="6" width="9.9296875" style="33" customWidth="1"/>
    <col min="7" max="7" width="7.33203125" style="33" customWidth="1"/>
    <col min="8" max="9" width="9.9296875" style="33" customWidth="1"/>
    <col min="10" max="17" width="9.06640625" style="33"/>
    <col min="18" max="18" width="9.06640625" style="34"/>
    <col min="19" max="16384" width="9.06640625" style="33"/>
  </cols>
  <sheetData>
    <row r="1" spans="2:18" ht="24" customHeight="1" x14ac:dyDescent="0.7">
      <c r="C1" s="137" t="s">
        <v>339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8" x14ac:dyDescent="0.45">
      <c r="D2" s="138" t="s">
        <v>355</v>
      </c>
      <c r="E2" s="138"/>
      <c r="F2" s="138"/>
      <c r="G2" s="138"/>
      <c r="H2" s="138"/>
      <c r="I2" s="138"/>
      <c r="J2" s="138"/>
      <c r="K2" s="138"/>
      <c r="L2" s="138"/>
      <c r="M2" s="138"/>
    </row>
    <row r="3" spans="2:18" x14ac:dyDescent="0.45">
      <c r="E3" s="35">
        <v>10</v>
      </c>
      <c r="H3" s="35">
        <v>80</v>
      </c>
    </row>
    <row r="4" spans="2:18" x14ac:dyDescent="0.45">
      <c r="E4" s="136" t="str" cm="1">
        <f t="array" ref="E4">INDEX(R5:R85,E3)</f>
        <v xml:space="preserve">Brimbank </v>
      </c>
      <c r="F4" s="136"/>
      <c r="H4" s="119" t="str" cm="1">
        <f t="array" ref="H4">INDEX(R5:R85,H3)</f>
        <v>Metro. Melbourne</v>
      </c>
    </row>
    <row r="5" spans="2:18" x14ac:dyDescent="0.45">
      <c r="B5" s="36">
        <v>1</v>
      </c>
      <c r="C5" s="36">
        <v>1</v>
      </c>
      <c r="D5" s="37" t="s">
        <v>2</v>
      </c>
      <c r="E5" s="38">
        <f>VLOOKUP(B5,Data!$B$6:$FI$203,3+'Municipal Detail'!$E$3*2-2)</f>
        <v>194618</v>
      </c>
      <c r="F5" s="39"/>
      <c r="H5" s="38">
        <f>VLOOKUP(B5,Data!$B$6:$FI$203,3+'Municipal Detail'!$H$3*2-2)</f>
        <v>4917750</v>
      </c>
      <c r="I5" s="39"/>
      <c r="J5" s="121" t="str">
        <f>CONCATENATE($E$4,": Age")</f>
        <v>Brimbank : Age</v>
      </c>
      <c r="R5" s="40" t="s">
        <v>252</v>
      </c>
    </row>
    <row r="6" spans="2:18" x14ac:dyDescent="0.45">
      <c r="B6" s="36">
        <v>2</v>
      </c>
      <c r="C6" s="36">
        <v>2</v>
      </c>
      <c r="D6" s="41"/>
      <c r="E6" s="128" t="s">
        <v>358</v>
      </c>
      <c r="F6" s="129"/>
      <c r="G6" s="130"/>
      <c r="H6" s="128"/>
      <c r="I6" s="129"/>
      <c r="R6" s="40" t="s">
        <v>253</v>
      </c>
    </row>
    <row r="7" spans="2:18" x14ac:dyDescent="0.45">
      <c r="B7" s="36">
        <v>3</v>
      </c>
      <c r="C7" s="36">
        <v>3</v>
      </c>
      <c r="D7" s="37" t="s">
        <v>3</v>
      </c>
      <c r="E7" s="42" t="s">
        <v>332</v>
      </c>
      <c r="F7" s="43" t="s">
        <v>333</v>
      </c>
      <c r="G7" s="44"/>
      <c r="H7" s="42" t="s">
        <v>332</v>
      </c>
      <c r="I7" s="43" t="s">
        <v>333</v>
      </c>
      <c r="R7" s="40" t="s">
        <v>254</v>
      </c>
    </row>
    <row r="8" spans="2:18" x14ac:dyDescent="0.45">
      <c r="B8" s="36">
        <v>4</v>
      </c>
      <c r="C8" s="36">
        <v>4</v>
      </c>
      <c r="D8" s="45" t="s">
        <v>4</v>
      </c>
      <c r="E8" s="46">
        <f>VLOOKUP(B8,Data!$B$6:$FI$203,3+'Municipal Detail'!$E$3*2-2)</f>
        <v>10994</v>
      </c>
      <c r="F8" s="107">
        <f>VLOOKUP(B8,Data!$B$6:$FI$203,3+'Municipal Detail'!$E$3*2-1)</f>
        <v>5.648637678478762</v>
      </c>
      <c r="H8" s="46">
        <f>VLOOKUP(B8,Data!$B$6:$FI$203,3+'Municipal Detail'!$H$3*2-2)</f>
        <v>290649</v>
      </c>
      <c r="I8" s="112">
        <f>VLOOKUP(B8,Data!$B$6:$FI$203,3+'Municipal Detail'!$H$3*2-1)</f>
        <v>5.9102112493475154</v>
      </c>
      <c r="R8" s="40" t="s">
        <v>255</v>
      </c>
    </row>
    <row r="9" spans="2:18" x14ac:dyDescent="0.45">
      <c r="B9" s="36">
        <v>5</v>
      </c>
      <c r="C9" s="36">
        <v>5</v>
      </c>
      <c r="D9" s="45" t="s">
        <v>5</v>
      </c>
      <c r="E9" s="46">
        <f>VLOOKUP(B9,Data!$B$6:$FI$203,3+'Municipal Detail'!$E$3*2-2)</f>
        <v>33767</v>
      </c>
      <c r="F9" s="107">
        <f>VLOOKUP(B9,Data!$B$6:$FI$203,3+'Municipal Detail'!$E$3*2-1)</f>
        <v>17.349240357394251</v>
      </c>
      <c r="H9" s="46">
        <f>VLOOKUP(B9,Data!$B$6:$FI$203,3+'Municipal Detail'!$H$3*2-2)</f>
        <v>891583</v>
      </c>
      <c r="I9" s="112">
        <f>VLOOKUP(B9,Data!$B$6:$FI$203,3+'Municipal Detail'!$H$3*2-1)</f>
        <v>18.12992260880652</v>
      </c>
      <c r="R9" s="40" t="s">
        <v>256</v>
      </c>
    </row>
    <row r="10" spans="2:18" x14ac:dyDescent="0.45">
      <c r="B10" s="36">
        <v>6</v>
      </c>
      <c r="C10" s="36">
        <v>6</v>
      </c>
      <c r="D10" s="45" t="s">
        <v>6</v>
      </c>
      <c r="E10" s="46">
        <f>VLOOKUP(B10,Data!$B$6:$FI$203,3+'Municipal Detail'!$E$3*2-2)</f>
        <v>24537</v>
      </c>
      <c r="F10" s="107">
        <f>VLOOKUP(B10,Data!$B$6:$FI$203,3+'Municipal Detail'!$E$3*2-1)</f>
        <v>12.606933119595542</v>
      </c>
      <c r="H10" s="46">
        <f>VLOOKUP(B10,Data!$B$6:$FI$203,3+'Municipal Detail'!$H$3*2-2)</f>
        <v>603241</v>
      </c>
      <c r="I10" s="112">
        <f>VLOOKUP(B10,Data!$B$6:$FI$203,3+'Municipal Detail'!$H$3*2-1)</f>
        <v>12.266623123656522</v>
      </c>
      <c r="R10" s="40" t="s">
        <v>257</v>
      </c>
    </row>
    <row r="11" spans="2:18" x14ac:dyDescent="0.45">
      <c r="B11" s="36">
        <v>7</v>
      </c>
      <c r="C11" s="36">
        <v>7</v>
      </c>
      <c r="D11" s="45" t="s">
        <v>7</v>
      </c>
      <c r="E11" s="46">
        <f>VLOOKUP(B11,Data!$B$6:$FI$203,3+'Municipal Detail'!$E$3*2-2)</f>
        <v>104641</v>
      </c>
      <c r="F11" s="107">
        <f>VLOOKUP(B11,Data!$B$6:$FI$203,3+'Municipal Detail'!$E$3*2-1)</f>
        <v>53.76378891337967</v>
      </c>
      <c r="H11" s="46">
        <f>VLOOKUP(B11,Data!$B$6:$FI$203,3+'Municipal Detail'!$H$3*2-2)</f>
        <v>2682873</v>
      </c>
      <c r="I11" s="112">
        <f>VLOOKUP(B11,Data!$B$6:$FI$203,3+'Municipal Detail'!$H$3*2-1)</f>
        <v>54.554965560420712</v>
      </c>
      <c r="R11" s="40" t="s">
        <v>258</v>
      </c>
    </row>
    <row r="12" spans="2:18" x14ac:dyDescent="0.45">
      <c r="B12" s="36">
        <v>8</v>
      </c>
      <c r="C12" s="36">
        <v>8</v>
      </c>
      <c r="D12" s="45" t="s">
        <v>8</v>
      </c>
      <c r="E12" s="46">
        <f>VLOOKUP(B12,Data!$B$6:$FI$203,3+'Municipal Detail'!$E$3*2-2)</f>
        <v>31686</v>
      </c>
      <c r="F12" s="107">
        <f>VLOOKUP(B12,Data!$B$6:$FI$203,3+'Municipal Detail'!$E$3*2-1)</f>
        <v>16.280037609630533</v>
      </c>
      <c r="H12" s="46">
        <f>VLOOKUP(B12,Data!$B$6:$FI$203,3+'Municipal Detail'!$H$3*2-2)</f>
        <v>740046</v>
      </c>
      <c r="I12" s="112">
        <f>VLOOKUP(B12,Data!$B$6:$FI$203,3+'Municipal Detail'!$H$3*2-1)</f>
        <v>15.048488707116253</v>
      </c>
      <c r="R12" s="40" t="s">
        <v>259</v>
      </c>
    </row>
    <row r="13" spans="2:18" ht="17.649999999999999" customHeight="1" x14ac:dyDescent="0.45">
      <c r="B13" s="36">
        <v>9</v>
      </c>
      <c r="C13" s="36">
        <v>9</v>
      </c>
      <c r="D13" s="41"/>
      <c r="E13" s="42" t="s">
        <v>332</v>
      </c>
      <c r="F13" s="43" t="s">
        <v>333</v>
      </c>
      <c r="G13" s="44"/>
      <c r="H13" s="42" t="s">
        <v>332</v>
      </c>
      <c r="I13" s="43" t="s">
        <v>333</v>
      </c>
      <c r="R13" s="40" t="s">
        <v>260</v>
      </c>
    </row>
    <row r="14" spans="2:18" x14ac:dyDescent="0.45">
      <c r="B14" s="36">
        <v>10</v>
      </c>
      <c r="C14" s="36">
        <v>10</v>
      </c>
      <c r="D14" s="48" t="s">
        <v>9</v>
      </c>
      <c r="E14" s="46">
        <f>VLOOKUP(B14,Data!$B$6:$FI$203,3+'Municipal Detail'!$E$3*2-2)</f>
        <v>853</v>
      </c>
      <c r="F14" s="47">
        <f>VLOOKUP(B14,Data!$B$6:$FI$203,3+'Municipal Detail'!$E$3*2-1)</f>
        <v>0.4631590378454688</v>
      </c>
      <c r="H14" s="46">
        <f>VLOOKUP(B14,Data!$B$6:$FI$203,3+'Municipal Detail'!$H$3*2-2)</f>
        <v>32952</v>
      </c>
      <c r="I14" s="47">
        <f>VLOOKUP(B14,Data!$B$6:$FI$203,3+'Municipal Detail'!$H$3*2-1)</f>
        <v>0.69803990851254072</v>
      </c>
      <c r="R14" s="40" t="s">
        <v>261</v>
      </c>
    </row>
    <row r="15" spans="2:18" x14ac:dyDescent="0.45">
      <c r="B15" s="36">
        <v>11</v>
      </c>
      <c r="C15" s="36">
        <v>11</v>
      </c>
      <c r="D15" s="41"/>
      <c r="E15" s="38"/>
      <c r="F15" s="39"/>
      <c r="H15" s="38"/>
      <c r="I15" s="39"/>
      <c r="R15" s="40" t="s">
        <v>262</v>
      </c>
    </row>
    <row r="16" spans="2:18" x14ac:dyDescent="0.45">
      <c r="B16" s="36">
        <v>12</v>
      </c>
      <c r="C16" s="36">
        <v>12</v>
      </c>
      <c r="D16" s="48" t="s">
        <v>10</v>
      </c>
      <c r="E16" s="42" t="s">
        <v>332</v>
      </c>
      <c r="F16" s="43" t="s">
        <v>333</v>
      </c>
      <c r="G16" s="44"/>
      <c r="H16" s="42" t="s">
        <v>332</v>
      </c>
      <c r="I16" s="43" t="s">
        <v>333</v>
      </c>
      <c r="J16" s="121" t="str">
        <f>CONCATENATE($E$4,": Overseas Birthplaces")</f>
        <v>Brimbank : Overseas Birthplaces</v>
      </c>
      <c r="R16" s="40" t="s">
        <v>263</v>
      </c>
    </row>
    <row r="17" spans="2:18" x14ac:dyDescent="0.45">
      <c r="B17" s="36">
        <v>13</v>
      </c>
      <c r="C17" s="36">
        <v>13</v>
      </c>
      <c r="D17" s="49" t="str">
        <f>Mid!L5</f>
        <v>Australia</v>
      </c>
      <c r="E17" s="50">
        <f>Mid!M5</f>
        <v>89271</v>
      </c>
      <c r="F17" s="107">
        <f>Mid!N5</f>
        <v>48.780367856791578</v>
      </c>
      <c r="H17" s="46">
        <f>Mid!Q5</f>
        <v>2947151</v>
      </c>
      <c r="I17" s="112">
        <f>Mid!R5</f>
        <v>62.668286134645065</v>
      </c>
      <c r="R17" s="40" t="s">
        <v>264</v>
      </c>
    </row>
    <row r="18" spans="2:18" x14ac:dyDescent="0.45">
      <c r="B18" s="36">
        <v>14</v>
      </c>
      <c r="C18" s="36">
        <v>14</v>
      </c>
      <c r="D18" s="51" t="str">
        <f>Mid!L6</f>
        <v>Vietnam</v>
      </c>
      <c r="E18" s="50">
        <f>Mid!M6</f>
        <v>25391</v>
      </c>
      <c r="F18" s="107">
        <f>Mid!N6</f>
        <v>13.874408489339146</v>
      </c>
      <c r="H18" s="46">
        <f>Mid!Q6</f>
        <v>90552</v>
      </c>
      <c r="I18" s="112">
        <f>Mid!R6</f>
        <v>1.9254997949084998</v>
      </c>
      <c r="R18" s="40" t="s">
        <v>265</v>
      </c>
    </row>
    <row r="19" spans="2:18" x14ac:dyDescent="0.45">
      <c r="B19" s="36">
        <v>15</v>
      </c>
      <c r="C19" s="36">
        <v>15</v>
      </c>
      <c r="D19" s="51" t="str">
        <f>Mid!L7</f>
        <v>India</v>
      </c>
      <c r="E19" s="50">
        <f>Mid!M7</f>
        <v>8209</v>
      </c>
      <c r="F19" s="107">
        <f>Mid!N7</f>
        <v>4.4856452793897468</v>
      </c>
      <c r="H19" s="46">
        <f>Mid!Q7</f>
        <v>242635</v>
      </c>
      <c r="I19" s="112">
        <f>Mid!R7</f>
        <v>5.1593961783022335</v>
      </c>
      <c r="R19" s="40" t="s">
        <v>266</v>
      </c>
    </row>
    <row r="20" spans="2:18" x14ac:dyDescent="0.45">
      <c r="B20" s="36">
        <v>16</v>
      </c>
      <c r="C20" s="36">
        <v>16</v>
      </c>
      <c r="D20" s="51" t="str">
        <f>Mid!L8</f>
        <v>Philippines</v>
      </c>
      <c r="E20" s="50">
        <f>Mid!M8</f>
        <v>5759</v>
      </c>
      <c r="F20" s="107">
        <f>Mid!N8</f>
        <v>3.146891358753265</v>
      </c>
      <c r="H20" s="46">
        <f>Mid!Q8</f>
        <v>58935</v>
      </c>
      <c r="I20" s="112">
        <f>Mid!R8</f>
        <v>1.2531951852298395</v>
      </c>
      <c r="R20" s="40" t="s">
        <v>267</v>
      </c>
    </row>
    <row r="21" spans="2:18" x14ac:dyDescent="0.45">
      <c r="B21" s="36">
        <v>17</v>
      </c>
      <c r="C21" s="36">
        <v>17</v>
      </c>
      <c r="D21" s="51" t="str">
        <f>Mid!L9</f>
        <v>Malta</v>
      </c>
      <c r="E21" s="50">
        <f>Mid!M9</f>
        <v>4086</v>
      </c>
      <c r="F21" s="107">
        <f>Mid!N9</f>
        <v>2.2327136815186388</v>
      </c>
      <c r="H21" s="46">
        <f>Mid!Q9</f>
        <v>15128</v>
      </c>
      <c r="I21" s="112">
        <f>Mid!R9</f>
        <v>0.32168213730647349</v>
      </c>
      <c r="R21" s="40" t="s">
        <v>268</v>
      </c>
    </row>
    <row r="22" spans="2:18" x14ac:dyDescent="0.45">
      <c r="B22" s="36">
        <v>18</v>
      </c>
      <c r="C22" s="36">
        <v>18</v>
      </c>
      <c r="D22" s="51" t="str">
        <f>Mid!L10</f>
        <v>North Macedonia</v>
      </c>
      <c r="E22" s="50">
        <f>Mid!M10</f>
        <v>3033</v>
      </c>
      <c r="F22" s="107">
        <f>Mid!N10</f>
        <v>1.6573227107307957</v>
      </c>
      <c r="H22" s="46">
        <f>Mid!Q10</f>
        <v>18028</v>
      </c>
      <c r="I22" s="112">
        <f>Mid!R10</f>
        <v>0.38334780350086617</v>
      </c>
      <c r="R22" s="40" t="s">
        <v>269</v>
      </c>
    </row>
    <row r="23" spans="2:18" x14ac:dyDescent="0.45">
      <c r="B23" s="36">
        <v>19</v>
      </c>
      <c r="C23" s="36">
        <v>19</v>
      </c>
      <c r="D23" s="51" t="str">
        <f>Mid!L11</f>
        <v>Italy</v>
      </c>
      <c r="E23" s="50">
        <f>Mid!M11</f>
        <v>2819</v>
      </c>
      <c r="F23" s="107">
        <f>Mid!N11</f>
        <v>1.5403866539894868</v>
      </c>
      <c r="H23" s="46">
        <f>Mid!Q11</f>
        <v>58081</v>
      </c>
      <c r="I23" s="112">
        <f>Mid!R11</f>
        <v>1.2350357097367322</v>
      </c>
      <c r="R23" s="40" t="s">
        <v>270</v>
      </c>
    </row>
    <row r="24" spans="2:18" x14ac:dyDescent="0.45">
      <c r="B24" s="36">
        <v>20</v>
      </c>
      <c r="C24" s="36">
        <v>20</v>
      </c>
      <c r="D24" s="51" t="str">
        <f>Mid!L12</f>
        <v>New Zealand</v>
      </c>
      <c r="E24" s="50">
        <f>Mid!M12</f>
        <v>2601</v>
      </c>
      <c r="F24" s="107">
        <f>Mid!N12</f>
        <v>1.4212648765614242</v>
      </c>
      <c r="H24" s="46">
        <f>Mid!Q12</f>
        <v>82939</v>
      </c>
      <c r="I24" s="112">
        <f>Mid!R12</f>
        <v>1.763616789136806</v>
      </c>
      <c r="R24" s="40" t="s">
        <v>271</v>
      </c>
    </row>
    <row r="25" spans="2:18" x14ac:dyDescent="0.45">
      <c r="B25" s="36">
        <v>21</v>
      </c>
      <c r="C25" s="36">
        <v>21</v>
      </c>
      <c r="D25" s="51" t="str">
        <f>Mid!L13</f>
        <v>China</v>
      </c>
      <c r="E25" s="50">
        <f>Mid!M13</f>
        <v>2202</v>
      </c>
      <c r="F25" s="107">
        <f>Mid!N13</f>
        <v>1.2032392380577688</v>
      </c>
      <c r="H25" s="46">
        <f>Mid!Q13</f>
        <v>166023</v>
      </c>
      <c r="I25" s="112">
        <f>Mid!R13</f>
        <v>3.5303168615833318</v>
      </c>
      <c r="R25" s="40" t="s">
        <v>272</v>
      </c>
    </row>
    <row r="26" spans="2:18" x14ac:dyDescent="0.45">
      <c r="B26" s="36">
        <v>22</v>
      </c>
      <c r="C26" s="36">
        <v>22</v>
      </c>
      <c r="D26" s="51" t="str">
        <f>Mid!L14</f>
        <v>Croatia</v>
      </c>
      <c r="E26" s="50">
        <f>Mid!M14</f>
        <v>2035</v>
      </c>
      <c r="F26" s="107">
        <f>Mid!N14</f>
        <v>1.1119853993858124</v>
      </c>
      <c r="H26" s="46">
        <f>Mid!Q14</f>
        <v>12902</v>
      </c>
      <c r="I26" s="112">
        <f>Mid!R14</f>
        <v>0.2743484224965706</v>
      </c>
      <c r="R26" s="40" t="s">
        <v>273</v>
      </c>
    </row>
    <row r="27" spans="2:18" x14ac:dyDescent="0.45">
      <c r="B27" s="36">
        <v>23</v>
      </c>
      <c r="C27" s="36">
        <v>23</v>
      </c>
      <c r="D27" s="51" t="str">
        <f>Mid!L15</f>
        <v>Greece</v>
      </c>
      <c r="E27" s="50">
        <f>Mid!M15</f>
        <v>2031</v>
      </c>
      <c r="F27" s="107">
        <f>Mid!N15</f>
        <v>1.1097996786990589</v>
      </c>
      <c r="H27" s="46">
        <f>Mid!Q15</f>
        <v>44956</v>
      </c>
      <c r="I27" s="112">
        <f>Mid!R15</f>
        <v>0.95594541015004109</v>
      </c>
      <c r="R27" s="40" t="s">
        <v>274</v>
      </c>
    </row>
    <row r="28" spans="2:18" x14ac:dyDescent="0.45">
      <c r="B28" s="36">
        <v>24</v>
      </c>
      <c r="C28" s="36">
        <v>24</v>
      </c>
      <c r="D28" s="51" t="str">
        <f>Mid!L16</f>
        <v>Pakistan</v>
      </c>
      <c r="E28" s="50">
        <f>Mid!M16</f>
        <v>1910</v>
      </c>
      <c r="F28" s="107">
        <f>Mid!N16</f>
        <v>1.0436816279247676</v>
      </c>
      <c r="H28" s="46">
        <f>Mid!Q16</f>
        <v>29067</v>
      </c>
      <c r="I28" s="112">
        <f>Mid!R16</f>
        <v>0.61808135147324594</v>
      </c>
      <c r="R28" s="40" t="s">
        <v>275</v>
      </c>
    </row>
    <row r="29" spans="2:18" x14ac:dyDescent="0.45">
      <c r="B29" s="36">
        <v>25</v>
      </c>
      <c r="C29" s="36">
        <v>25</v>
      </c>
      <c r="D29" s="51" t="str">
        <f>Mid!L17</f>
        <v>Myanmar</v>
      </c>
      <c r="E29" s="50">
        <f>Mid!M17</f>
        <v>1867</v>
      </c>
      <c r="F29" s="107">
        <f>Mid!N17</f>
        <v>1.0201851305421681</v>
      </c>
      <c r="H29" s="46">
        <f>Mid!Q17</f>
        <v>12392</v>
      </c>
      <c r="I29" s="112">
        <f>Mid!R17</f>
        <v>0.26350377085548776</v>
      </c>
      <c r="R29" s="40" t="s">
        <v>276</v>
      </c>
    </row>
    <row r="30" spans="2:18" x14ac:dyDescent="0.45">
      <c r="B30" s="36">
        <v>26</v>
      </c>
      <c r="C30" s="36">
        <v>26</v>
      </c>
      <c r="D30" s="51" t="str">
        <f>Mid!L18</f>
        <v>Sri Lanka</v>
      </c>
      <c r="E30" s="50">
        <f>Mid!M18</f>
        <v>1624</v>
      </c>
      <c r="F30" s="107">
        <f>Mid!N18</f>
        <v>0.88740259882189654</v>
      </c>
      <c r="H30" s="46">
        <f>Mid!Q18</f>
        <v>65152</v>
      </c>
      <c r="I30" s="112">
        <f>Mid!R18</f>
        <v>1.3853936151369222</v>
      </c>
      <c r="R30" s="40" t="s">
        <v>277</v>
      </c>
    </row>
    <row r="31" spans="2:18" x14ac:dyDescent="0.45">
      <c r="B31" s="36">
        <v>27</v>
      </c>
      <c r="C31" s="36">
        <v>27</v>
      </c>
      <c r="D31" s="51" t="str">
        <f>Mid!L19</f>
        <v>England</v>
      </c>
      <c r="E31" s="50">
        <f>Mid!M19</f>
        <v>1554</v>
      </c>
      <c r="F31" s="107">
        <f>Mid!N19</f>
        <v>0.84915248680371125</v>
      </c>
      <c r="H31" s="46">
        <f>Mid!Q19</f>
        <v>132912</v>
      </c>
      <c r="I31" s="112">
        <f>Mid!R19</f>
        <v>2.8262438018031464</v>
      </c>
      <c r="R31" s="40" t="s">
        <v>278</v>
      </c>
    </row>
    <row r="32" spans="2:18" x14ac:dyDescent="0.45">
      <c r="B32" s="36">
        <v>28</v>
      </c>
      <c r="C32" s="36">
        <v>28</v>
      </c>
      <c r="D32" s="51" t="str">
        <f>Mid!L20</f>
        <v>Iraq</v>
      </c>
      <c r="E32" s="50">
        <f>Mid!M20</f>
        <v>1256</v>
      </c>
      <c r="F32" s="107">
        <f>Mid!N20</f>
        <v>0.68631629564058005</v>
      </c>
      <c r="H32" s="46">
        <f>Mid!Q20</f>
        <v>25041</v>
      </c>
      <c r="I32" s="112">
        <f>Mid!R20</f>
        <v>0.5324723955771683</v>
      </c>
      <c r="R32" s="40" t="s">
        <v>279</v>
      </c>
    </row>
    <row r="33" spans="2:18" x14ac:dyDescent="0.45">
      <c r="B33" s="36">
        <v>29</v>
      </c>
      <c r="C33" s="36">
        <v>29</v>
      </c>
      <c r="D33" s="51" t="str">
        <f>Mid!L21</f>
        <v>Bosnia</v>
      </c>
      <c r="E33" s="50">
        <f>Mid!M21</f>
        <v>1202</v>
      </c>
      <c r="F33" s="107">
        <f>Mid!N21</f>
        <v>0.65680906636940861</v>
      </c>
      <c r="H33" s="46">
        <f>Mid!Q21</f>
        <v>8502</v>
      </c>
      <c r="I33" s="112">
        <f>Mid!R21</f>
        <v>0.18078672206369892</v>
      </c>
      <c r="R33" s="40" t="s">
        <v>280</v>
      </c>
    </row>
    <row r="34" spans="2:18" x14ac:dyDescent="0.45">
      <c r="B34" s="36">
        <v>30</v>
      </c>
      <c r="C34" s="36">
        <v>30</v>
      </c>
      <c r="D34" s="51" t="str">
        <f>Mid!L22</f>
        <v>Malaysia</v>
      </c>
      <c r="E34" s="50">
        <f>Mid!M22</f>
        <v>1140</v>
      </c>
      <c r="F34" s="107">
        <f>Mid!N22</f>
        <v>0.6229303957247303</v>
      </c>
      <c r="H34" s="46">
        <f>Mid!Q22</f>
        <v>57345</v>
      </c>
      <c r="I34" s="112">
        <f>Mid!R22</f>
        <v>1.2193853889370518</v>
      </c>
      <c r="R34" s="40" t="s">
        <v>281</v>
      </c>
    </row>
    <row r="35" spans="2:18" x14ac:dyDescent="0.45">
      <c r="B35" s="36">
        <v>31</v>
      </c>
      <c r="C35" s="36">
        <v>31</v>
      </c>
      <c r="D35" s="51" t="str">
        <f>Mid!L23</f>
        <v>Nepal</v>
      </c>
      <c r="E35" s="50">
        <f>Mid!M23</f>
        <v>1098</v>
      </c>
      <c r="F35" s="107">
        <f>Mid!N23</f>
        <v>0.59998032851381922</v>
      </c>
      <c r="H35" s="46">
        <f>Mid!Q23</f>
        <v>18510</v>
      </c>
      <c r="I35" s="112">
        <f>Mid!R23</f>
        <v>0.39359706250283072</v>
      </c>
      <c r="R35" s="40" t="s">
        <v>282</v>
      </c>
    </row>
    <row r="36" spans="2:18" x14ac:dyDescent="0.45">
      <c r="B36" s="36">
        <v>32</v>
      </c>
      <c r="C36" s="36">
        <v>32</v>
      </c>
      <c r="D36" s="51" t="str">
        <f>Mid!L24</f>
        <v>Egypt</v>
      </c>
      <c r="E36" s="50">
        <f>Mid!M24</f>
        <v>924</v>
      </c>
      <c r="F36" s="107">
        <f>Mid!N24</f>
        <v>0.50490147864004453</v>
      </c>
      <c r="H36" s="46">
        <f>Mid!Q24</f>
        <v>13312</v>
      </c>
      <c r="I36" s="112">
        <f>Mid!R24</f>
        <v>0.28306667185508821</v>
      </c>
      <c r="R36" s="40" t="s">
        <v>283</v>
      </c>
    </row>
    <row r="37" spans="2:18" x14ac:dyDescent="0.45">
      <c r="B37" s="36">
        <v>33</v>
      </c>
      <c r="C37" s="36">
        <v>33</v>
      </c>
      <c r="D37" s="51" t="str">
        <f>Mid!L25</f>
        <v>Poland</v>
      </c>
      <c r="E37" s="50">
        <f>Mid!M25</f>
        <v>895</v>
      </c>
      <c r="F37" s="107">
        <f>Mid!N25</f>
        <v>0.48905500366108218</v>
      </c>
      <c r="H37" s="46">
        <f>Mid!Q25</f>
        <v>13052</v>
      </c>
      <c r="I37" s="112">
        <f>Mid!R25</f>
        <v>0.27753802592041854</v>
      </c>
      <c r="R37" s="40" t="s">
        <v>284</v>
      </c>
    </row>
    <row r="38" spans="2:18" x14ac:dyDescent="0.45">
      <c r="B38" s="36">
        <v>34</v>
      </c>
      <c r="C38" s="36">
        <v>34</v>
      </c>
      <c r="D38" s="51" t="str">
        <f>Mid!L26</f>
        <v>Lebanon</v>
      </c>
      <c r="E38" s="50">
        <f>Mid!M26</f>
        <v>795</v>
      </c>
      <c r="F38" s="107">
        <f>Mid!N26</f>
        <v>0.43441198649224616</v>
      </c>
      <c r="H38" s="46">
        <f>Mid!Q26</f>
        <v>18333</v>
      </c>
      <c r="I38" s="112">
        <f>Mid!R26</f>
        <v>0.38983333046269025</v>
      </c>
      <c r="R38" s="40" t="s">
        <v>285</v>
      </c>
    </row>
    <row r="39" spans="2:18" x14ac:dyDescent="0.45">
      <c r="B39" s="36">
        <v>35</v>
      </c>
      <c r="C39" s="36">
        <v>35</v>
      </c>
      <c r="D39" s="51" t="str">
        <f>Mid!L27</f>
        <v>Germany</v>
      </c>
      <c r="E39" s="50">
        <f>Mid!M27</f>
        <v>786</v>
      </c>
      <c r="F39" s="107">
        <f>Mid!N27</f>
        <v>0.42949411494705092</v>
      </c>
      <c r="H39" s="46">
        <f>Mid!Q27</f>
        <v>19125</v>
      </c>
      <c r="I39" s="112">
        <f>Mid!R27</f>
        <v>0.40667443654060714</v>
      </c>
      <c r="R39" s="40" t="s">
        <v>286</v>
      </c>
    </row>
    <row r="40" spans="2:18" x14ac:dyDescent="0.45">
      <c r="B40" s="36">
        <v>36</v>
      </c>
      <c r="C40" s="36">
        <v>36</v>
      </c>
      <c r="D40" s="51" t="str">
        <f>Mid!L28</f>
        <v>Samoa</v>
      </c>
      <c r="E40" s="50">
        <f>Mid!M28</f>
        <v>785</v>
      </c>
      <c r="F40" s="107">
        <f>Mid!N28</f>
        <v>0.42894768477536255</v>
      </c>
      <c r="H40" s="46">
        <f>Mid!Q28</f>
        <v>7200</v>
      </c>
      <c r="I40" s="112">
        <f>Mid!R28</f>
        <v>0.15310096434469916</v>
      </c>
      <c r="R40" s="40" t="s">
        <v>287</v>
      </c>
    </row>
    <row r="41" spans="2:18" x14ac:dyDescent="0.45">
      <c r="B41" s="36">
        <v>37</v>
      </c>
      <c r="C41" s="36">
        <v>37</v>
      </c>
      <c r="D41" s="51" t="str">
        <f>Mid!L29</f>
        <v>Turkey</v>
      </c>
      <c r="E41" s="50">
        <f>Mid!M29</f>
        <v>689</v>
      </c>
      <c r="F41" s="107">
        <f>Mid!N29</f>
        <v>0.37649038829328002</v>
      </c>
      <c r="H41" s="46">
        <f>Mid!Q29</f>
        <v>17716</v>
      </c>
      <c r="I41" s="112">
        <f>Mid!R29</f>
        <v>0.37671342837926258</v>
      </c>
      <c r="R41" s="40" t="s">
        <v>288</v>
      </c>
    </row>
    <row r="42" spans="2:18" x14ac:dyDescent="0.45">
      <c r="B42" s="36">
        <v>38</v>
      </c>
      <c r="C42" s="36">
        <v>38</v>
      </c>
      <c r="D42" s="51" t="str">
        <f>Mid!L30</f>
        <v>Chile</v>
      </c>
      <c r="E42" s="50">
        <f>Mid!M30</f>
        <v>672</v>
      </c>
      <c r="F42" s="107">
        <f>Mid!N30</f>
        <v>0.36720107537457786</v>
      </c>
      <c r="H42" s="46">
        <f>Mid!Q30</f>
        <v>7870</v>
      </c>
      <c r="I42" s="112">
        <f>Mid!R30</f>
        <v>0.16734785963788645</v>
      </c>
      <c r="R42" s="40" t="s">
        <v>289</v>
      </c>
    </row>
    <row r="43" spans="2:18" x14ac:dyDescent="0.45">
      <c r="B43" s="36">
        <v>39</v>
      </c>
      <c r="C43" s="36">
        <v>39</v>
      </c>
      <c r="D43" s="51" t="str">
        <f>Mid!L31</f>
        <v>Afghanistan</v>
      </c>
      <c r="E43" s="50">
        <f>Mid!M31</f>
        <v>618</v>
      </c>
      <c r="F43" s="107">
        <f>Mid!N31</f>
        <v>0.33769384610340647</v>
      </c>
      <c r="H43" s="46">
        <f>Mid!Q31</f>
        <v>23525</v>
      </c>
      <c r="I43" s="112">
        <f>Mid!R31</f>
        <v>0.50023613697347891</v>
      </c>
      <c r="R43" s="40" t="s">
        <v>290</v>
      </c>
    </row>
    <row r="44" spans="2:18" x14ac:dyDescent="0.45">
      <c r="B44" s="36">
        <v>40</v>
      </c>
      <c r="C44" s="36">
        <v>40</v>
      </c>
      <c r="D44" s="51" t="str">
        <f>Mid!L32</f>
        <v>Fiji</v>
      </c>
      <c r="E44" s="50">
        <f>Mid!M32</f>
        <v>614</v>
      </c>
      <c r="F44" s="107">
        <f>Mid!N32</f>
        <v>0.33550812541665298</v>
      </c>
      <c r="H44" s="46">
        <f>Mid!Q32</f>
        <v>11450</v>
      </c>
      <c r="I44" s="112">
        <f>Mid!R32</f>
        <v>0.24347306135372296</v>
      </c>
      <c r="R44" s="40" t="s">
        <v>291</v>
      </c>
    </row>
    <row r="45" spans="2:18" x14ac:dyDescent="0.45">
      <c r="B45" s="36">
        <v>41</v>
      </c>
      <c r="C45" s="36">
        <v>41</v>
      </c>
      <c r="D45" s="51" t="str">
        <f>Mid!L33</f>
        <v>Thailand</v>
      </c>
      <c r="E45" s="50">
        <f>Mid!M33</f>
        <v>574</v>
      </c>
      <c r="F45" s="107">
        <f>Mid!N33</f>
        <v>0.31365091854911864</v>
      </c>
      <c r="H45" s="46">
        <f>Mid!Q33</f>
        <v>17360</v>
      </c>
      <c r="I45" s="112">
        <f>Mid!R33</f>
        <v>0.36914343625333018</v>
      </c>
      <c r="R45" s="40" t="s">
        <v>292</v>
      </c>
    </row>
    <row r="46" spans="2:18" x14ac:dyDescent="0.45">
      <c r="B46" s="36">
        <v>42</v>
      </c>
      <c r="C46" s="36">
        <v>42</v>
      </c>
      <c r="D46" s="51" t="str">
        <f>Mid!L34</f>
        <v>Hong Kong</v>
      </c>
      <c r="E46" s="50">
        <f>Mid!M34</f>
        <v>538</v>
      </c>
      <c r="F46" s="107">
        <f>Mid!N34</f>
        <v>0.29397943236833762</v>
      </c>
      <c r="H46" s="46">
        <f>Mid!Q34</f>
        <v>24428</v>
      </c>
      <c r="I46" s="112">
        <f>Mid!R34</f>
        <v>0.51943754958504318</v>
      </c>
      <c r="R46" s="40" t="s">
        <v>293</v>
      </c>
    </row>
    <row r="47" spans="2:18" x14ac:dyDescent="0.45">
      <c r="B47" s="36">
        <v>43</v>
      </c>
      <c r="C47" s="36">
        <v>43</v>
      </c>
      <c r="D47" s="51" t="str">
        <f>Mid!L35</f>
        <v>Indonesia</v>
      </c>
      <c r="E47" s="50">
        <f>Mid!M35</f>
        <v>478</v>
      </c>
      <c r="F47" s="107">
        <f>Mid!N35</f>
        <v>0.26119362206703606</v>
      </c>
      <c r="H47" s="46">
        <f>Mid!Q35</f>
        <v>19294</v>
      </c>
      <c r="I47" s="112">
        <f>Mid!R35</f>
        <v>0.41026805639814251</v>
      </c>
      <c r="R47" s="40" t="s">
        <v>294</v>
      </c>
    </row>
    <row r="48" spans="2:18" x14ac:dyDescent="0.45">
      <c r="B48" s="36">
        <v>44</v>
      </c>
      <c r="C48" s="36">
        <v>44</v>
      </c>
      <c r="D48" s="51" t="str">
        <f>Mid!L36</f>
        <v>Iran</v>
      </c>
      <c r="E48" s="50">
        <f>Mid!M36</f>
        <v>440</v>
      </c>
      <c r="F48" s="107">
        <f>Mid!N36</f>
        <v>0.24042927554287838</v>
      </c>
      <c r="H48" s="46">
        <f>Mid!Q36</f>
        <v>20922</v>
      </c>
      <c r="I48" s="112">
        <f>Mid!R36</f>
        <v>0.44488588555830499</v>
      </c>
      <c r="R48" s="40" t="s">
        <v>295</v>
      </c>
    </row>
    <row r="49" spans="2:18" x14ac:dyDescent="0.45">
      <c r="B49" s="36">
        <v>45</v>
      </c>
      <c r="C49" s="36">
        <v>45</v>
      </c>
      <c r="D49" s="51" t="str">
        <f>Mid!L37</f>
        <v>Bangladesh</v>
      </c>
      <c r="E49" s="50">
        <f>Mid!M37</f>
        <v>415</v>
      </c>
      <c r="F49" s="107">
        <f>Mid!N37</f>
        <v>0.22676852125066937</v>
      </c>
      <c r="H49" s="46">
        <f>Mid!Q37</f>
        <v>9693</v>
      </c>
      <c r="I49" s="112">
        <f>Mid!R37</f>
        <v>0.20611217324905126</v>
      </c>
      <c r="R49" s="40" t="s">
        <v>296</v>
      </c>
    </row>
    <row r="50" spans="2:18" x14ac:dyDescent="0.45">
      <c r="B50" s="36">
        <v>46</v>
      </c>
      <c r="C50" s="36">
        <v>46</v>
      </c>
      <c r="D50" s="51" t="str">
        <f>Mid!L38</f>
        <v>Scotland</v>
      </c>
      <c r="E50" s="50">
        <f>Mid!M38</f>
        <v>305</v>
      </c>
      <c r="F50" s="107">
        <f>Mid!N38</f>
        <v>0.16666120236494977</v>
      </c>
      <c r="H50" s="46">
        <f>Mid!Q38</f>
        <v>19539</v>
      </c>
      <c r="I50" s="112">
        <f>Mid!R38</f>
        <v>0.41547774199042736</v>
      </c>
      <c r="R50" s="40" t="s">
        <v>297</v>
      </c>
    </row>
    <row r="51" spans="2:18" x14ac:dyDescent="0.45">
      <c r="B51" s="36">
        <v>47</v>
      </c>
      <c r="C51" s="36">
        <v>47</v>
      </c>
      <c r="D51" s="51" t="str">
        <f>Mid!L39</f>
        <v>Cambodia</v>
      </c>
      <c r="E51" s="50">
        <f>Mid!M39</f>
        <v>251</v>
      </c>
      <c r="F51" s="107">
        <f>Mid!N39</f>
        <v>0.13715397309377836</v>
      </c>
      <c r="H51" s="46">
        <f>Mid!Q39</f>
        <v>16277</v>
      </c>
      <c r="I51" s="112">
        <f>Mid!R39</f>
        <v>0.34611449953314838</v>
      </c>
      <c r="R51" s="40" t="s">
        <v>298</v>
      </c>
    </row>
    <row r="52" spans="2:18" x14ac:dyDescent="0.45">
      <c r="B52" s="36">
        <v>48</v>
      </c>
      <c r="C52" s="36">
        <v>48</v>
      </c>
      <c r="D52" s="51" t="str">
        <f>Mid!L40</f>
        <v>USA</v>
      </c>
      <c r="E52" s="50">
        <f>Mid!M40</f>
        <v>243</v>
      </c>
      <c r="F52" s="107">
        <f>Mid!N40</f>
        <v>0.13278253172027146</v>
      </c>
      <c r="H52" s="46">
        <f>Mid!Q40</f>
        <v>20231</v>
      </c>
      <c r="I52" s="112">
        <f>Mid!R40</f>
        <v>0.43019244578577903</v>
      </c>
      <c r="R52" s="40" t="s">
        <v>299</v>
      </c>
    </row>
    <row r="53" spans="2:18" x14ac:dyDescent="0.45">
      <c r="B53" s="36">
        <v>49</v>
      </c>
      <c r="C53" s="36">
        <v>49</v>
      </c>
      <c r="D53" s="51" t="str">
        <f>Mid!L41</f>
        <v>Singapore</v>
      </c>
      <c r="E53" s="50">
        <f>Mid!M41</f>
        <v>235</v>
      </c>
      <c r="F53" s="107">
        <f>Mid!N41</f>
        <v>0.12841109034676459</v>
      </c>
      <c r="H53" s="46">
        <f>Mid!Q41</f>
        <v>17087</v>
      </c>
      <c r="I53" s="112">
        <f>Mid!R41</f>
        <v>0.36333835802192704</v>
      </c>
      <c r="R53" s="40" t="s">
        <v>300</v>
      </c>
    </row>
    <row r="54" spans="2:18" x14ac:dyDescent="0.45">
      <c r="B54" s="36">
        <v>50</v>
      </c>
      <c r="C54" s="36">
        <v>50</v>
      </c>
      <c r="D54" s="51" t="str">
        <f>Mid!L42</f>
        <v>South Africa</v>
      </c>
      <c r="E54" s="50">
        <f>Mid!M42</f>
        <v>213</v>
      </c>
      <c r="F54" s="107">
        <f>Mid!N42</f>
        <v>0.11638962656962068</v>
      </c>
      <c r="H54" s="46">
        <f>Mid!Q42</f>
        <v>27056</v>
      </c>
      <c r="I54" s="112">
        <f>Mid!R42</f>
        <v>0.57531940157085848</v>
      </c>
      <c r="R54" s="40" t="s">
        <v>301</v>
      </c>
    </row>
    <row r="55" spans="2:18" x14ac:dyDescent="0.45">
      <c r="B55" s="36">
        <v>51</v>
      </c>
      <c r="C55" s="36">
        <v>51</v>
      </c>
      <c r="D55" s="51" t="str">
        <f>Mid!L43</f>
        <v>Mauritius</v>
      </c>
      <c r="E55" s="50">
        <f>Mid!M43</f>
        <v>204</v>
      </c>
      <c r="F55" s="107">
        <f>Mid!N43</f>
        <v>0.11147175502442544</v>
      </c>
      <c r="H55" s="46">
        <f>Mid!Q43</f>
        <v>11700</v>
      </c>
      <c r="I55" s="112">
        <f>Mid!R43</f>
        <v>0.24878906706013612</v>
      </c>
      <c r="R55" s="40" t="s">
        <v>302</v>
      </c>
    </row>
    <row r="56" spans="2:18" x14ac:dyDescent="0.45">
      <c r="B56" s="36">
        <v>52</v>
      </c>
      <c r="C56" s="36">
        <v>52</v>
      </c>
      <c r="D56" s="51" t="str">
        <f>Mid!L44</f>
        <v>Ireland</v>
      </c>
      <c r="E56" s="50">
        <f>Mid!M44</f>
        <v>185</v>
      </c>
      <c r="F56" s="107">
        <f>Mid!N44</f>
        <v>0.10108958176234659</v>
      </c>
      <c r="H56" s="46">
        <f>Mid!Q44</f>
        <v>14742</v>
      </c>
      <c r="I56" s="112">
        <f>Mid!R44</f>
        <v>0.31347422449577156</v>
      </c>
      <c r="R56" s="40" t="s">
        <v>303</v>
      </c>
    </row>
    <row r="57" spans="2:18" x14ac:dyDescent="0.45">
      <c r="B57" s="36">
        <v>53</v>
      </c>
      <c r="C57" s="36">
        <v>53</v>
      </c>
      <c r="D57" s="51" t="str">
        <f>Mid!L45</f>
        <v>Taiwan</v>
      </c>
      <c r="E57" s="50">
        <f>Mid!M45</f>
        <v>156</v>
      </c>
      <c r="F57" s="107">
        <f>Mid!N45</f>
        <v>8.5243106783384148E-2</v>
      </c>
      <c r="H57" s="46">
        <f>Mid!Q45</f>
        <v>9362</v>
      </c>
      <c r="I57" s="112">
        <f>Mid!R45</f>
        <v>0.19907378169376019</v>
      </c>
      <c r="R57" s="40" t="s">
        <v>304</v>
      </c>
    </row>
    <row r="58" spans="2:18" x14ac:dyDescent="0.45">
      <c r="B58" s="36">
        <v>54</v>
      </c>
      <c r="C58" s="36">
        <v>54</v>
      </c>
      <c r="D58" s="51" t="str">
        <f>Mid!L46</f>
        <v>Netherlands</v>
      </c>
      <c r="E58" s="50">
        <f>Mid!M46</f>
        <v>153</v>
      </c>
      <c r="F58" s="107">
        <f>Mid!N46</f>
        <v>8.3603816268319073E-2</v>
      </c>
      <c r="H58" s="46">
        <f>Mid!Q46</f>
        <v>11558</v>
      </c>
      <c r="I58" s="112">
        <f>Mid!R46</f>
        <v>0.24576957581889347</v>
      </c>
      <c r="R58" s="40" t="s">
        <v>305</v>
      </c>
    </row>
    <row r="59" spans="2:18" x14ac:dyDescent="0.45">
      <c r="B59" s="36">
        <v>55</v>
      </c>
      <c r="C59" s="36">
        <v>55</v>
      </c>
      <c r="D59" s="51" t="str">
        <f>Mid!L47</f>
        <v>Korea, South</v>
      </c>
      <c r="E59" s="50">
        <f>Mid!M47</f>
        <v>145</v>
      </c>
      <c r="F59" s="107">
        <f>Mid!N47</f>
        <v>7.9232374894812191E-2</v>
      </c>
      <c r="H59" s="46">
        <f>Mid!Q47</f>
        <v>14730</v>
      </c>
      <c r="I59" s="112">
        <f>Mid!R47</f>
        <v>0.31321905622186369</v>
      </c>
      <c r="R59" s="40" t="s">
        <v>306</v>
      </c>
    </row>
    <row r="60" spans="2:18" x14ac:dyDescent="0.45">
      <c r="B60" s="36">
        <v>56</v>
      </c>
      <c r="C60" s="36">
        <v>56</v>
      </c>
      <c r="D60" s="51" t="str">
        <f>Mid!L48</f>
        <v>Japan</v>
      </c>
      <c r="E60" s="50">
        <f>Mid!M48</f>
        <v>127</v>
      </c>
      <c r="F60" s="107">
        <f>Mid!N48</f>
        <v>6.939663180442171E-2</v>
      </c>
      <c r="H60" s="46">
        <f>Mid!Q48</f>
        <v>8476</v>
      </c>
      <c r="I60" s="112">
        <f>Mid!R48</f>
        <v>0.18023385747023196</v>
      </c>
      <c r="R60" s="40" t="s">
        <v>307</v>
      </c>
    </row>
    <row r="61" spans="2:18" x14ac:dyDescent="0.45">
      <c r="B61" s="36">
        <v>57</v>
      </c>
      <c r="C61" s="36">
        <v>57</v>
      </c>
      <c r="D61" s="51" t="str">
        <f>Mid!L49</f>
        <v>France</v>
      </c>
      <c r="E61" s="50">
        <f>Mid!M49</f>
        <v>125</v>
      </c>
      <c r="F61" s="107">
        <f>Mid!N49</f>
        <v>6.8303771461044993E-2</v>
      </c>
      <c r="H61" s="46">
        <f>Mid!Q49</f>
        <v>7063</v>
      </c>
      <c r="I61" s="112">
        <f>Mid!R49</f>
        <v>0.15018779321758477</v>
      </c>
      <c r="R61" s="40" t="s">
        <v>308</v>
      </c>
    </row>
    <row r="62" spans="2:18" x14ac:dyDescent="0.45">
      <c r="B62" s="36">
        <v>58</v>
      </c>
      <c r="C62" s="36">
        <v>58</v>
      </c>
      <c r="D62" s="51" t="str">
        <f>Mid!L50</f>
        <v>Canada</v>
      </c>
      <c r="E62" s="50">
        <f>Mid!M50</f>
        <v>101</v>
      </c>
      <c r="F62" s="107">
        <f>Mid!N50</f>
        <v>5.5189447340524354E-2</v>
      </c>
      <c r="H62" s="46">
        <f>Mid!Q50</f>
        <v>8449</v>
      </c>
      <c r="I62" s="112">
        <f>Mid!R50</f>
        <v>0.17965972885393933</v>
      </c>
      <c r="R62" s="40" t="s">
        <v>309</v>
      </c>
    </row>
    <row r="63" spans="2:18" x14ac:dyDescent="0.45">
      <c r="B63" s="36">
        <v>59</v>
      </c>
      <c r="C63" s="36">
        <v>59</v>
      </c>
      <c r="D63" s="51" t="str">
        <f>Mid!L51</f>
        <v>Brazil</v>
      </c>
      <c r="E63" s="50">
        <f>Mid!M51</f>
        <v>74</v>
      </c>
      <c r="F63" s="107">
        <f>Mid!N51</f>
        <v>4.0435832704938633E-2</v>
      </c>
      <c r="H63" s="46">
        <f>Mid!Q51</f>
        <v>5427</v>
      </c>
      <c r="I63" s="112">
        <f>Mid!R51</f>
        <v>0.11539985187481699</v>
      </c>
      <c r="R63" s="40" t="s">
        <v>310</v>
      </c>
    </row>
    <row r="64" spans="2:18" x14ac:dyDescent="0.45">
      <c r="B64" s="36">
        <v>60</v>
      </c>
      <c r="C64" s="36">
        <v>60</v>
      </c>
      <c r="D64" s="51" t="str">
        <f>Mid!L52</f>
        <v>Zimbabwe</v>
      </c>
      <c r="E64" s="50">
        <f>Mid!M52</f>
        <v>69</v>
      </c>
      <c r="F64" s="107">
        <f>Mid!N52</f>
        <v>3.7703681846496834E-2</v>
      </c>
      <c r="H64" s="46">
        <f>Mid!Q52</f>
        <v>5075</v>
      </c>
      <c r="I64" s="112">
        <f>Mid!R52</f>
        <v>0.10791491584018725</v>
      </c>
      <c r="R64" s="40" t="s">
        <v>311</v>
      </c>
    </row>
    <row r="65" spans="2:18" x14ac:dyDescent="0.45">
      <c r="B65" s="36">
        <v>61</v>
      </c>
      <c r="C65" s="36">
        <v>61</v>
      </c>
      <c r="D65" s="51" t="str">
        <f>Mid!L53</f>
        <v>Papua New Guinea</v>
      </c>
      <c r="E65" s="50">
        <f>Mid!M53</f>
        <v>55</v>
      </c>
      <c r="F65" s="107">
        <f>Mid!N53</f>
        <v>3.0053659442859797E-2</v>
      </c>
      <c r="H65" s="46">
        <f>Mid!Q53</f>
        <v>2023</v>
      </c>
      <c r="I65" s="112">
        <f>Mid!R53</f>
        <v>4.3017118176295333E-2</v>
      </c>
      <c r="R65" s="40" t="s">
        <v>312</v>
      </c>
    </row>
    <row r="66" spans="2:18" x14ac:dyDescent="0.45">
      <c r="B66" s="36">
        <v>62</v>
      </c>
      <c r="C66" s="36">
        <v>62</v>
      </c>
      <c r="D66" s="51" t="str">
        <f>Mid!L54</f>
        <v>Wales</v>
      </c>
      <c r="E66" s="50">
        <f>Mid!M54</f>
        <v>41</v>
      </c>
      <c r="F66" s="107">
        <f>Mid!N54</f>
        <v>2.2403637039222758E-2</v>
      </c>
      <c r="H66" s="46">
        <f>Mid!Q54</f>
        <v>3623</v>
      </c>
      <c r="I66" s="112">
        <f>Mid!R54</f>
        <v>7.7039554697339599E-2</v>
      </c>
      <c r="R66" s="40" t="s">
        <v>313</v>
      </c>
    </row>
    <row r="67" spans="2:18" x14ac:dyDescent="0.45">
      <c r="B67" s="36">
        <v>63</v>
      </c>
      <c r="C67" s="36">
        <v>63</v>
      </c>
      <c r="D67" s="51" t="s">
        <v>61</v>
      </c>
      <c r="E67" s="52">
        <f>VLOOKUP(B67,Data!$B$6:$FI$203,3+'Municipal Detail'!$E$3*2-2)</f>
        <v>12013</v>
      </c>
      <c r="F67" s="107">
        <f>VLOOKUP(B67,Data!$B$6:$FI$203,3+'Municipal Detail'!$E$3*2-1)</f>
        <v>6.564265652492268</v>
      </c>
      <c r="H67" s="46">
        <f>VLOOKUP(B67,Data!$B$6:$FI$203,3+'Municipal Detail'!$H$3*2-2)</f>
        <v>190830</v>
      </c>
      <c r="I67" s="112">
        <f>VLOOKUP(B67,Data!$B$6:$FI$203,3+'Municipal Detail'!$H$3*2-1)</f>
        <v>4.0578134758192972</v>
      </c>
      <c r="R67" s="40" t="s">
        <v>314</v>
      </c>
    </row>
    <row r="68" spans="2:18" x14ac:dyDescent="0.45">
      <c r="B68" s="36">
        <v>64</v>
      </c>
      <c r="C68" s="36">
        <v>64</v>
      </c>
      <c r="D68" s="51" t="s">
        <v>62</v>
      </c>
      <c r="E68" s="46">
        <f>VLOOKUP(B68,Data!$B$6:$FI$203,3+'Municipal Detail'!$E$3*2-2)</f>
        <v>11623</v>
      </c>
      <c r="F68" s="108" t="str">
        <f>VLOOKUP(B68,Data!$B$6:$FI$203,3+'Municipal Detail'!$E$3*2-1)</f>
        <v>n.a.</v>
      </c>
      <c r="H68" s="46">
        <f>VLOOKUP(B68,Data!$B$6:$FI$203,3+'Municipal Detail'!$H$3*2-2)</f>
        <v>214972</v>
      </c>
      <c r="I68" s="114" t="str">
        <f>VLOOKUP(B68,Data!$B$6:$FI$203,3+'Municipal Detail'!$H$3*2-1)</f>
        <v>n.a.</v>
      </c>
      <c r="R68" s="40" t="s">
        <v>315</v>
      </c>
    </row>
    <row r="69" spans="2:18" x14ac:dyDescent="0.45">
      <c r="B69" s="36">
        <v>65</v>
      </c>
      <c r="C69" s="36">
        <v>65</v>
      </c>
      <c r="D69" s="53" t="s">
        <v>64</v>
      </c>
      <c r="E69" s="46">
        <f>VLOOKUP(B69,Data!$B$6:$FI$203,3+'Municipal Detail'!$E$3*2-2)</f>
        <v>194618</v>
      </c>
      <c r="F69" s="109">
        <f>SUM(F17:F67)</f>
        <v>100</v>
      </c>
      <c r="H69" s="46">
        <f>VLOOKUP(B69,Data!$B$6:$FI$203,3+'Municipal Detail'!$H$3*2-2)</f>
        <v>4917750</v>
      </c>
      <c r="I69" s="113">
        <f>SUM(I17:I67)</f>
        <v>99.999999999999986</v>
      </c>
      <c r="R69" s="40" t="s">
        <v>316</v>
      </c>
    </row>
    <row r="70" spans="2:18" x14ac:dyDescent="0.45">
      <c r="B70" s="36">
        <v>66</v>
      </c>
      <c r="C70" s="36">
        <v>66</v>
      </c>
      <c r="D70" s="41"/>
      <c r="E70" s="38"/>
      <c r="F70" s="39"/>
      <c r="H70" s="38"/>
      <c r="I70" s="39"/>
      <c r="R70" s="40" t="s">
        <v>317</v>
      </c>
    </row>
    <row r="71" spans="2:18" x14ac:dyDescent="0.45">
      <c r="B71" s="36">
        <v>67</v>
      </c>
      <c r="C71" s="36">
        <v>67</v>
      </c>
      <c r="D71" s="48" t="s">
        <v>65</v>
      </c>
      <c r="E71" s="42" t="s">
        <v>332</v>
      </c>
      <c r="F71" s="43" t="s">
        <v>333</v>
      </c>
      <c r="G71" s="44"/>
      <c r="H71" s="42" t="s">
        <v>332</v>
      </c>
      <c r="I71" s="43" t="s">
        <v>333</v>
      </c>
      <c r="R71" s="40" t="s">
        <v>318</v>
      </c>
    </row>
    <row r="72" spans="2:18" x14ac:dyDescent="0.45">
      <c r="B72" s="36">
        <v>68</v>
      </c>
      <c r="C72" s="36">
        <v>68</v>
      </c>
      <c r="D72" s="54" t="s">
        <v>66</v>
      </c>
      <c r="E72" s="46">
        <f>VLOOKUP(B72,Data!$B$6:$FI$203,3+'Municipal Detail'!$E$3*2-2)</f>
        <v>5507</v>
      </c>
      <c r="F72" s="107">
        <f>VLOOKUP(B72,Data!$B$6:$FI$203,3+'Municipal Detail'!$E$3*2-1)</f>
        <v>6.0490558991201571</v>
      </c>
      <c r="H72" s="46">
        <f>VLOOKUP(B72,Data!$B$6:$FI$203,3+'Municipal Detail'!$H$3*2-2)</f>
        <v>129502</v>
      </c>
      <c r="I72" s="112">
        <f>VLOOKUP(B72,Data!$B$6:$FI$203,3+'Municipal Detail'!$H$3*2-1)</f>
        <v>7.5339034965498755</v>
      </c>
      <c r="R72" s="40" t="s">
        <v>319</v>
      </c>
    </row>
    <row r="73" spans="2:18" x14ac:dyDescent="0.45">
      <c r="B73" s="36">
        <v>69</v>
      </c>
      <c r="C73" s="36">
        <v>69</v>
      </c>
      <c r="D73" s="41"/>
      <c r="E73" s="38"/>
      <c r="F73" s="39"/>
      <c r="H73" s="38"/>
      <c r="I73" s="39"/>
      <c r="R73" s="40" t="s">
        <v>320</v>
      </c>
    </row>
    <row r="74" spans="2:18" x14ac:dyDescent="0.45">
      <c r="B74" s="36">
        <v>70</v>
      </c>
      <c r="C74" s="36">
        <v>70</v>
      </c>
      <c r="D74" s="48" t="s">
        <v>67</v>
      </c>
      <c r="E74" s="42" t="s">
        <v>332</v>
      </c>
      <c r="F74" s="43" t="s">
        <v>333</v>
      </c>
      <c r="G74" s="44"/>
      <c r="H74" s="42" t="s">
        <v>332</v>
      </c>
      <c r="I74" s="43" t="s">
        <v>333</v>
      </c>
      <c r="R74" s="40" t="s">
        <v>321</v>
      </c>
    </row>
    <row r="75" spans="2:18" x14ac:dyDescent="0.45">
      <c r="B75" s="36">
        <v>71</v>
      </c>
      <c r="C75" s="36">
        <v>71</v>
      </c>
      <c r="D75" s="55" t="str">
        <f>'Mid2'!K4</f>
        <v>English only</v>
      </c>
      <c r="E75" s="50">
        <f>'Mid2'!L4</f>
        <v>70661</v>
      </c>
      <c r="F75" s="107">
        <f>'Mid2'!M4</f>
        <v>38.803191635411117</v>
      </c>
      <c r="H75" s="46">
        <f>'Mid2'!P4</f>
        <v>3003007</v>
      </c>
      <c r="I75" s="112">
        <f>'Mid2'!Q4</f>
        <v>64.139474732459135</v>
      </c>
      <c r="J75" s="120" t="str">
        <f>CONCATENATE($E$4,": Non-English Languages")</f>
        <v>Brimbank : Non-English Languages</v>
      </c>
      <c r="R75" s="40" t="s">
        <v>322</v>
      </c>
    </row>
    <row r="76" spans="2:18" x14ac:dyDescent="0.45">
      <c r="B76" s="36">
        <v>72</v>
      </c>
      <c r="C76" s="36">
        <v>72</v>
      </c>
      <c r="D76" s="56" t="str">
        <f>'Mid2'!K5</f>
        <v>Vietnamese</v>
      </c>
      <c r="E76" s="50">
        <f>'Mid2'!L5</f>
        <v>36020</v>
      </c>
      <c r="F76" s="107">
        <f>'Mid2'!M5</f>
        <v>19.780231849358323</v>
      </c>
      <c r="H76" s="46">
        <f>'Mid2'!P5</f>
        <v>115314</v>
      </c>
      <c r="I76" s="112">
        <f>'Mid2'!Q5</f>
        <v>2.4629244584840437</v>
      </c>
      <c r="R76" s="40" t="s">
        <v>323</v>
      </c>
    </row>
    <row r="77" spans="2:18" x14ac:dyDescent="0.45">
      <c r="B77" s="36">
        <v>73</v>
      </c>
      <c r="C77" s="36">
        <v>73</v>
      </c>
      <c r="D77" s="56" t="str">
        <f>'Mid2'!K6</f>
        <v>Greek</v>
      </c>
      <c r="E77" s="50">
        <f>'Mid2'!L6</f>
        <v>4613</v>
      </c>
      <c r="F77" s="107">
        <f>'Mid2'!M6</f>
        <v>2.5332095924788991</v>
      </c>
      <c r="H77" s="46">
        <f>'Mid2'!P6</f>
        <v>103658</v>
      </c>
      <c r="I77" s="112">
        <f>'Mid2'!Q6</f>
        <v>2.2139707539200701</v>
      </c>
      <c r="R77" s="40" t="s">
        <v>324</v>
      </c>
    </row>
    <row r="78" spans="2:18" x14ac:dyDescent="0.45">
      <c r="B78" s="36">
        <v>74</v>
      </c>
      <c r="C78" s="36">
        <v>74</v>
      </c>
      <c r="D78" s="56" t="str">
        <f>'Mid2'!K7</f>
        <v>Punjabi</v>
      </c>
      <c r="E78" s="50">
        <f>'Mid2'!L7</f>
        <v>4370</v>
      </c>
      <c r="F78" s="107">
        <f>'Mid2'!M7</f>
        <v>2.3997671621792303</v>
      </c>
      <c r="H78" s="46">
        <f>'Mid2'!P7</f>
        <v>97684</v>
      </c>
      <c r="I78" s="112">
        <f>'Mid2'!Q7</f>
        <v>2.0863755728060367</v>
      </c>
      <c r="R78" s="40" t="s">
        <v>325</v>
      </c>
    </row>
    <row r="79" spans="2:18" x14ac:dyDescent="0.45">
      <c r="B79" s="36">
        <v>75</v>
      </c>
      <c r="C79" s="36">
        <v>75</v>
      </c>
      <c r="D79" s="56" t="str">
        <f>'Mid2'!K8</f>
        <v>Arabic</v>
      </c>
      <c r="E79" s="50">
        <f>'Mid2'!L8</f>
        <v>4285</v>
      </c>
      <c r="F79" s="107">
        <f>'Mid2'!M8</f>
        <v>2.3530897688645314</v>
      </c>
      <c r="H79" s="46">
        <f>'Mid2'!P8</f>
        <v>87689</v>
      </c>
      <c r="I79" s="112">
        <f>'Mid2'!Q8</f>
        <v>1.8728981983107629</v>
      </c>
      <c r="R79" s="40" t="s">
        <v>326</v>
      </c>
    </row>
    <row r="80" spans="2:18" x14ac:dyDescent="0.45">
      <c r="B80" s="36">
        <v>76</v>
      </c>
      <c r="C80" s="36">
        <v>76</v>
      </c>
      <c r="D80" s="56" t="str">
        <f>'Mid2'!K9</f>
        <v>Macedonian</v>
      </c>
      <c r="E80" s="50">
        <f>'Mid2'!L9</f>
        <v>4237</v>
      </c>
      <c r="F80" s="107">
        <f>'Mid2'!M9</f>
        <v>2.3267307702868187</v>
      </c>
      <c r="H80" s="46">
        <f>'Mid2'!P9</f>
        <v>27792</v>
      </c>
      <c r="I80" s="112">
        <f>'Mid2'!Q9</f>
        <v>0.59359311575514284</v>
      </c>
      <c r="R80" s="40" t="s">
        <v>327</v>
      </c>
    </row>
    <row r="81" spans="2:18" x14ac:dyDescent="0.45">
      <c r="B81" s="36">
        <v>77</v>
      </c>
      <c r="C81" s="36">
        <v>77</v>
      </c>
      <c r="D81" s="56" t="str">
        <f>'Mid2'!K10</f>
        <v>Cantonese</v>
      </c>
      <c r="E81" s="50">
        <f>'Mid2'!L10</f>
        <v>4025</v>
      </c>
      <c r="F81" s="107">
        <f>'Mid2'!M10</f>
        <v>2.2103118599019225</v>
      </c>
      <c r="H81" s="46">
        <f>'Mid2'!P10</f>
        <v>80584</v>
      </c>
      <c r="I81" s="112">
        <f>'Mid2'!Q10</f>
        <v>1.7211466479566937</v>
      </c>
      <c r="R81" s="40" t="s">
        <v>328</v>
      </c>
    </row>
    <row r="82" spans="2:18" x14ac:dyDescent="0.45">
      <c r="B82" s="36">
        <v>78</v>
      </c>
      <c r="C82" s="36">
        <v>78</v>
      </c>
      <c r="D82" s="56" t="str">
        <f>'Mid2'!K11</f>
        <v>Italian</v>
      </c>
      <c r="E82" s="50">
        <f>'Mid2'!L11</f>
        <v>3868</v>
      </c>
      <c r="F82" s="107">
        <f>'Mid2'!M11</f>
        <v>2.1240959687206549</v>
      </c>
      <c r="H82" s="46">
        <f>'Mid2'!P11</f>
        <v>83637</v>
      </c>
      <c r="I82" s="112">
        <f>'Mid2'!Q11</f>
        <v>1.7863538940131289</v>
      </c>
      <c r="R82" s="40" t="s">
        <v>231</v>
      </c>
    </row>
    <row r="83" spans="2:18" x14ac:dyDescent="0.45">
      <c r="B83" s="36">
        <v>79</v>
      </c>
      <c r="C83" s="36">
        <v>79</v>
      </c>
      <c r="D83" s="56" t="str">
        <f>'Mid2'!K12</f>
        <v>Tagalog</v>
      </c>
      <c r="E83" s="50">
        <f>'Mid2'!L12</f>
        <v>2923</v>
      </c>
      <c r="F83" s="107">
        <f>'Mid2'!M12</f>
        <v>1.6051531842219426</v>
      </c>
      <c r="H83" s="46">
        <f>'Mid2'!P12</f>
        <v>25758</v>
      </c>
      <c r="I83" s="112">
        <f>'Mid2'!Q12</f>
        <v>0.55015009627306311</v>
      </c>
      <c r="R83" s="40" t="s">
        <v>329</v>
      </c>
    </row>
    <row r="84" spans="2:18" x14ac:dyDescent="0.45">
      <c r="B84" s="36">
        <v>80</v>
      </c>
      <c r="C84" s="36">
        <v>80</v>
      </c>
      <c r="D84" s="56" t="str">
        <f>'Mid2'!K13</f>
        <v>Croatian</v>
      </c>
      <c r="E84" s="50">
        <f>'Mid2'!L13</f>
        <v>2868</v>
      </c>
      <c r="F84" s="107">
        <f>'Mid2'!M13</f>
        <v>1.574950165018314</v>
      </c>
      <c r="H84" s="46">
        <f>'Mid2'!P13</f>
        <v>16379</v>
      </c>
      <c r="I84" s="112">
        <f>'Mid2'!Q13</f>
        <v>0.34982950643902866</v>
      </c>
      <c r="R84" s="40" t="s">
        <v>331</v>
      </c>
    </row>
    <row r="85" spans="2:18" x14ac:dyDescent="0.45">
      <c r="B85" s="36">
        <v>81</v>
      </c>
      <c r="C85" s="36">
        <v>81</v>
      </c>
      <c r="D85" s="56" t="str">
        <f>'Mid2'!K14</f>
        <v>Mandarin</v>
      </c>
      <c r="E85" s="50">
        <f>'Mid2'!L14</f>
        <v>2724</v>
      </c>
      <c r="F85" s="107">
        <f>'Mid2'!M14</f>
        <v>1.4958731692851768</v>
      </c>
      <c r="H85" s="46">
        <f>'Mid2'!P14</f>
        <v>212680</v>
      </c>
      <c r="I85" s="112">
        <f>'Mid2'!Q14</f>
        <v>4.542508054792882</v>
      </c>
      <c r="R85" s="40" t="s">
        <v>330</v>
      </c>
    </row>
    <row r="86" spans="2:18" x14ac:dyDescent="0.45">
      <c r="B86" s="36">
        <v>82</v>
      </c>
      <c r="C86" s="36">
        <v>82</v>
      </c>
      <c r="D86" s="56" t="str">
        <f>'Mid2'!K15</f>
        <v>Spanish</v>
      </c>
      <c r="E86" s="50">
        <f>'Mid2'!L15</f>
        <v>2554</v>
      </c>
      <c r="F86" s="107">
        <f>'Mid2'!M15</f>
        <v>1.402518382655779</v>
      </c>
      <c r="H86" s="46">
        <f>'Mid2'!P15</f>
        <v>40412</v>
      </c>
      <c r="I86" s="112">
        <f>'Mid2'!Q15</f>
        <v>0.8631363339772895</v>
      </c>
    </row>
    <row r="87" spans="2:18" x14ac:dyDescent="0.45">
      <c r="B87" s="36">
        <v>83</v>
      </c>
      <c r="C87" s="36">
        <v>83</v>
      </c>
      <c r="D87" s="56" t="str">
        <f>'Mid2'!K16</f>
        <v>Turkish</v>
      </c>
      <c r="E87" s="50">
        <f>'Mid2'!L16</f>
        <v>2189</v>
      </c>
      <c r="F87" s="107">
        <f>'Mid2'!M16</f>
        <v>1.2020801643044243</v>
      </c>
      <c r="H87" s="46">
        <f>'Mid2'!P16</f>
        <v>33290</v>
      </c>
      <c r="I87" s="112">
        <f>'Mid2'!Q16</f>
        <v>0.71102169054003694</v>
      </c>
    </row>
    <row r="88" spans="2:18" x14ac:dyDescent="0.45">
      <c r="B88" s="36">
        <v>84</v>
      </c>
      <c r="C88" s="36">
        <v>84</v>
      </c>
      <c r="D88" s="56" t="str">
        <f>'Mid2'!K17</f>
        <v>Filipino</v>
      </c>
      <c r="E88" s="50">
        <f>'Mid2'!L17</f>
        <v>2011</v>
      </c>
      <c r="F88" s="107">
        <f>'Mid2'!M17</f>
        <v>1.1043322112454079</v>
      </c>
      <c r="H88" s="46">
        <f>'Mid2'!P17</f>
        <v>20404</v>
      </c>
      <c r="I88" s="112">
        <f>'Mid2'!Q17</f>
        <v>0.43579713348690036</v>
      </c>
    </row>
    <row r="89" spans="2:18" x14ac:dyDescent="0.45">
      <c r="B89" s="36">
        <v>85</v>
      </c>
      <c r="C89" s="36">
        <v>85</v>
      </c>
      <c r="D89" s="56" t="str">
        <f>'Mid2'!K18</f>
        <v>Hindi</v>
      </c>
      <c r="E89" s="50">
        <f>'Mid2'!L18</f>
        <v>1743</v>
      </c>
      <c r="F89" s="107">
        <f>'Mid2'!M18</f>
        <v>0.95716113585318041</v>
      </c>
      <c r="H89" s="46">
        <f>'Mid2'!P18</f>
        <v>64259</v>
      </c>
      <c r="I89" s="112">
        <f>'Mid2'!Q18</f>
        <v>1.3724704960171892</v>
      </c>
    </row>
    <row r="90" spans="2:18" x14ac:dyDescent="0.45">
      <c r="B90" s="36">
        <v>86</v>
      </c>
      <c r="C90" s="36">
        <v>86</v>
      </c>
      <c r="D90" s="56" t="str">
        <f>'Mid2'!K19</f>
        <v>Urdu</v>
      </c>
      <c r="E90" s="50">
        <f>'Mid2'!L19</f>
        <v>1725</v>
      </c>
      <c r="F90" s="107">
        <f>'Mid2'!M19</f>
        <v>0.94727651138653812</v>
      </c>
      <c r="H90" s="46">
        <f>'Mid2'!P19</f>
        <v>36329</v>
      </c>
      <c r="I90" s="112">
        <f>'Mid2'!Q19</f>
        <v>0.77592991876326223</v>
      </c>
    </row>
    <row r="91" spans="2:18" x14ac:dyDescent="0.45">
      <c r="B91" s="36">
        <v>87</v>
      </c>
      <c r="C91" s="36">
        <v>87</v>
      </c>
      <c r="D91" s="56" t="str">
        <f>'Mid2'!K20</f>
        <v>Serbian</v>
      </c>
      <c r="E91" s="50">
        <f>'Mid2'!L20</f>
        <v>1476</v>
      </c>
      <c r="F91" s="107">
        <f>'Mid2'!M20</f>
        <v>0.81053920626465537</v>
      </c>
      <c r="H91" s="46">
        <f>'Mid2'!P20</f>
        <v>16445</v>
      </c>
      <c r="I91" s="112">
        <f>'Mid2'!Q20</f>
        <v>0.35123916193844718</v>
      </c>
    </row>
    <row r="92" spans="2:18" x14ac:dyDescent="0.45">
      <c r="B92" s="36">
        <v>88</v>
      </c>
      <c r="C92" s="36">
        <v>88</v>
      </c>
      <c r="D92" s="56" t="str">
        <f>'Mid2'!K21</f>
        <v>Samoan</v>
      </c>
      <c r="E92" s="50">
        <f>'Mid2'!L21</f>
        <v>1385</v>
      </c>
      <c r="F92" s="107">
        <f>'Mid2'!M21</f>
        <v>0.76056693812774223</v>
      </c>
      <c r="H92" s="46">
        <f>'Mid2'!P21</f>
        <v>12558</v>
      </c>
      <c r="I92" s="112">
        <f>'Mid2'!Q21</f>
        <v>0.26821899638935964</v>
      </c>
    </row>
    <row r="93" spans="2:18" x14ac:dyDescent="0.45">
      <c r="B93" s="36">
        <v>89</v>
      </c>
      <c r="C93" s="36">
        <v>89</v>
      </c>
      <c r="D93" s="56" t="str">
        <f>'Mid2'!K22</f>
        <v>Chinese Ls other</v>
      </c>
      <c r="E93" s="50">
        <f>'Mid2'!L22</f>
        <v>1291</v>
      </c>
      <c r="F93" s="107">
        <f>'Mid2'!M22</f>
        <v>0.70894723257972225</v>
      </c>
      <c r="H93" s="46">
        <f>'Mid2'!P22</f>
        <v>15321</v>
      </c>
      <c r="I93" s="112">
        <f>'Mid2'!Q22</f>
        <v>0.32723230161501671</v>
      </c>
    </row>
    <row r="94" spans="2:18" x14ac:dyDescent="0.45">
      <c r="B94" s="36">
        <v>90</v>
      </c>
      <c r="C94" s="36">
        <v>90</v>
      </c>
      <c r="D94" s="56" t="str">
        <f>'Mid2'!K23</f>
        <v>Nepali</v>
      </c>
      <c r="E94" s="50">
        <f>'Mid2'!L23</f>
        <v>1112</v>
      </c>
      <c r="F94" s="107">
        <f>'Mid2'!M23</f>
        <v>0.61065013371700316</v>
      </c>
      <c r="H94" s="46">
        <f>'Mid2'!P23</f>
        <v>20142</v>
      </c>
      <c r="I94" s="112">
        <f>'Mid2'!Q23</f>
        <v>0.43020122832254198</v>
      </c>
    </row>
    <row r="95" spans="2:18" x14ac:dyDescent="0.45">
      <c r="B95" s="36">
        <v>91</v>
      </c>
      <c r="C95" s="36">
        <v>91</v>
      </c>
      <c r="D95" s="56" t="str">
        <f>'Mid2'!K24</f>
        <v>Polish</v>
      </c>
      <c r="E95" s="50">
        <f>'Mid2'!L24</f>
        <v>1060</v>
      </c>
      <c r="F95" s="107">
        <f>'Mid2'!M24</f>
        <v>0.58209455192448145</v>
      </c>
      <c r="H95" s="46">
        <f>'Mid2'!P24</f>
        <v>12590</v>
      </c>
      <c r="I95" s="112">
        <f>'Mid2'!Q24</f>
        <v>0.26890246572241105</v>
      </c>
    </row>
    <row r="96" spans="2:18" x14ac:dyDescent="0.45">
      <c r="B96" s="36">
        <v>92</v>
      </c>
      <c r="C96" s="36">
        <v>92</v>
      </c>
      <c r="D96" s="56" t="str">
        <f>'Mid2'!K25</f>
        <v>Tamil</v>
      </c>
      <c r="E96" s="50">
        <f>'Mid2'!L25</f>
        <v>1000</v>
      </c>
      <c r="F96" s="107">
        <f>'Mid2'!M25</f>
        <v>0.54914580370234101</v>
      </c>
      <c r="H96" s="46">
        <f>'Mid2'!P25</f>
        <v>32725</v>
      </c>
      <c r="I96" s="112">
        <f>'Mid2'!Q25</f>
        <v>0.69895418512834806</v>
      </c>
    </row>
    <row r="97" spans="2:9" x14ac:dyDescent="0.45">
      <c r="B97" s="36">
        <v>93</v>
      </c>
      <c r="C97" s="36">
        <v>93</v>
      </c>
      <c r="D97" s="56" t="str">
        <f>'Mid2'!K26</f>
        <v>Sinhalese</v>
      </c>
      <c r="E97" s="50">
        <f>'Mid2'!L26</f>
        <v>937</v>
      </c>
      <c r="F97" s="107">
        <f>'Mid2'!M26</f>
        <v>0.51454961806909361</v>
      </c>
      <c r="H97" s="46">
        <f>'Mid2'!P26</f>
        <v>47504</v>
      </c>
      <c r="I97" s="112">
        <f>'Mid2'!Q26</f>
        <v>1.0146102249148066</v>
      </c>
    </row>
    <row r="98" spans="2:9" x14ac:dyDescent="0.45">
      <c r="B98" s="36">
        <v>94</v>
      </c>
      <c r="C98" s="36">
        <v>94</v>
      </c>
      <c r="D98" s="56" t="str">
        <f>'Mid2'!K27</f>
        <v>Bengali</v>
      </c>
      <c r="E98" s="50">
        <f>'Mid2'!L27</f>
        <v>492</v>
      </c>
      <c r="F98" s="107">
        <f>'Mid2'!M27</f>
        <v>0.27017973542155177</v>
      </c>
      <c r="H98" s="46">
        <f>'Mid2'!P27</f>
        <v>14379</v>
      </c>
      <c r="I98" s="112">
        <f>'Mid2'!Q27</f>
        <v>0.30711267312331603</v>
      </c>
    </row>
    <row r="99" spans="2:9" x14ac:dyDescent="0.45">
      <c r="B99" s="36">
        <v>95</v>
      </c>
      <c r="C99" s="36">
        <v>95</v>
      </c>
      <c r="D99" s="56" t="str">
        <f>'Mid2'!K28</f>
        <v>Malayalam</v>
      </c>
      <c r="E99" s="50">
        <f>'Mid2'!L28</f>
        <v>450</v>
      </c>
      <c r="F99" s="107">
        <f>'Mid2'!M28</f>
        <v>0.24711561166605345</v>
      </c>
      <c r="H99" s="46">
        <f>'Mid2'!P28</f>
        <v>21742</v>
      </c>
      <c r="I99" s="112">
        <f>'Mid2'!Q28</f>
        <v>0.46437469497511213</v>
      </c>
    </row>
    <row r="100" spans="2:9" x14ac:dyDescent="0.45">
      <c r="B100" s="36">
        <v>96</v>
      </c>
      <c r="C100" s="36">
        <v>96</v>
      </c>
      <c r="D100" s="56" t="str">
        <f>'Mid2'!K29</f>
        <v>Thai</v>
      </c>
      <c r="E100" s="50">
        <f>'Mid2'!L29</f>
        <v>443</v>
      </c>
      <c r="F100" s="107">
        <f>'Mid2'!M29</f>
        <v>0.24327159104013707</v>
      </c>
      <c r="H100" s="46">
        <f>'Mid2'!P29</f>
        <v>12504</v>
      </c>
      <c r="I100" s="112">
        <f>'Mid2'!Q29</f>
        <v>0.26706564188983545</v>
      </c>
    </row>
    <row r="101" spans="2:9" x14ac:dyDescent="0.45">
      <c r="B101" s="36">
        <v>97</v>
      </c>
      <c r="C101" s="36">
        <v>97</v>
      </c>
      <c r="D101" s="56" t="str">
        <f>'Mid2'!K30</f>
        <v>Austronesian - Other</v>
      </c>
      <c r="E101" s="50">
        <f>'Mid2'!L30</f>
        <v>433</v>
      </c>
      <c r="F101" s="107">
        <f>'Mid2'!M30</f>
        <v>0.23778013300311368</v>
      </c>
      <c r="H101" s="46">
        <f>'Mid2'!P30</f>
        <v>10519</v>
      </c>
      <c r="I101" s="112">
        <f>'Mid2'!Q30</f>
        <v>0.22466918482399062</v>
      </c>
    </row>
    <row r="102" spans="2:9" x14ac:dyDescent="0.45">
      <c r="B102" s="36">
        <v>98</v>
      </c>
      <c r="C102" s="36">
        <v>98</v>
      </c>
      <c r="D102" s="56" t="str">
        <f>'Mid2'!K31</f>
        <v>Persian</v>
      </c>
      <c r="E102" s="50">
        <f>'Mid2'!L31</f>
        <v>379</v>
      </c>
      <c r="F102" s="107">
        <f>'Mid2'!M31</f>
        <v>0.20812625960318723</v>
      </c>
      <c r="H102" s="46">
        <f>'Mid2'!P31</f>
        <v>21497</v>
      </c>
      <c r="I102" s="112">
        <f>'Mid2'!Q31</f>
        <v>0.45914188289393726</v>
      </c>
    </row>
    <row r="103" spans="2:9" x14ac:dyDescent="0.45">
      <c r="B103" s="36">
        <v>99</v>
      </c>
      <c r="C103" s="36">
        <v>99</v>
      </c>
      <c r="D103" s="56" t="str">
        <f>'Mid2'!K32</f>
        <v>Indonesian</v>
      </c>
      <c r="E103" s="50">
        <f>'Mid2'!L32</f>
        <v>296</v>
      </c>
      <c r="F103" s="107">
        <f>'Mid2'!M32</f>
        <v>0.16254715789589294</v>
      </c>
      <c r="H103" s="46">
        <f>'Mid2'!P32</f>
        <v>16841</v>
      </c>
      <c r="I103" s="112">
        <f>'Mid2'!Q32</f>
        <v>0.35969709493495827</v>
      </c>
    </row>
    <row r="104" spans="2:9" x14ac:dyDescent="0.45">
      <c r="B104" s="36">
        <v>100</v>
      </c>
      <c r="C104" s="36">
        <v>100</v>
      </c>
      <c r="D104" s="56" t="str">
        <f>'Mid2'!K33</f>
        <v>Portuguese</v>
      </c>
      <c r="E104" s="50">
        <f>'Mid2'!L33</f>
        <v>289</v>
      </c>
      <c r="F104" s="107">
        <f>'Mid2'!M33</f>
        <v>0.15870313726997656</v>
      </c>
      <c r="H104" s="46">
        <f>'Mid2'!P33</f>
        <v>8493</v>
      </c>
      <c r="I104" s="112">
        <f>'Mid2'!Q33</f>
        <v>0.18139703267517374</v>
      </c>
    </row>
    <row r="105" spans="2:9" x14ac:dyDescent="0.45">
      <c r="B105" s="36">
        <v>101</v>
      </c>
      <c r="C105" s="36">
        <v>101</v>
      </c>
      <c r="D105" s="56" t="str">
        <f>'Mid2'!K34</f>
        <v>German</v>
      </c>
      <c r="E105" s="50">
        <f>'Mid2'!L34</f>
        <v>274</v>
      </c>
      <c r="F105" s="107">
        <f>'Mid2'!M34</f>
        <v>0.15046595021444142</v>
      </c>
      <c r="H105" s="46">
        <f>'Mid2'!P34</f>
        <v>13380</v>
      </c>
      <c r="I105" s="112">
        <f>'Mid2'!Q34</f>
        <v>0.28577561488211756</v>
      </c>
    </row>
    <row r="106" spans="2:9" x14ac:dyDescent="0.45">
      <c r="B106" s="36">
        <v>102</v>
      </c>
      <c r="C106" s="36">
        <v>102</v>
      </c>
      <c r="D106" s="56" t="str">
        <f>'Mid2'!K35</f>
        <v>French</v>
      </c>
      <c r="E106" s="50">
        <f>'Mid2'!L35</f>
        <v>249</v>
      </c>
      <c r="F106" s="107">
        <f>'Mid2'!M35</f>
        <v>0.13673730512188292</v>
      </c>
      <c r="H106" s="46">
        <f>'Mid2'!P35</f>
        <v>16607</v>
      </c>
      <c r="I106" s="112">
        <f>'Mid2'!Q35</f>
        <v>0.35469922543701993</v>
      </c>
    </row>
    <row r="107" spans="2:9" x14ac:dyDescent="0.45">
      <c r="B107" s="36">
        <v>103</v>
      </c>
      <c r="C107" s="36">
        <v>103</v>
      </c>
      <c r="D107" s="56" t="str">
        <f>'Mid2'!K36</f>
        <v>Russian</v>
      </c>
      <c r="E107" s="50">
        <f>'Mid2'!L36</f>
        <v>202</v>
      </c>
      <c r="F107" s="107">
        <f>'Mid2'!M36</f>
        <v>0.11092745234787288</v>
      </c>
      <c r="H107" s="46">
        <f>'Mid2'!P36</f>
        <v>17378</v>
      </c>
      <c r="I107" s="112">
        <f>'Mid2'!Q36</f>
        <v>0.37116656468022713</v>
      </c>
    </row>
    <row r="108" spans="2:9" x14ac:dyDescent="0.45">
      <c r="B108" s="36">
        <v>104</v>
      </c>
      <c r="C108" s="36">
        <v>104</v>
      </c>
      <c r="D108" s="56" t="str">
        <f>'Mid2'!K37</f>
        <v>Indo-Aryan - other</v>
      </c>
      <c r="E108" s="50">
        <f>'Mid2'!L37</f>
        <v>196</v>
      </c>
      <c r="F108" s="107">
        <f>'Mid2'!M37</f>
        <v>0.10763257752565884</v>
      </c>
      <c r="H108" s="46">
        <f>'Mid2'!P37</f>
        <v>11917</v>
      </c>
      <c r="I108" s="112">
        <f>'Mid2'!Q37</f>
        <v>0.25452825131167378</v>
      </c>
    </row>
    <row r="109" spans="2:9" x14ac:dyDescent="0.45">
      <c r="B109" s="36">
        <v>105</v>
      </c>
      <c r="C109" s="36">
        <v>105</v>
      </c>
      <c r="D109" s="56" t="str">
        <f>'Mid2'!K38</f>
        <v>Gujarati</v>
      </c>
      <c r="E109" s="50">
        <f>'Mid2'!L38</f>
        <v>182</v>
      </c>
      <c r="F109" s="107">
        <f>'Mid2'!M38</f>
        <v>9.9944536273826073E-2</v>
      </c>
      <c r="H109" s="46">
        <f>'Mid2'!P38</f>
        <v>23057</v>
      </c>
      <c r="I109" s="112">
        <f>'Mid2'!Q38</f>
        <v>0.49246101288019323</v>
      </c>
    </row>
    <row r="110" spans="2:9" x14ac:dyDescent="0.45">
      <c r="B110" s="36">
        <v>106</v>
      </c>
      <c r="C110" s="36">
        <v>106</v>
      </c>
      <c r="D110" s="56" t="str">
        <f>'Mid2'!K39</f>
        <v>Japanese</v>
      </c>
      <c r="E110" s="50">
        <f>'Mid2'!L39</f>
        <v>169</v>
      </c>
      <c r="F110" s="107">
        <f>'Mid2'!M39</f>
        <v>9.2805640825695632E-2</v>
      </c>
      <c r="H110" s="46">
        <f>'Mid2'!P39</f>
        <v>11233</v>
      </c>
      <c r="I110" s="112">
        <f>'Mid2'!Q39</f>
        <v>0.23991909431770003</v>
      </c>
    </row>
    <row r="111" spans="2:9" x14ac:dyDescent="0.45">
      <c r="B111" s="36">
        <v>107</v>
      </c>
      <c r="C111" s="36">
        <v>107</v>
      </c>
      <c r="D111" s="56" t="str">
        <f>'Mid2'!K40</f>
        <v>Korean</v>
      </c>
      <c r="E111" s="50">
        <f>'Mid2'!L40</f>
        <v>134</v>
      </c>
      <c r="F111" s="107">
        <f>'Mid2'!M40</f>
        <v>7.3585537696113701E-2</v>
      </c>
      <c r="H111" s="46">
        <f>'Mid2'!P40</f>
        <v>16139</v>
      </c>
      <c r="I111" s="112">
        <f>'Mid2'!Q40</f>
        <v>0.34470348644114318</v>
      </c>
    </row>
    <row r="112" spans="2:9" x14ac:dyDescent="0.45">
      <c r="B112" s="36">
        <v>108</v>
      </c>
      <c r="C112" s="36">
        <v>108</v>
      </c>
      <c r="D112" s="56" t="str">
        <f>'Mid2'!K41</f>
        <v>Khmer</v>
      </c>
      <c r="E112" s="50">
        <f>'Mid2'!L41</f>
        <v>92</v>
      </c>
      <c r="F112" s="107">
        <f>'Mid2'!M41</f>
        <v>5.0521413940615378E-2</v>
      </c>
      <c r="H112" s="46">
        <f>'Mid2'!P41</f>
        <v>17041</v>
      </c>
      <c r="I112" s="112">
        <f>'Mid2'!Q41</f>
        <v>0.36396877826652951</v>
      </c>
    </row>
    <row r="113" spans="2:10" x14ac:dyDescent="0.45">
      <c r="B113" s="36">
        <v>109</v>
      </c>
      <c r="C113" s="36">
        <v>109</v>
      </c>
      <c r="D113" s="56" t="str">
        <f>'Mid2'!K42</f>
        <v>Afrikaans</v>
      </c>
      <c r="E113" s="50">
        <f>'Mid2'!L42</f>
        <v>48</v>
      </c>
      <c r="F113" s="107">
        <f>'Mid2'!M42</f>
        <v>2.6358998577712366E-2</v>
      </c>
      <c r="H113" s="46">
        <f>'Mid2'!P42</f>
        <v>4719</v>
      </c>
      <c r="I113" s="112">
        <f>'Mid2'!Q42</f>
        <v>0.10079036820842396</v>
      </c>
    </row>
    <row r="114" spans="2:10" x14ac:dyDescent="0.45">
      <c r="B114" s="36">
        <v>110</v>
      </c>
      <c r="C114" s="36">
        <v>110</v>
      </c>
      <c r="D114" s="56" t="str">
        <f>'Mid2'!K43</f>
        <v>Australian Indigenous Languages</v>
      </c>
      <c r="E114" s="50">
        <f>'Mid2'!L43</f>
        <v>23</v>
      </c>
      <c r="F114" s="107">
        <f>'Mid2'!M43</f>
        <v>1.2630353485153845E-2</v>
      </c>
      <c r="H114" s="46">
        <f>'Mid2'!P43</f>
        <v>651</v>
      </c>
      <c r="I114" s="112">
        <f>'Mid2'!Q43</f>
        <v>1.3904329244264463E-2</v>
      </c>
    </row>
    <row r="115" spans="2:10" x14ac:dyDescent="0.45">
      <c r="B115" s="36">
        <v>111</v>
      </c>
      <c r="C115" s="36">
        <v>111</v>
      </c>
      <c r="D115" s="57" t="s">
        <v>108</v>
      </c>
      <c r="E115" s="46">
        <f>VLOOKUP(B115,Data!$B$6:$FI$203,3+'Municipal Detail'!$E$3*2-2)</f>
        <v>18673</v>
      </c>
      <c r="F115" s="107">
        <f>VLOOKUP(B115,Data!$B$6:$FI$203,3+'Municipal Detail'!$E$3*2-1)</f>
        <v>10.254199592533814</v>
      </c>
      <c r="H115" s="46">
        <f>VLOOKUP(B115,Data!$B$6:$FI$203,3+'Municipal Detail'!$H$3*2-2)</f>
        <v>237737</v>
      </c>
      <c r="I115" s="112">
        <f>VLOOKUP(B115,Data!$B$6:$FI$203,3+'Municipal Detail'!$H$3*2-1)</f>
        <v>5.0776859009887874</v>
      </c>
    </row>
    <row r="116" spans="2:10" x14ac:dyDescent="0.45">
      <c r="B116" s="36">
        <v>112</v>
      </c>
      <c r="C116" s="36">
        <v>112</v>
      </c>
      <c r="D116" s="57" t="s">
        <v>62</v>
      </c>
      <c r="E116" s="46">
        <f>VLOOKUP(B116,Data!$B$6:$FI$203,3+'Municipal Detail'!$E$3*2-2)</f>
        <v>12534</v>
      </c>
      <c r="F116" s="107"/>
      <c r="H116" s="46">
        <f>VLOOKUP(B116,Data!$B$6:$FI$203,3+'Municipal Detail'!$H$3*2-2)</f>
        <v>236253</v>
      </c>
      <c r="I116" s="112"/>
    </row>
    <row r="117" spans="2:10" x14ac:dyDescent="0.45">
      <c r="B117" s="36">
        <v>113</v>
      </c>
      <c r="C117" s="36">
        <v>113</v>
      </c>
      <c r="D117" s="53" t="s">
        <v>64</v>
      </c>
      <c r="E117" s="46">
        <f>VLOOKUP(B117,Data!$B$6:$FI$203,3+'Municipal Detail'!$E$3*2-2)</f>
        <v>194618</v>
      </c>
      <c r="F117" s="109">
        <f>SUM(F75:F115)</f>
        <v>99.999999999999972</v>
      </c>
      <c r="H117" s="46">
        <f>VLOOKUP(B117,Data!$B$6:$FI$203,3+'Municipal Detail'!$H$3*2-2)</f>
        <v>4917750</v>
      </c>
      <c r="I117" s="113">
        <f>SUM(I75:I115)</f>
        <v>99.999999999999943</v>
      </c>
    </row>
    <row r="118" spans="2:10" ht="21.4" customHeight="1" x14ac:dyDescent="0.45">
      <c r="B118" s="36">
        <v>114</v>
      </c>
      <c r="C118" s="36">
        <v>114</v>
      </c>
      <c r="D118" s="41"/>
      <c r="E118" s="42" t="s">
        <v>332</v>
      </c>
      <c r="F118" s="43" t="s">
        <v>333</v>
      </c>
      <c r="G118" s="44"/>
      <c r="H118" s="42" t="s">
        <v>332</v>
      </c>
      <c r="I118" s="43" t="s">
        <v>333</v>
      </c>
    </row>
    <row r="119" spans="2:10" x14ac:dyDescent="0.45">
      <c r="B119" s="36">
        <v>115</v>
      </c>
      <c r="C119" s="36">
        <v>115</v>
      </c>
      <c r="D119" s="58" t="s">
        <v>109</v>
      </c>
      <c r="E119" s="46">
        <f>VLOOKUP(B119,Data!$B$6:$FI$203,3+'Municipal Detail'!$E$3*2-2)</f>
        <v>23279</v>
      </c>
      <c r="F119" s="107">
        <f>VLOOKUP(B119,Data!$B$6:$FI$203,3+'Municipal Detail'!$E$3*2-1)</f>
        <v>11.961380756147941</v>
      </c>
      <c r="H119" s="46">
        <f>VLOOKUP(B119,Data!$B$6:$FI$203,3+'Municipal Detail'!$H$3*2-2)</f>
        <v>220112</v>
      </c>
      <c r="I119" s="112">
        <f>VLOOKUP(B119,Data!$B$6:$FI$203,3+'Municipal Detail'!$H$3*2-1)</f>
        <v>4.4758680290783381</v>
      </c>
    </row>
    <row r="120" spans="2:10" x14ac:dyDescent="0.45">
      <c r="B120" s="36">
        <v>116</v>
      </c>
      <c r="C120" s="36">
        <v>116</v>
      </c>
      <c r="D120" s="41"/>
      <c r="E120" s="38"/>
      <c r="F120" s="39"/>
      <c r="H120" s="38"/>
      <c r="I120" s="39"/>
    </row>
    <row r="121" spans="2:10" x14ac:dyDescent="0.45">
      <c r="B121" s="36">
        <v>117</v>
      </c>
      <c r="C121" s="36">
        <v>117</v>
      </c>
      <c r="D121" s="48" t="s">
        <v>354</v>
      </c>
      <c r="E121" s="42" t="s">
        <v>332</v>
      </c>
      <c r="F121" s="43" t="s">
        <v>333</v>
      </c>
      <c r="G121" s="44"/>
      <c r="H121" s="42" t="s">
        <v>332</v>
      </c>
      <c r="I121" s="43" t="s">
        <v>333</v>
      </c>
      <c r="J121" s="120" t="str">
        <f>CONCATENATE($E$4,": Religions")</f>
        <v>Brimbank : Religions</v>
      </c>
    </row>
    <row r="122" spans="2:10" x14ac:dyDescent="0.45">
      <c r="B122" s="36">
        <v>118</v>
      </c>
      <c r="C122" s="36">
        <v>118</v>
      </c>
      <c r="D122" s="54" t="s">
        <v>111</v>
      </c>
      <c r="E122" s="46">
        <f>VLOOKUP(B122,Data!$B$6:$FI$203,3+'Municipal Detail'!$E$3*2-2)</f>
        <v>21602</v>
      </c>
      <c r="F122" s="107">
        <f>VLOOKUP(B122,Data!$B$6:$FI$203,3+'Municipal Detail'!$E$3*2-1)</f>
        <v>11.9932488701851</v>
      </c>
      <c r="H122" s="46">
        <f>VLOOKUP(B122,Data!$B$6:$FI$203,3+'Municipal Detail'!$H$3*2-2)</f>
        <v>190454</v>
      </c>
      <c r="I122" s="112">
        <f>VLOOKUP(B122,Data!$B$6:$FI$203,3+'Municipal Detail'!$H$3*2-1)</f>
        <v>4.1299355162441076</v>
      </c>
    </row>
    <row r="123" spans="2:10" x14ac:dyDescent="0.45">
      <c r="B123" s="36">
        <v>119</v>
      </c>
      <c r="C123" s="36">
        <v>119</v>
      </c>
      <c r="D123" s="45" t="s">
        <v>112</v>
      </c>
      <c r="E123" s="46">
        <f>VLOOKUP(B123,Data!$B$6:$FI$203,3+'Municipal Detail'!$E$3*2-2)</f>
        <v>93975</v>
      </c>
      <c r="F123" s="107">
        <f>VLOOKUP(B123,Data!$B$6:$FI$203,3+'Municipal Detail'!$E$3*2-1)</f>
        <v>52.174130292363898</v>
      </c>
      <c r="H123" s="46">
        <f>VLOOKUP(B123,Data!$B$6:$FI$203,3+'Municipal Detail'!$H$3*2-2)</f>
        <v>1973846</v>
      </c>
      <c r="I123" s="112">
        <f>VLOOKUP(B123,Data!$B$6:$FI$203,3+'Municipal Detail'!$H$3*2-1)</f>
        <v>42.802234130007079</v>
      </c>
    </row>
    <row r="124" spans="2:10" x14ac:dyDescent="0.45">
      <c r="B124" s="36">
        <v>120</v>
      </c>
      <c r="C124" s="36">
        <v>120</v>
      </c>
      <c r="D124" s="59" t="s">
        <v>113</v>
      </c>
      <c r="E124" s="46">
        <f>VLOOKUP(B124,Data!$B$6:$FI$203,3+'Municipal Detail'!$E$3*2-2)</f>
        <v>6070</v>
      </c>
      <c r="F124" s="107">
        <f>VLOOKUP(B124,Data!$B$6:$FI$203,3+'Municipal Detail'!$E$3*2-1)</f>
        <v>3.3700129914833608</v>
      </c>
      <c r="H124" s="46">
        <f>VLOOKUP(B124,Data!$B$6:$FI$203,3+'Municipal Detail'!$H$3*2-2)</f>
        <v>203192</v>
      </c>
      <c r="I124" s="112">
        <f>VLOOKUP(B124,Data!$B$6:$FI$203,3+'Municipal Detail'!$H$3*2-1)</f>
        <v>4.4061550685030131</v>
      </c>
    </row>
    <row r="125" spans="2:10" x14ac:dyDescent="0.45">
      <c r="B125" s="36">
        <v>121</v>
      </c>
      <c r="C125" s="36">
        <v>121</v>
      </c>
      <c r="D125" s="59" t="s">
        <v>114</v>
      </c>
      <c r="E125" s="46">
        <f>VLOOKUP(B125,Data!$B$6:$FI$203,3+'Municipal Detail'!$E$3*2-2)</f>
        <v>13031</v>
      </c>
      <c r="F125" s="107">
        <f>VLOOKUP(B125,Data!$B$6:$FI$203,3+'Municipal Detail'!$E$3*2-1)</f>
        <v>7.2347016955551364</v>
      </c>
      <c r="H125" s="46">
        <f>VLOOKUP(B125,Data!$B$6:$FI$203,3+'Municipal Detail'!$H$3*2-2)</f>
        <v>258250</v>
      </c>
      <c r="I125" s="112">
        <f>VLOOKUP(B125,Data!$B$6:$FI$203,3+'Municipal Detail'!$H$3*2-1)</f>
        <v>5.6000706053432374</v>
      </c>
    </row>
    <row r="126" spans="2:10" x14ac:dyDescent="0.45">
      <c r="B126" s="36">
        <v>122</v>
      </c>
      <c r="C126" s="36">
        <v>122</v>
      </c>
      <c r="D126" s="59" t="s">
        <v>115</v>
      </c>
      <c r="E126" s="46">
        <f>VLOOKUP(B126,Data!$B$6:$FI$203,3+'Municipal Detail'!$E$3*2-2)</f>
        <v>70</v>
      </c>
      <c r="F126" s="107">
        <f>VLOOKUP(B126,Data!$B$6:$FI$203,3+'Municipal Detail'!$E$3*2-1)</f>
        <v>3.8863411763399545E-2</v>
      </c>
      <c r="H126" s="46">
        <f>VLOOKUP(B126,Data!$B$6:$FI$203,3+'Municipal Detail'!$H$3*2-2)</f>
        <v>45698</v>
      </c>
      <c r="I126" s="112">
        <f>VLOOKUP(B126,Data!$B$6:$FI$203,3+'Municipal Detail'!$H$3*2-1)</f>
        <v>0.99094685972110452</v>
      </c>
    </row>
    <row r="127" spans="2:10" x14ac:dyDescent="0.45">
      <c r="B127" s="36">
        <v>123</v>
      </c>
      <c r="C127" s="36">
        <v>123</v>
      </c>
      <c r="D127" s="59" t="s">
        <v>116</v>
      </c>
      <c r="E127" s="46">
        <f>VLOOKUP(B127,Data!$B$6:$FI$203,3+'Municipal Detail'!$E$3*2-2)</f>
        <v>4027</v>
      </c>
      <c r="F127" s="107">
        <f>VLOOKUP(B127,Data!$B$6:$FI$203,3+'Municipal Detail'!$E$3*2-1)</f>
        <v>2.2357565595887143</v>
      </c>
      <c r="H127" s="46">
        <f>VLOOKUP(B127,Data!$B$6:$FI$203,3+'Municipal Detail'!$H$3*2-2)</f>
        <v>103978</v>
      </c>
      <c r="I127" s="112">
        <f>VLOOKUP(B127,Data!$B$6:$FI$203,3+'Municipal Detail'!$H$3*2-1)</f>
        <v>2.2547304604157952</v>
      </c>
    </row>
    <row r="128" spans="2:10" x14ac:dyDescent="0.45">
      <c r="B128" s="36">
        <v>124</v>
      </c>
      <c r="C128" s="36">
        <v>124</v>
      </c>
      <c r="D128" s="59" t="s">
        <v>340</v>
      </c>
      <c r="E128" s="46">
        <f>VLOOKUP(B128,Data!$B$6:$FI$203,3+'Municipal Detail'!$E$3*2-2)</f>
        <v>41343</v>
      </c>
      <c r="F128" s="107">
        <f>VLOOKUP(B128,Data!$B$6:$FI$203,3+'Municipal Detail'!$E$3*2-1)</f>
        <v>22.953286179060395</v>
      </c>
      <c r="H128" s="46">
        <f>VLOOKUP(B128,Data!$B$6:$FI$203,3+'Municipal Detail'!$H$3*2-2)</f>
        <v>1836131</v>
      </c>
      <c r="I128" s="112">
        <f>VLOOKUP(B128,Data!$B$6:$FI$203,3+'Municipal Detail'!$H$3*2-1)</f>
        <v>39.815927359765666</v>
      </c>
    </row>
    <row r="129" spans="2:9" x14ac:dyDescent="0.45">
      <c r="B129" s="36">
        <v>125</v>
      </c>
      <c r="C129" s="36">
        <v>125</v>
      </c>
      <c r="D129" s="41"/>
      <c r="E129" s="38"/>
      <c r="F129" s="39"/>
      <c r="H129" s="38"/>
      <c r="I129" s="39"/>
    </row>
    <row r="130" spans="2:9" ht="21" x14ac:dyDescent="0.45">
      <c r="B130" s="36">
        <v>126</v>
      </c>
      <c r="C130" s="36">
        <v>126</v>
      </c>
      <c r="D130" s="122" t="s">
        <v>236</v>
      </c>
      <c r="F130" s="60" t="s">
        <v>337</v>
      </c>
      <c r="I130" s="60" t="s">
        <v>337</v>
      </c>
    </row>
    <row r="131" spans="2:9" x14ac:dyDescent="0.45">
      <c r="B131" s="36">
        <v>127</v>
      </c>
      <c r="C131" s="36">
        <v>127</v>
      </c>
      <c r="D131" s="123" t="s">
        <v>118</v>
      </c>
      <c r="F131" s="107">
        <f>VLOOKUP(B131,Data!$B$6:$FI$203,3+'Municipal Detail'!$E$3*2-2)</f>
        <v>7.4136607828089023</v>
      </c>
      <c r="G131" s="61"/>
      <c r="I131" s="112">
        <f>VLOOKUP(B131,Data!$B$6:$FI$203,3+'Municipal Detail'!$H$3*2-2)</f>
        <v>7.8610798614820911</v>
      </c>
    </row>
    <row r="132" spans="2:9" x14ac:dyDescent="0.45">
      <c r="B132" s="36">
        <v>128</v>
      </c>
      <c r="C132" s="36">
        <v>128</v>
      </c>
      <c r="D132" s="59" t="s">
        <v>119</v>
      </c>
      <c r="F132" s="107">
        <f>VLOOKUP(B132,Data!$B$6:$FI$203,3+'Municipal Detail'!$E$3*2-2)</f>
        <v>4.8373504129445477</v>
      </c>
      <c r="G132" s="61"/>
      <c r="I132" s="112">
        <f>VLOOKUP(B132,Data!$B$6:$FI$203,3+'Municipal Detail'!$H$3*2-2)</f>
        <v>4.7200431006162864</v>
      </c>
    </row>
    <row r="133" spans="2:9" x14ac:dyDescent="0.45">
      <c r="B133" s="36">
        <v>129</v>
      </c>
      <c r="C133" s="36">
        <v>129</v>
      </c>
      <c r="D133" s="59" t="s">
        <v>120</v>
      </c>
      <c r="F133" s="107">
        <f>VLOOKUP(B133,Data!$B$6:$FI$203,3+'Municipal Detail'!$E$3*2-2)</f>
        <v>6.2585252346946962</v>
      </c>
      <c r="G133" s="61"/>
      <c r="I133" s="112">
        <f>VLOOKUP(B133,Data!$B$6:$FI$203,3+'Municipal Detail'!$H$3*2-2)</f>
        <v>6.3273493484426542</v>
      </c>
    </row>
    <row r="134" spans="2:9" x14ac:dyDescent="0.45">
      <c r="B134" s="36">
        <v>130</v>
      </c>
      <c r="C134" s="36">
        <v>130</v>
      </c>
      <c r="D134" s="41"/>
      <c r="E134" s="38"/>
      <c r="F134" s="39"/>
      <c r="H134" s="38"/>
    </row>
    <row r="135" spans="2:9" x14ac:dyDescent="0.45">
      <c r="B135" s="36">
        <v>131</v>
      </c>
      <c r="C135" s="36">
        <v>131</v>
      </c>
      <c r="D135" s="62" t="s">
        <v>121</v>
      </c>
      <c r="E135" s="42" t="s">
        <v>332</v>
      </c>
      <c r="F135" s="43" t="s">
        <v>333</v>
      </c>
      <c r="G135" s="44"/>
      <c r="H135" s="42" t="s">
        <v>332</v>
      </c>
      <c r="I135" s="43" t="s">
        <v>333</v>
      </c>
    </row>
    <row r="136" spans="2:9" x14ac:dyDescent="0.45">
      <c r="B136" s="36">
        <v>132</v>
      </c>
      <c r="C136" s="36">
        <v>132</v>
      </c>
      <c r="D136" s="63" t="s">
        <v>122</v>
      </c>
      <c r="E136" s="46">
        <f>VLOOKUP(B136,Data!$B$6:$FI$203,3+'Municipal Detail'!$E$3*2-2)</f>
        <v>6820</v>
      </c>
      <c r="F136" s="107">
        <f>VLOOKUP(B136,Data!$B$6:$FI$203,3+'Municipal Detail'!$E$3*2-1)</f>
        <v>7.5151515151515147</v>
      </c>
      <c r="H136" s="46">
        <f>VLOOKUP(B136,Data!$B$6:$FI$203,3+'Municipal Detail'!$H$3*2-2)</f>
        <v>120995</v>
      </c>
      <c r="I136" s="112">
        <f>VLOOKUP(B136,Data!$B$6:$FI$203,3+'Municipal Detail'!$H$3*2-1)</f>
        <v>5.2687247765707106</v>
      </c>
    </row>
    <row r="137" spans="2:9" x14ac:dyDescent="0.45">
      <c r="B137" s="36">
        <v>133</v>
      </c>
      <c r="C137" s="36">
        <v>133</v>
      </c>
      <c r="D137" s="59" t="s">
        <v>123</v>
      </c>
      <c r="E137" s="46">
        <f>VLOOKUP(B137,Data!$B$6:$FI$203,3+'Municipal Detail'!$E$3*2-2)</f>
        <v>8158</v>
      </c>
      <c r="F137" s="107">
        <f>VLOOKUP(B137,Data!$B$6:$FI$203,3+'Municipal Detail'!$E$3*2-1)</f>
        <v>8.9599121361889082</v>
      </c>
      <c r="H137" s="46">
        <f>VLOOKUP(B137,Data!$B$6:$FI$203,3+'Municipal Detail'!$H$3*2-2)</f>
        <v>151601</v>
      </c>
      <c r="I137" s="112">
        <f>VLOOKUP(B137,Data!$B$6:$FI$203,3+'Municipal Detail'!$H$3*2-1)</f>
        <v>6.3731237559143334</v>
      </c>
    </row>
    <row r="138" spans="2:9" x14ac:dyDescent="0.45">
      <c r="B138" s="36">
        <v>134</v>
      </c>
      <c r="C138" s="36">
        <v>134</v>
      </c>
      <c r="D138" s="59" t="s">
        <v>120</v>
      </c>
      <c r="E138" s="46">
        <f>VLOOKUP(B138,Data!$B$6:$FI$203,3+'Municipal Detail'!$E$3*2-2)</f>
        <v>14975</v>
      </c>
      <c r="F138" s="107">
        <f>VLOOKUP(B138,Data!$B$6:$FI$203,3+'Municipal Detail'!$E$3*2-1)</f>
        <v>8.2371190160561945</v>
      </c>
      <c r="H138" s="46">
        <f>VLOOKUP(B138,Data!$B$6:$FI$203,3+'Municipal Detail'!$H$3*2-2)</f>
        <v>272599</v>
      </c>
      <c r="I138" s="127">
        <f>VLOOKUP(B138,Data!$B$6:$FI$203,3+'Municipal Detail'!$H$3*2-1)</f>
        <v>5.8307077940550522</v>
      </c>
    </row>
    <row r="139" spans="2:9" x14ac:dyDescent="0.45">
      <c r="B139" s="36">
        <v>135</v>
      </c>
      <c r="C139" s="36">
        <v>135</v>
      </c>
      <c r="D139" s="41"/>
      <c r="E139" s="38"/>
      <c r="F139" s="39"/>
      <c r="H139" s="38"/>
      <c r="I139" s="39"/>
    </row>
    <row r="140" spans="2:9" x14ac:dyDescent="0.45">
      <c r="B140" s="36">
        <v>136</v>
      </c>
      <c r="C140" s="36">
        <v>136</v>
      </c>
      <c r="D140" s="37" t="s">
        <v>124</v>
      </c>
      <c r="E140" s="42" t="s">
        <v>332</v>
      </c>
      <c r="F140" s="43" t="s">
        <v>333</v>
      </c>
      <c r="G140" s="44"/>
      <c r="H140" s="42" t="s">
        <v>332</v>
      </c>
      <c r="I140" s="43" t="s">
        <v>333</v>
      </c>
    </row>
    <row r="141" spans="2:9" x14ac:dyDescent="0.45">
      <c r="B141" s="36">
        <v>137</v>
      </c>
      <c r="C141" s="36">
        <v>137</v>
      </c>
      <c r="D141" s="64" t="s">
        <v>125</v>
      </c>
      <c r="E141" s="46">
        <f>VLOOKUP(B141,Data!$B$6:$FI$203,3+'Municipal Detail'!$E$3*2-2)</f>
        <v>13597</v>
      </c>
      <c r="F141" s="107">
        <f>VLOOKUP(B141,Data!$B$6:$FI$203,3+'Municipal Detail'!$E$3*2-1)</f>
        <v>6.534725793351372</v>
      </c>
      <c r="H141" s="46">
        <f>VLOOKUP(B141,Data!$B$6:$FI$203,3+'Municipal Detail'!$H$3*2-2)</f>
        <v>341703</v>
      </c>
      <c r="I141" s="112">
        <f>VLOOKUP(B141,Data!$B$6:$FI$203,3+'Municipal Detail'!$H$3*2-1)</f>
        <v>6.4396240136879914</v>
      </c>
    </row>
    <row r="142" spans="2:9" x14ac:dyDescent="0.45">
      <c r="B142" s="36">
        <v>138</v>
      </c>
      <c r="C142" s="36">
        <v>138</v>
      </c>
      <c r="D142" s="124" t="s">
        <v>126</v>
      </c>
      <c r="E142" s="46">
        <f>VLOOKUP(B142,Data!$B$6:$FI$203,3+'Municipal Detail'!$E$3*2-2)</f>
        <v>14138</v>
      </c>
      <c r="F142" s="107">
        <f>VLOOKUP(B142,Data!$B$6:$FI$203,3+'Municipal Detail'!$E$3*2-1)</f>
        <v>6.7947306954770674</v>
      </c>
      <c r="H142" s="46">
        <f>VLOOKUP(B142,Data!$B$6:$FI$203,3+'Municipal Detail'!$H$3*2-2)</f>
        <v>386353</v>
      </c>
      <c r="I142" s="112">
        <f>VLOOKUP(B142,Data!$B$6:$FI$203,3+'Municipal Detail'!$H$3*2-1)</f>
        <v>7.2810834454494007</v>
      </c>
    </row>
    <row r="143" spans="2:9" x14ac:dyDescent="0.45">
      <c r="B143" s="36">
        <v>139</v>
      </c>
      <c r="C143" s="36">
        <v>139</v>
      </c>
      <c r="D143" s="124" t="s">
        <v>127</v>
      </c>
      <c r="E143" s="46">
        <f>VLOOKUP(B143,Data!$B$6:$FI$203,3+'Municipal Detail'!$E$3*2-2)</f>
        <v>4049</v>
      </c>
      <c r="F143" s="107">
        <f>VLOOKUP(B143,Data!$B$6:$FI$203,3+'Municipal Detail'!$E$3*2-1)</f>
        <v>1.9459516611958303</v>
      </c>
      <c r="H143" s="46">
        <f>VLOOKUP(B143,Data!$B$6:$FI$203,3+'Municipal Detail'!$H$3*2-2)</f>
        <v>122582</v>
      </c>
      <c r="I143" s="112">
        <f>VLOOKUP(B143,Data!$B$6:$FI$203,3+'Municipal Detail'!$H$3*2-1)</f>
        <v>2.310140650933417</v>
      </c>
    </row>
    <row r="144" spans="2:9" x14ac:dyDescent="0.45">
      <c r="B144" s="36">
        <v>140</v>
      </c>
      <c r="C144" s="36">
        <v>140</v>
      </c>
      <c r="D144" s="124" t="s">
        <v>128</v>
      </c>
      <c r="E144" s="46">
        <f>VLOOKUP(B144,Data!$B$6:$FI$203,3+'Municipal Detail'!$E$3*2-2)</f>
        <v>1462</v>
      </c>
      <c r="F144" s="107">
        <f>VLOOKUP(B144,Data!$B$6:$FI$203,3+'Municipal Detail'!$E$3*2-1)</f>
        <v>0.70263801646537516</v>
      </c>
      <c r="H144" s="46">
        <f>VLOOKUP(B144,Data!$B$6:$FI$203,3+'Municipal Detail'!$H$3*2-2)</f>
        <v>33094</v>
      </c>
      <c r="I144" s="112">
        <f>VLOOKUP(B144,Data!$B$6:$FI$203,3+'Municipal Detail'!$H$3*2-1)</f>
        <v>0.62367880032949785</v>
      </c>
    </row>
    <row r="145" spans="2:9" x14ac:dyDescent="0.45">
      <c r="B145" s="36">
        <v>141</v>
      </c>
      <c r="C145" s="36">
        <v>141</v>
      </c>
      <c r="D145" s="124" t="s">
        <v>129</v>
      </c>
      <c r="E145" s="46">
        <f>VLOOKUP(B145,Data!$B$6:$FI$203,3+'Municipal Detail'!$E$3*2-2)</f>
        <v>12534</v>
      </c>
      <c r="F145" s="107">
        <f>VLOOKUP(B145,Data!$B$6:$FI$203,3+'Municipal Detail'!$E$3*2-1)</f>
        <v>6.0238473997106787</v>
      </c>
      <c r="H145" s="46">
        <f>VLOOKUP(B145,Data!$B$6:$FI$203,3+'Municipal Detail'!$H$3*2-2)</f>
        <v>219910</v>
      </c>
      <c r="I145" s="112">
        <f>VLOOKUP(B145,Data!$B$6:$FI$203,3+'Municipal Detail'!$H$3*2-1)</f>
        <v>4.1443526010896194</v>
      </c>
    </row>
    <row r="146" spans="2:9" x14ac:dyDescent="0.45">
      <c r="B146" s="36">
        <v>142</v>
      </c>
      <c r="C146" s="36">
        <v>142</v>
      </c>
      <c r="D146" s="124" t="s">
        <v>130</v>
      </c>
      <c r="E146" s="46">
        <f>VLOOKUP(B146,Data!$B$6:$FI$203,3+'Municipal Detail'!$E$3*2-2)</f>
        <v>6612</v>
      </c>
      <c r="F146" s="107">
        <f>VLOOKUP(B146,Data!$B$6:$FI$203,3+'Municipal Detail'!$E$3*2-1)</f>
        <v>3.177730892523297</v>
      </c>
      <c r="H146" s="46">
        <f>VLOOKUP(B146,Data!$B$6:$FI$203,3+'Municipal Detail'!$H$3*2-2)</f>
        <v>163835</v>
      </c>
      <c r="I146" s="112">
        <f>VLOOKUP(B146,Data!$B$6:$FI$203,3+'Municipal Detail'!$H$3*2-1)</f>
        <v>3.087581321447491</v>
      </c>
    </row>
    <row r="147" spans="2:9" x14ac:dyDescent="0.45">
      <c r="B147" s="36">
        <v>143</v>
      </c>
      <c r="C147" s="36">
        <v>143</v>
      </c>
      <c r="D147" s="124" t="s">
        <v>131</v>
      </c>
      <c r="E147" s="46">
        <f>VLOOKUP(B147,Data!$B$6:$FI$203,3+'Municipal Detail'!$E$3*2-2)</f>
        <v>2037</v>
      </c>
      <c r="F147" s="107">
        <f>VLOOKUP(B147,Data!$B$6:$FI$203,3+'Municipal Detail'!$E$3*2-1)</f>
        <v>0.9789833375786382</v>
      </c>
      <c r="H147" s="46">
        <f>VLOOKUP(B147,Data!$B$6:$FI$203,3+'Municipal Detail'!$H$3*2-2)</f>
        <v>40039</v>
      </c>
      <c r="I147" s="112">
        <f>VLOOKUP(B147,Data!$B$6:$FI$203,3+'Municipal Detail'!$H$3*2-1)</f>
        <v>0.75456201989462623</v>
      </c>
    </row>
    <row r="148" spans="2:9" x14ac:dyDescent="0.45">
      <c r="B148" s="36">
        <v>144</v>
      </c>
      <c r="C148" s="36">
        <v>144</v>
      </c>
      <c r="D148" s="124" t="s">
        <v>249</v>
      </c>
      <c r="E148" s="46">
        <f>VLOOKUP(B148,Data!$B$6:$FI$203,3+'Municipal Detail'!$E$3*2-2)</f>
        <v>2235</v>
      </c>
      <c r="F148" s="107">
        <f>VLOOKUP(B148,Data!$B$6:$FI$203,3+'Municipal Detail'!$E$3*2-1)</f>
        <v>1.0741422481532923</v>
      </c>
      <c r="H148" s="46">
        <f>VLOOKUP(B148,Data!$B$6:$FI$203,3+'Municipal Detail'!$H$3*2-2)</f>
        <v>58910</v>
      </c>
      <c r="I148" s="112">
        <f>VLOOKUP(B148,Data!$B$6:$FI$203,3+'Municipal Detail'!$H$3*2-1)</f>
        <v>1.1101987709980876</v>
      </c>
    </row>
    <row r="149" spans="2:9" x14ac:dyDescent="0.45">
      <c r="B149" s="36">
        <v>145</v>
      </c>
      <c r="C149" s="36">
        <v>145</v>
      </c>
      <c r="D149" s="124" t="s">
        <v>251</v>
      </c>
      <c r="E149" s="46">
        <f>VLOOKUP(B149,Data!$B$6:$FI$203,3+'Municipal Detail'!$E$3*2-2)</f>
        <v>12172</v>
      </c>
      <c r="F149" s="107">
        <f>VLOOKUP(B149,Data!$B$6:$FI$203,3+'Municipal Detail'!$E$3*2-1)</f>
        <v>5.8498699975489368</v>
      </c>
      <c r="H149" s="46">
        <f>VLOOKUP(B149,Data!$B$6:$FI$203,3+'Municipal Detail'!$H$3*2-2)</f>
        <v>398278</v>
      </c>
      <c r="I149" s="112">
        <f>VLOOKUP(B149,Data!$B$6:$FI$203,3+'Municipal Detail'!$H$3*2-1)</f>
        <v>7.50581813131177</v>
      </c>
    </row>
    <row r="150" spans="2:9" x14ac:dyDescent="0.45">
      <c r="B150" s="36">
        <v>146</v>
      </c>
      <c r="C150" s="36">
        <v>146</v>
      </c>
      <c r="D150" s="124" t="s">
        <v>134</v>
      </c>
      <c r="E150" s="46">
        <f>VLOOKUP(B150,Data!$B$6:$FI$203,3+'Municipal Detail'!$E$3*2-2)</f>
        <v>1916</v>
      </c>
      <c r="F150" s="107">
        <f>VLOOKUP(B150,Data!$B$6:$FI$203,3+'Municipal Detail'!$E$3*2-1)</f>
        <v>0.92083067000523855</v>
      </c>
      <c r="H150" s="46">
        <f>VLOOKUP(B150,Data!$B$6:$FI$203,3+'Municipal Detail'!$H$3*2-2)</f>
        <v>40398</v>
      </c>
      <c r="I150" s="112">
        <f>VLOOKUP(B150,Data!$B$6:$FI$203,3+'Municipal Detail'!$H$3*2-1)</f>
        <v>0.76132761756545153</v>
      </c>
    </row>
    <row r="151" spans="2:9" x14ac:dyDescent="0.45">
      <c r="B151" s="36">
        <v>147</v>
      </c>
      <c r="C151" s="36">
        <v>147</v>
      </c>
      <c r="D151" s="124" t="s">
        <v>250</v>
      </c>
      <c r="E151" s="46">
        <f>VLOOKUP(B151,Data!$B$6:$FI$203,3+'Municipal Detail'!$E$3*2-2)</f>
        <v>14775</v>
      </c>
      <c r="F151" s="107">
        <f>VLOOKUP(B151,Data!$B$6:$FI$203,3+'Municipal Detail'!$E$3*2-1)</f>
        <v>7.1008732512147175</v>
      </c>
      <c r="H151" s="46">
        <f>VLOOKUP(B151,Data!$B$6:$FI$203,3+'Municipal Detail'!$H$3*2-2)</f>
        <v>381459</v>
      </c>
      <c r="I151" s="112">
        <f>VLOOKUP(B151,Data!$B$6:$FI$203,3+'Municipal Detail'!$H$3*2-1)</f>
        <v>7.1888527072850037</v>
      </c>
    </row>
    <row r="152" spans="2:9" x14ac:dyDescent="0.45">
      <c r="B152" s="36">
        <v>148</v>
      </c>
      <c r="C152" s="36">
        <v>148</v>
      </c>
      <c r="D152" s="124" t="s">
        <v>136</v>
      </c>
      <c r="E152" s="46">
        <f>VLOOKUP(B152,Data!$B$6:$FI$203,3+'Municipal Detail'!$E$3*2-2)</f>
        <v>122546</v>
      </c>
      <c r="F152" s="107">
        <f>VLOOKUP(B152,Data!$B$6:$FI$203,3+'Municipal Detail'!$E$3*2-1)</f>
        <v>58.895676036775555</v>
      </c>
      <c r="H152" s="46">
        <f>VLOOKUP(B152,Data!$B$6:$FI$203,3+'Municipal Detail'!$H$3*2-2)</f>
        <v>3119696</v>
      </c>
      <c r="I152" s="112">
        <f>VLOOKUP(B152,Data!$B$6:$FI$203,3+'Municipal Detail'!$H$3*2-1)</f>
        <v>58.792779920007646</v>
      </c>
    </row>
    <row r="153" spans="2:9" ht="20.25" customHeight="1" x14ac:dyDescent="0.45">
      <c r="B153" s="36">
        <v>149</v>
      </c>
      <c r="C153" s="36">
        <v>149</v>
      </c>
      <c r="D153" s="41"/>
      <c r="E153" s="42" t="s">
        <v>332</v>
      </c>
      <c r="F153" s="43" t="s">
        <v>333</v>
      </c>
      <c r="G153" s="44"/>
      <c r="H153" s="42" t="s">
        <v>332</v>
      </c>
      <c r="I153" s="115" t="s">
        <v>333</v>
      </c>
    </row>
    <row r="154" spans="2:9" x14ac:dyDescent="0.45">
      <c r="B154" s="36">
        <v>150</v>
      </c>
      <c r="C154" s="36">
        <v>150</v>
      </c>
      <c r="D154" s="65" t="s">
        <v>352</v>
      </c>
      <c r="E154" s="46">
        <f>VLOOKUP(B154,Data!$B$6:$FI$203,3+'Municipal Detail'!$E$3*2-2)</f>
        <v>11037</v>
      </c>
      <c r="F154" s="107">
        <f>VLOOKUP(B154,Data!$B$6:$FI$203,3+'Municipal Detail'!$E$3*2-1)</f>
        <v>7.3861659126803554</v>
      </c>
      <c r="H154" s="46">
        <f>VLOOKUP(B154,Data!$B$6:$FI$203,3+'Municipal Detail'!$H$3*2-2)</f>
        <v>486904</v>
      </c>
      <c r="I154" s="112">
        <f>VLOOKUP(B154,Data!$B$6:$FI$203,3+'Municipal Detail'!$H$3*2-1)</f>
        <v>12.776822315721633</v>
      </c>
    </row>
    <row r="155" spans="2:9" x14ac:dyDescent="0.45">
      <c r="B155" s="36">
        <v>151</v>
      </c>
      <c r="C155" s="36">
        <v>151</v>
      </c>
      <c r="D155" s="41"/>
      <c r="E155" s="38"/>
      <c r="F155" s="39"/>
      <c r="H155" s="38"/>
      <c r="I155" s="116"/>
    </row>
    <row r="156" spans="2:9" x14ac:dyDescent="0.45">
      <c r="B156" s="36">
        <v>152</v>
      </c>
      <c r="C156" s="36">
        <v>152</v>
      </c>
      <c r="D156" s="66" t="s">
        <v>351</v>
      </c>
      <c r="E156" s="42" t="s">
        <v>338</v>
      </c>
      <c r="F156" s="39"/>
      <c r="H156" s="42" t="s">
        <v>338</v>
      </c>
      <c r="I156" s="116"/>
    </row>
    <row r="157" spans="2:9" x14ac:dyDescent="0.45">
      <c r="B157" s="36">
        <v>153</v>
      </c>
      <c r="C157" s="36">
        <v>153</v>
      </c>
      <c r="D157" s="63" t="s">
        <v>122</v>
      </c>
      <c r="E157" s="47">
        <f>VLOOKUP(B157,Data!$B$6:$FI$203,3+'Municipal Detail'!$E$3*2-2)</f>
        <v>4.7674470653663032</v>
      </c>
      <c r="F157" s="39"/>
      <c r="H157" s="47">
        <f>VLOOKUP(B157,Data!$B$6:$FI$203,3+'Municipal Detail'!$H$3*2-2)</f>
        <v>6.0328962388995109</v>
      </c>
      <c r="I157" s="116"/>
    </row>
    <row r="158" spans="2:9" x14ac:dyDescent="0.45">
      <c r="B158" s="36">
        <v>154</v>
      </c>
      <c r="C158" s="36">
        <v>154</v>
      </c>
      <c r="D158" s="59" t="s">
        <v>123</v>
      </c>
      <c r="E158" s="47">
        <f>VLOOKUP(B158,Data!$B$6:$FI$203,3+'Municipal Detail'!$E$3*2-2)</f>
        <v>9.2882540738277353</v>
      </c>
      <c r="F158" s="39"/>
      <c r="H158" s="47">
        <f>VLOOKUP(B158,Data!$B$6:$FI$203,3+'Municipal Detail'!$H$3*2-2)</f>
        <v>10.401794421289924</v>
      </c>
      <c r="I158" s="39"/>
    </row>
    <row r="159" spans="2:9" x14ac:dyDescent="0.45">
      <c r="B159" s="36">
        <v>155</v>
      </c>
      <c r="C159" s="36">
        <v>155</v>
      </c>
      <c r="D159" s="59" t="s">
        <v>120</v>
      </c>
      <c r="E159" s="47">
        <f>VLOOKUP(B159,Data!$B$6:$FI$203,3+'Municipal Detail'!$E$3*2-2)</f>
        <v>7.0508662950775634</v>
      </c>
      <c r="F159" s="39"/>
      <c r="H159" s="47">
        <f>VLOOKUP(B159,Data!$B$6:$FI$203,3+'Municipal Detail'!$H$3*2-2)</f>
        <v>8.2783400905532325</v>
      </c>
      <c r="I159" s="39"/>
    </row>
    <row r="160" spans="2:9" x14ac:dyDescent="0.45">
      <c r="B160" s="36">
        <v>156</v>
      </c>
      <c r="C160" s="36">
        <v>156</v>
      </c>
      <c r="D160" s="41"/>
      <c r="E160" s="38"/>
      <c r="F160" s="39"/>
      <c r="H160" s="38"/>
      <c r="I160" s="39"/>
    </row>
    <row r="161" spans="2:9" ht="24" x14ac:dyDescent="0.45">
      <c r="B161" s="36">
        <v>157</v>
      </c>
      <c r="C161" s="36">
        <v>157</v>
      </c>
      <c r="D161" s="67" t="s">
        <v>137</v>
      </c>
      <c r="F161" s="43" t="s">
        <v>333</v>
      </c>
      <c r="I161" s="43" t="s">
        <v>333</v>
      </c>
    </row>
    <row r="162" spans="2:9" x14ac:dyDescent="0.45">
      <c r="B162" s="36">
        <v>158</v>
      </c>
      <c r="C162" s="36">
        <v>158</v>
      </c>
      <c r="D162" s="63" t="s">
        <v>122</v>
      </c>
      <c r="F162" s="110">
        <f>VLOOKUP(B162,Data!$B$6:$FI$203,3+'Municipal Detail'!$E$3*2-2)</f>
        <v>10.788776411440995</v>
      </c>
      <c r="I162" s="117">
        <f>VLOOKUP(B162,Data!$B$6:$FI$203,3+'Municipal Detail'!$H$3*2-2)</f>
        <v>10.979187990446947</v>
      </c>
    </row>
    <row r="163" spans="2:9" x14ac:dyDescent="0.45">
      <c r="B163" s="36">
        <v>159</v>
      </c>
      <c r="C163" s="36">
        <v>159</v>
      </c>
      <c r="D163" s="59" t="s">
        <v>123</v>
      </c>
      <c r="F163" s="110">
        <f>VLOOKUP(B163,Data!$B$6:$FI$203,3+'Municipal Detail'!$E$3*2-2)</f>
        <v>15.640157774105859</v>
      </c>
      <c r="I163" s="117">
        <f>VLOOKUP(B163,Data!$B$6:$FI$203,3+'Municipal Detail'!$H$3*2-2)</f>
        <v>15.522649948451258</v>
      </c>
    </row>
    <row r="164" spans="2:9" x14ac:dyDescent="0.45">
      <c r="B164" s="36">
        <v>160</v>
      </c>
      <c r="C164" s="36">
        <v>160</v>
      </c>
      <c r="D164" s="59" t="s">
        <v>120</v>
      </c>
      <c r="F164" s="110">
        <f>VLOOKUP(B164,Data!$B$6:$FI$203,3+'Municipal Detail'!$E$3*2-2)</f>
        <v>13.238202882170105</v>
      </c>
      <c r="I164" s="117">
        <f>VLOOKUP(B164,Data!$B$6:$FI$203,3+'Municipal Detail'!$H$3*2-2)</f>
        <v>13.31430225977547</v>
      </c>
    </row>
    <row r="165" spans="2:9" x14ac:dyDescent="0.45">
      <c r="B165" s="36">
        <v>161</v>
      </c>
      <c r="C165" s="36">
        <v>161</v>
      </c>
      <c r="D165" s="41"/>
      <c r="F165" s="38"/>
      <c r="I165" s="68"/>
    </row>
    <row r="166" spans="2:9" x14ac:dyDescent="0.45">
      <c r="B166" s="36">
        <v>162</v>
      </c>
      <c r="C166" s="36">
        <v>162</v>
      </c>
      <c r="D166" s="69" t="s">
        <v>138</v>
      </c>
      <c r="F166" s="43" t="s">
        <v>333</v>
      </c>
      <c r="I166" s="43" t="s">
        <v>333</v>
      </c>
    </row>
    <row r="167" spans="2:9" x14ac:dyDescent="0.45">
      <c r="B167" s="36">
        <v>163</v>
      </c>
      <c r="C167" s="36">
        <v>163</v>
      </c>
      <c r="D167" s="63" t="s">
        <v>122</v>
      </c>
      <c r="F167" s="110">
        <f>VLOOKUP(B167,Data!$B$6:$FI$203,3+'Municipal Detail'!$E$3*2-2)</f>
        <v>20.354233756393256</v>
      </c>
      <c r="I167" s="117">
        <f>VLOOKUP(B167,Data!$B$6:$FI$203,3+'Municipal Detail'!$H$3*2-2)</f>
        <v>24.867877182625737</v>
      </c>
    </row>
    <row r="168" spans="2:9" x14ac:dyDescent="0.45">
      <c r="B168" s="36">
        <v>164</v>
      </c>
      <c r="C168" s="36">
        <v>164</v>
      </c>
      <c r="D168" s="59" t="s">
        <v>123</v>
      </c>
      <c r="F168" s="110">
        <f>VLOOKUP(B168,Data!$B$6:$FI$203,3+'Municipal Detail'!$E$3*2-2)</f>
        <v>28.660469187210737</v>
      </c>
      <c r="I168" s="117">
        <f>VLOOKUP(B168,Data!$B$6:$FI$203,3+'Municipal Detail'!$H$3*2-2)</f>
        <v>31.072997934656705</v>
      </c>
    </row>
    <row r="169" spans="2:9" x14ac:dyDescent="0.45">
      <c r="B169" s="36">
        <v>165</v>
      </c>
      <c r="C169" s="36">
        <v>165</v>
      </c>
      <c r="D169" s="59" t="s">
        <v>120</v>
      </c>
      <c r="F169" s="110">
        <f>VLOOKUP(B169,Data!$B$6:$FI$203,3+'Municipal Detail'!$E$3*2-2)</f>
        <v>24.54841972017762</v>
      </c>
      <c r="I169" s="117">
        <f>VLOOKUP(B169,Data!$B$6:$FI$203,3+'Municipal Detail'!$H$3*2-2)</f>
        <v>28.057284847135755</v>
      </c>
    </row>
    <row r="170" spans="2:9" x14ac:dyDescent="0.45">
      <c r="B170" s="36">
        <v>166</v>
      </c>
      <c r="C170" s="36">
        <v>166</v>
      </c>
      <c r="D170" s="41"/>
      <c r="E170" s="38"/>
      <c r="F170" s="39"/>
      <c r="H170" s="38"/>
      <c r="I170" s="39"/>
    </row>
    <row r="171" spans="2:9" x14ac:dyDescent="0.45">
      <c r="B171" s="36">
        <v>167</v>
      </c>
      <c r="C171" s="36">
        <v>167</v>
      </c>
      <c r="D171" s="70" t="s">
        <v>139</v>
      </c>
      <c r="E171" s="42" t="s">
        <v>332</v>
      </c>
      <c r="F171" s="43" t="s">
        <v>334</v>
      </c>
      <c r="G171" s="44"/>
      <c r="H171" s="42" t="s">
        <v>332</v>
      </c>
      <c r="I171" s="43" t="s">
        <v>334</v>
      </c>
    </row>
    <row r="172" spans="2:9" x14ac:dyDescent="0.45">
      <c r="B172" s="36">
        <v>168</v>
      </c>
      <c r="C172" s="36">
        <v>168</v>
      </c>
      <c r="D172" s="63" t="s">
        <v>140</v>
      </c>
      <c r="E172" s="46">
        <f>VLOOKUP(B172,Data!$B$6:$FI$203,3+'Municipal Detail'!$E$3*2-2)</f>
        <v>15455</v>
      </c>
      <c r="F172" s="107">
        <f>VLOOKUP(B172,Data!$B$6:$FI$203,3+'Municipal Detail'!$E$3*2-1)</f>
        <v>30.286699719767192</v>
      </c>
      <c r="H172" s="46">
        <f>VLOOKUP(B172,Data!$B$6:$FI$203,3+'Municipal Detail'!$H$3*2-2)</f>
        <v>459470</v>
      </c>
      <c r="I172" s="112">
        <f>VLOOKUP(B172,Data!$B$6:$FI$203,3+'Municipal Detail'!$H$3*2-1)</f>
        <v>35.373314846137205</v>
      </c>
    </row>
    <row r="173" spans="2:9" x14ac:dyDescent="0.45">
      <c r="B173" s="36">
        <v>169</v>
      </c>
      <c r="C173" s="36">
        <v>169</v>
      </c>
      <c r="D173" s="59" t="s">
        <v>141</v>
      </c>
      <c r="E173" s="46">
        <f>VLOOKUP(B173,Data!$B$6:$FI$203,3+'Municipal Detail'!$E$3*2-2)</f>
        <v>23938</v>
      </c>
      <c r="F173" s="107">
        <f>VLOOKUP(B173,Data!$B$6:$FI$203,3+'Municipal Detail'!$E$3*2-1)</f>
        <v>46.910580258284504</v>
      </c>
      <c r="H173" s="46">
        <f>VLOOKUP(B173,Data!$B$6:$FI$203,3+'Municipal Detail'!$H$3*2-2)</f>
        <v>621573</v>
      </c>
      <c r="I173" s="112">
        <f>VLOOKUP(B173,Data!$B$6:$FI$203,3+'Municipal Detail'!$H$3*2-1)</f>
        <v>47.85317306648539</v>
      </c>
    </row>
    <row r="174" spans="2:9" x14ac:dyDescent="0.45">
      <c r="B174" s="36">
        <v>170</v>
      </c>
      <c r="C174" s="36">
        <v>170</v>
      </c>
      <c r="D174" s="59" t="s">
        <v>142</v>
      </c>
      <c r="E174" s="46">
        <f>VLOOKUP(B174,Data!$B$6:$FI$203,3+'Municipal Detail'!$E$3*2-2)</f>
        <v>10455</v>
      </c>
      <c r="F174" s="107">
        <f>VLOOKUP(B174,Data!$B$6:$FI$203,3+'Municipal Detail'!$E$3*2-1)</f>
        <v>20.488349761900096</v>
      </c>
      <c r="H174" s="46">
        <f>VLOOKUP(B174,Data!$B$6:$FI$203,3+'Municipal Detail'!$H$3*2-2)</f>
        <v>194693</v>
      </c>
      <c r="I174" s="112">
        <f>VLOOKUP(B174,Data!$B$6:$FI$203,3+'Municipal Detail'!$H$3*2-1)</f>
        <v>14.988871498332843</v>
      </c>
    </row>
    <row r="175" spans="2:9" x14ac:dyDescent="0.45">
      <c r="B175" s="36">
        <v>171</v>
      </c>
      <c r="C175" s="36">
        <v>171</v>
      </c>
      <c r="D175" s="59" t="s">
        <v>143</v>
      </c>
      <c r="E175" s="46">
        <f>VLOOKUP(B175,Data!$B$6:$FI$203,3+'Municipal Detail'!$E$3*2-2)</f>
        <v>1181</v>
      </c>
      <c r="F175" s="107">
        <f>VLOOKUP(B175,Data!$B$6:$FI$203,3+'Municipal Detail'!$E$3*2-1)</f>
        <v>2.3143702600482081</v>
      </c>
      <c r="H175" s="46">
        <f>VLOOKUP(B175,Data!$B$6:$FI$203,3+'Municipal Detail'!$H$3*2-2)</f>
        <v>23181</v>
      </c>
      <c r="I175" s="112">
        <f>VLOOKUP(B175,Data!$B$6:$FI$203,3+'Municipal Detail'!$H$3*2-1)</f>
        <v>1.7846405890445658</v>
      </c>
    </row>
    <row r="176" spans="2:9" ht="20.65" customHeight="1" x14ac:dyDescent="0.45">
      <c r="B176" s="36">
        <v>172</v>
      </c>
      <c r="C176" s="36">
        <v>172</v>
      </c>
      <c r="D176" s="41"/>
      <c r="E176" s="125" t="s">
        <v>245</v>
      </c>
      <c r="F176" s="71"/>
      <c r="H176" s="125" t="s">
        <v>245</v>
      </c>
      <c r="I176" s="39"/>
    </row>
    <row r="177" spans="2:9" x14ac:dyDescent="0.45">
      <c r="B177" s="36">
        <v>173</v>
      </c>
      <c r="C177" s="36">
        <v>173</v>
      </c>
      <c r="D177" s="69" t="s">
        <v>144</v>
      </c>
      <c r="E177" s="47">
        <f>VLOOKUP(B177,Data!$B$6:$FI$203,3+'Municipal Detail'!$E$3*2-1)</f>
        <v>4.8560527228581343</v>
      </c>
      <c r="H177" s="47">
        <f>VLOOKUP(B177,Data!$B$6:$FI$203,3+'Municipal Detail'!$H$3*2-1)</f>
        <v>4.1288689106122556</v>
      </c>
    </row>
    <row r="178" spans="2:9" x14ac:dyDescent="0.45">
      <c r="B178" s="36">
        <v>174</v>
      </c>
      <c r="C178" s="36">
        <v>174</v>
      </c>
      <c r="D178" s="41"/>
      <c r="E178" s="38"/>
      <c r="F178" s="39"/>
      <c r="H178" s="38"/>
      <c r="I178" s="39"/>
    </row>
    <row r="179" spans="2:9" x14ac:dyDescent="0.45">
      <c r="B179" s="36">
        <v>175</v>
      </c>
      <c r="C179" s="36">
        <v>175</v>
      </c>
      <c r="D179" s="37" t="s">
        <v>356</v>
      </c>
      <c r="E179" s="38"/>
      <c r="F179" s="39"/>
      <c r="H179" s="38"/>
      <c r="I179" s="39"/>
    </row>
    <row r="180" spans="2:9" x14ac:dyDescent="0.45">
      <c r="B180" s="36">
        <v>176</v>
      </c>
      <c r="C180" s="36">
        <v>176</v>
      </c>
      <c r="D180" s="63" t="s">
        <v>122</v>
      </c>
      <c r="E180" s="72">
        <f>VLOOKUP(B180,Data!$B$6:$FI$203,3+'Municipal Detail'!$E$3*2-2)</f>
        <v>782.07089210478102</v>
      </c>
      <c r="F180" s="73"/>
      <c r="H180" s="72">
        <f>VLOOKUP(B180,Data!$B$6:$FI$203,3+'Municipal Detail'!$H$3*2-2)</f>
        <v>1034.5324089594769</v>
      </c>
      <c r="I180" s="39"/>
    </row>
    <row r="181" spans="2:9" x14ac:dyDescent="0.45">
      <c r="B181" s="36">
        <v>177</v>
      </c>
      <c r="C181" s="36">
        <v>177</v>
      </c>
      <c r="D181" s="59" t="s">
        <v>123</v>
      </c>
      <c r="E181" s="72">
        <f>VLOOKUP(B181,Data!$B$6:$FI$203,3+'Municipal Detail'!$E$3*2-2)</f>
        <v>485.87730950368314</v>
      </c>
      <c r="F181" s="73"/>
      <c r="H181" s="72">
        <f>VLOOKUP(B181,Data!$B$6:$FI$203,3+'Municipal Detail'!$H$3*2-2)</f>
        <v>684.39828816541149</v>
      </c>
      <c r="I181" s="39"/>
    </row>
    <row r="182" spans="2:9" x14ac:dyDescent="0.45">
      <c r="B182" s="36">
        <v>178</v>
      </c>
      <c r="C182" s="36">
        <v>178</v>
      </c>
      <c r="D182" s="59" t="s">
        <v>120</v>
      </c>
      <c r="E182" s="72">
        <f>VLOOKUP(B182,Data!$B$6:$FI$203,3+'Municipal Detail'!$E$3*2-2)</f>
        <v>611.40829694323145</v>
      </c>
      <c r="F182" s="73"/>
      <c r="H182" s="72">
        <f>VLOOKUP(B182,Data!$B$6:$FI$203,3+'Municipal Detail'!$H$3*2-2)</f>
        <v>841.00932862453988</v>
      </c>
      <c r="I182" s="39"/>
    </row>
    <row r="183" spans="2:9" x14ac:dyDescent="0.45">
      <c r="B183" s="36">
        <v>179</v>
      </c>
      <c r="C183" s="36">
        <v>179</v>
      </c>
      <c r="D183" s="41"/>
      <c r="E183" s="38"/>
      <c r="F183" s="39"/>
      <c r="H183" s="38"/>
      <c r="I183" s="39"/>
    </row>
    <row r="184" spans="2:9" x14ac:dyDescent="0.45">
      <c r="B184" s="36">
        <v>180</v>
      </c>
      <c r="C184" s="36">
        <v>180</v>
      </c>
      <c r="D184" s="74" t="s">
        <v>357</v>
      </c>
      <c r="E184" s="72">
        <f>VLOOKUP(B184,Data!$B$6:$FI$203,3+'Municipal Detail'!$E$3*2-1)</f>
        <v>1506</v>
      </c>
      <c r="H184" s="72">
        <f>VLOOKUP(B184,Data!$B$6:$FI$203,3+'Municipal Detail'!$H$3*2-1)</f>
        <v>1901</v>
      </c>
    </row>
    <row r="185" spans="2:9" x14ac:dyDescent="0.45">
      <c r="B185" s="36">
        <v>181</v>
      </c>
      <c r="C185" s="36">
        <v>181</v>
      </c>
      <c r="D185" s="41"/>
      <c r="E185" s="38"/>
      <c r="F185" s="39"/>
      <c r="H185" s="38"/>
      <c r="I185" s="39"/>
    </row>
    <row r="186" spans="2:9" x14ac:dyDescent="0.45">
      <c r="B186" s="36">
        <v>182</v>
      </c>
      <c r="C186" s="36">
        <v>182</v>
      </c>
      <c r="D186" s="37" t="s">
        <v>145</v>
      </c>
      <c r="E186" s="42" t="s">
        <v>332</v>
      </c>
      <c r="F186" s="43" t="s">
        <v>335</v>
      </c>
      <c r="G186" s="44"/>
      <c r="H186" s="42" t="s">
        <v>332</v>
      </c>
      <c r="I186" s="43" t="s">
        <v>335</v>
      </c>
    </row>
    <row r="187" spans="2:9" x14ac:dyDescent="0.45">
      <c r="B187" s="36">
        <v>183</v>
      </c>
      <c r="C187" s="36">
        <v>183</v>
      </c>
      <c r="D187" s="63" t="s">
        <v>146</v>
      </c>
      <c r="E187" s="46">
        <f>VLOOKUP(B187,Data!$B$6:$FI$203,3+'Municipal Detail'!$E$3*2-2)</f>
        <v>52121</v>
      </c>
      <c r="F187" s="107">
        <f>VLOOKUP(B187,Data!$B$6:$FI$203,3+'Municipal Detail'!$E$3*2-1)</f>
        <v>81.496364631381439</v>
      </c>
      <c r="H187" s="46">
        <f>VLOOKUP(B187,Data!$B$6:$FI$203,3+'Municipal Detail'!$H$3*2-2)</f>
        <v>1207906</v>
      </c>
      <c r="I187" s="112">
        <f>VLOOKUP(B187,Data!$B$6:$FI$203,3+'Municipal Detail'!$H$3*2-1)</f>
        <v>67.808688271327725</v>
      </c>
    </row>
    <row r="188" spans="2:9" x14ac:dyDescent="0.45">
      <c r="B188" s="36">
        <v>184</v>
      </c>
      <c r="C188" s="36">
        <v>184</v>
      </c>
      <c r="D188" s="59" t="s">
        <v>147</v>
      </c>
      <c r="E188" s="46">
        <f>VLOOKUP(B188,Data!$B$6:$FI$203,3+'Municipal Detail'!$E$3*2-2)</f>
        <v>8955</v>
      </c>
      <c r="F188" s="107">
        <f>VLOOKUP(B188,Data!$B$6:$FI$203,3+'Municipal Detail'!$E$3*2-1)</f>
        <v>14.002032679227582</v>
      </c>
      <c r="H188" s="46">
        <f>VLOOKUP(B188,Data!$B$6:$FI$203,3+'Municipal Detail'!$H$3*2-2)</f>
        <v>288524</v>
      </c>
      <c r="I188" s="112">
        <f>VLOOKUP(B188,Data!$B$6:$FI$203,3+'Municipal Detail'!$H$3*2-1)</f>
        <v>16.196983850396105</v>
      </c>
    </row>
    <row r="189" spans="2:9" x14ac:dyDescent="0.45">
      <c r="B189" s="36">
        <v>185</v>
      </c>
      <c r="C189" s="36">
        <v>185</v>
      </c>
      <c r="D189" s="59" t="s">
        <v>148</v>
      </c>
      <c r="E189" s="46">
        <f>VLOOKUP(B189,Data!$B$6:$FI$203,3+'Municipal Detail'!$E$3*2-2)</f>
        <v>2731</v>
      </c>
      <c r="F189" s="107">
        <f>VLOOKUP(B189,Data!$B$6:$FI$203,3+'Municipal Detail'!$E$3*2-1)</f>
        <v>4.2701899773278091</v>
      </c>
      <c r="H189" s="46">
        <f>VLOOKUP(B189,Data!$B$6:$FI$203,3+'Municipal Detail'!$H$3*2-2)</f>
        <v>277512</v>
      </c>
      <c r="I189" s="112">
        <f>VLOOKUP(B189,Data!$B$6:$FI$203,3+'Municipal Detail'!$H$3*2-1)</f>
        <v>15.578798929347728</v>
      </c>
    </row>
    <row r="190" spans="2:9" x14ac:dyDescent="0.45">
      <c r="B190" s="36">
        <v>186</v>
      </c>
      <c r="C190" s="36">
        <v>186</v>
      </c>
      <c r="D190" s="59" t="s">
        <v>143</v>
      </c>
      <c r="E190" s="46">
        <f>VLOOKUP(B190,Data!$B$6:$FI$203,3+'Municipal Detail'!$E$3*2-2)</f>
        <v>87</v>
      </c>
      <c r="F190" s="107">
        <f>VLOOKUP(B190,Data!$B$6:$FI$203,3+'Municipal Detail'!$E$3*2-1)</f>
        <v>0.13603314830740365</v>
      </c>
      <c r="H190" s="46">
        <f>VLOOKUP(B190,Data!$B$6:$FI$203,3+'Municipal Detail'!$H$3*2-2)</f>
        <v>5565</v>
      </c>
      <c r="I190" s="112">
        <f>VLOOKUP(B190,Data!$B$6:$FI$203,3+'Municipal Detail'!$H$3*2-1)</f>
        <v>0.31240456643972192</v>
      </c>
    </row>
    <row r="191" spans="2:9" x14ac:dyDescent="0.45">
      <c r="B191" s="36">
        <v>187</v>
      </c>
      <c r="C191" s="36">
        <v>187</v>
      </c>
      <c r="D191" s="59" t="s">
        <v>62</v>
      </c>
      <c r="E191" s="46">
        <f>VLOOKUP(B191,Data!$B$6:$FI$203,3+'Municipal Detail'!$E$3*2-2)</f>
        <v>61</v>
      </c>
      <c r="F191" s="107">
        <f>VLOOKUP(B191,Data!$B$6:$FI$203,3+'Municipal Detail'!$E$3*2-1)</f>
        <v>9.537956375576577E-2</v>
      </c>
      <c r="H191" s="46">
        <f>VLOOKUP(B191,Data!$B$6:$FI$203,3+'Municipal Detail'!$H$3*2-2)</f>
        <v>1837</v>
      </c>
      <c r="I191" s="112">
        <f>VLOOKUP(B191,Data!$B$6:$FI$203,3+'Municipal Detail'!$H$3*2-1)</f>
        <v>0.10312438248872761</v>
      </c>
    </row>
    <row r="192" spans="2:9" x14ac:dyDescent="0.45">
      <c r="B192" s="36">
        <v>188</v>
      </c>
      <c r="C192" s="36">
        <v>188</v>
      </c>
      <c r="D192" s="59" t="s">
        <v>149</v>
      </c>
      <c r="E192" s="46">
        <f>VLOOKUP(B192,Data!$B$6:$FI$203,3+'Municipal Detail'!$E$3*2-2)</f>
        <v>4288</v>
      </c>
      <c r="F192" s="107">
        <f>VLOOKUP(B192,Data!$B$6:$FI$203,3+'Municipal Detail'!$E$3*2-1)</f>
        <v>6.2834283369722899</v>
      </c>
      <c r="H192" s="46">
        <f>VLOOKUP(B192,Data!$B$6:$FI$203,3+'Municipal Detail'!$H$3*2-2)</f>
        <v>198685</v>
      </c>
      <c r="I192" s="112">
        <f>VLOOKUP(B192,Data!$B$6:$FI$203,3+'Municipal Detail'!$H$3*2-1)</f>
        <v>10.034448990393576</v>
      </c>
    </row>
    <row r="193" spans="2:9" x14ac:dyDescent="0.45">
      <c r="B193" s="36">
        <v>189</v>
      </c>
      <c r="C193" s="36">
        <v>189</v>
      </c>
      <c r="D193" s="41"/>
      <c r="E193" s="38"/>
      <c r="F193" s="39"/>
      <c r="H193" s="38"/>
      <c r="I193" s="39"/>
    </row>
    <row r="194" spans="2:9" x14ac:dyDescent="0.45">
      <c r="B194" s="36">
        <v>190</v>
      </c>
      <c r="C194" s="36">
        <v>190</v>
      </c>
      <c r="D194" s="37" t="s">
        <v>150</v>
      </c>
      <c r="E194" s="42" t="s">
        <v>332</v>
      </c>
      <c r="F194" s="43" t="s">
        <v>335</v>
      </c>
      <c r="G194" s="44"/>
      <c r="H194" s="42" t="s">
        <v>332</v>
      </c>
      <c r="I194" s="43" t="s">
        <v>335</v>
      </c>
    </row>
    <row r="195" spans="2:9" x14ac:dyDescent="0.45">
      <c r="B195" s="36">
        <v>191</v>
      </c>
      <c r="C195" s="36">
        <v>191</v>
      </c>
      <c r="D195" s="63" t="s">
        <v>151</v>
      </c>
      <c r="E195" s="46">
        <f>VLOOKUP(B195,Data!$B$6:$FI$203,3+'Municipal Detail'!$E$3*2-2)</f>
        <v>23130</v>
      </c>
      <c r="F195" s="107">
        <f>VLOOKUP(B195,Data!$B$6:$FI$203,3+'Municipal Detail'!$E$3*2-1)</f>
        <v>36.993202718912436</v>
      </c>
      <c r="H195" s="46">
        <f>VLOOKUP(B195,Data!$B$6:$FI$203,3+'Municipal Detail'!$H$3*2-2)</f>
        <v>529570</v>
      </c>
      <c r="I195" s="112">
        <f>VLOOKUP(B195,Data!$B$6:$FI$203,3+'Municipal Detail'!$H$3*2-1)</f>
        <v>30.141558377249577</v>
      </c>
    </row>
    <row r="196" spans="2:9" x14ac:dyDescent="0.45">
      <c r="B196" s="36">
        <v>192</v>
      </c>
      <c r="C196" s="36">
        <v>192</v>
      </c>
      <c r="D196" s="59" t="s">
        <v>152</v>
      </c>
      <c r="E196" s="46">
        <f>VLOOKUP(B196,Data!$B$6:$FI$203,3+'Municipal Detail'!$E$3*2-2)</f>
        <v>21252</v>
      </c>
      <c r="F196" s="107">
        <f>VLOOKUP(B196,Data!$B$6:$FI$203,3+'Municipal Detail'!$E$3*2-1)</f>
        <v>33.989604158336668</v>
      </c>
      <c r="H196" s="46">
        <f>VLOOKUP(B196,Data!$B$6:$FI$203,3+'Municipal Detail'!$H$3*2-2)</f>
        <v>660251</v>
      </c>
      <c r="I196" s="112">
        <f>VLOOKUP(B196,Data!$B$6:$FI$203,3+'Municipal Detail'!$H$3*2-1)</f>
        <v>37.579534452739786</v>
      </c>
    </row>
    <row r="197" spans="2:9" x14ac:dyDescent="0.45">
      <c r="B197" s="36">
        <v>193</v>
      </c>
      <c r="C197" s="36">
        <v>193</v>
      </c>
      <c r="D197" s="59" t="s">
        <v>153</v>
      </c>
      <c r="E197" s="46">
        <f>VLOOKUP(B197,Data!$B$6:$FI$203,3+'Municipal Detail'!$E$3*2-2)</f>
        <v>17067</v>
      </c>
      <c r="F197" s="107">
        <f>VLOOKUP(B197,Data!$B$6:$FI$203,3+'Municipal Detail'!$E$3*2-1)</f>
        <v>27.296281487405039</v>
      </c>
      <c r="H197" s="46">
        <f>VLOOKUP(B197,Data!$B$6:$FI$203,3+'Municipal Detail'!$H$3*2-2)</f>
        <v>537865</v>
      </c>
      <c r="I197" s="112">
        <f>VLOOKUP(B197,Data!$B$6:$FI$203,3+'Municipal Detail'!$H$3*2-1)</f>
        <v>30.613685247614747</v>
      </c>
    </row>
    <row r="198" spans="2:9" x14ac:dyDescent="0.45">
      <c r="B198" s="36">
        <v>194</v>
      </c>
      <c r="C198" s="36">
        <v>194</v>
      </c>
      <c r="D198" s="59" t="s">
        <v>143</v>
      </c>
      <c r="E198" s="46">
        <f>VLOOKUP(B198,Data!$B$6:$FI$203,3+'Municipal Detail'!$E$3*2-2)</f>
        <v>1076</v>
      </c>
      <c r="F198" s="107">
        <f>VLOOKUP(B198,Data!$B$6:$FI$203,3+'Municipal Detail'!$E$3*2-1)</f>
        <v>1.7209116353458616</v>
      </c>
      <c r="H198" s="46">
        <f>VLOOKUP(B198,Data!$B$6:$FI$203,3+'Municipal Detail'!$H$3*2-2)</f>
        <v>29257</v>
      </c>
      <c r="I198" s="112">
        <f>VLOOKUP(B198,Data!$B$6:$FI$203,3+'Municipal Detail'!$H$3*2-1)</f>
        <v>1.6652219223958888</v>
      </c>
    </row>
    <row r="199" spans="2:9" x14ac:dyDescent="0.45">
      <c r="B199" s="36">
        <v>195</v>
      </c>
      <c r="C199" s="36">
        <v>195</v>
      </c>
      <c r="D199" s="59" t="s">
        <v>62</v>
      </c>
      <c r="E199" s="75">
        <f>VLOOKUP(B199,Data!$B$6:$FI$203,3+'Municipal Detail'!$E$3*2-2)</f>
        <v>1430</v>
      </c>
      <c r="F199" s="111">
        <f>VLOOKUP(B199,Data!$B$6:$FI$203,3+'Municipal Detail'!$E$3*2-1)</f>
        <v>2.2870851659336267</v>
      </c>
      <c r="H199" s="75">
        <f>VLOOKUP(B199,Data!$B$6:$FI$203,3+'Municipal Detail'!$H$3*2-2)</f>
        <v>24402</v>
      </c>
      <c r="I199" s="118">
        <f>VLOOKUP(B199,Data!$B$6:$FI$203,3+'Municipal Detail'!$H$3*2-1)</f>
        <v>1.3888896794033727</v>
      </c>
    </row>
    <row r="200" spans="2:9" x14ac:dyDescent="0.45">
      <c r="B200" s="36">
        <v>196</v>
      </c>
      <c r="C200" s="36">
        <v>196</v>
      </c>
      <c r="D200" s="59" t="s">
        <v>154</v>
      </c>
      <c r="E200" s="46">
        <f>VLOOKUP(B200,Data!$B$6:$FI$203,3+'Municipal Detail'!$E$3*2-2)</f>
        <v>1590</v>
      </c>
      <c r="F200" s="107">
        <f>VLOOKUP(B200,Data!$B$6:$FI$203,3+'Municipal Detail'!$E$3*2-1)</f>
        <v>2.5429828068772493</v>
      </c>
      <c r="H200" s="46">
        <f>VLOOKUP(B200,Data!$B$6:$FI$203,3+'Municipal Detail'!$H$3*2-2)</f>
        <v>41724</v>
      </c>
      <c r="I200" s="112">
        <f>VLOOKUP(B200,Data!$B$6:$FI$203,3+'Municipal Detail'!$H$3*2-1)</f>
        <v>2.3748066954932519</v>
      </c>
    </row>
    <row r="201" spans="2:9" ht="28.9" customHeight="1" x14ac:dyDescent="0.45">
      <c r="B201" s="36">
        <v>197</v>
      </c>
      <c r="C201" s="36">
        <v>197</v>
      </c>
      <c r="D201" s="41"/>
      <c r="E201" s="76" t="s">
        <v>336</v>
      </c>
      <c r="F201" s="39"/>
      <c r="H201" s="76" t="s">
        <v>336</v>
      </c>
      <c r="I201" s="39"/>
    </row>
    <row r="202" spans="2:9" x14ac:dyDescent="0.45">
      <c r="B202" s="36">
        <v>198</v>
      </c>
      <c r="C202" s="36">
        <v>198</v>
      </c>
      <c r="D202" s="69" t="s">
        <v>353</v>
      </c>
      <c r="E202" s="126">
        <f>VLOOKUP(B202,Data!$B$6:$FI$203,3+'Municipal Detail'!$E$3*2-1)</f>
        <v>1.8093659345213426</v>
      </c>
      <c r="H202" s="126">
        <f>VLOOKUP(B202,Data!$B$6:$FI$203,3+'Municipal Detail'!$H$3*2-1)</f>
        <v>1.6897570147460952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14288</xdr:colOff>
                    <xdr:row>1</xdr:row>
                    <xdr:rowOff>157163</xdr:rowOff>
                  </from>
                  <to>
                    <xdr:col>5</xdr:col>
                    <xdr:colOff>700088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7</xdr:col>
                    <xdr:colOff>4763</xdr:colOff>
                    <xdr:row>1</xdr:row>
                    <xdr:rowOff>152400</xdr:rowOff>
                  </from>
                  <to>
                    <xdr:col>8</xdr:col>
                    <xdr:colOff>704850</xdr:colOff>
                    <xdr:row>3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9F28-7CFE-4294-B34D-FBBDE4EE0BB5}">
  <sheetPr>
    <tabColor theme="4" tint="-0.499984740745262"/>
    <pageSetUpPr fitToPage="1"/>
  </sheetPr>
  <dimension ref="A1:X200"/>
  <sheetViews>
    <sheetView showGridLines="0" showRowColHeaders="0" zoomScale="90" zoomScaleNormal="90" workbookViewId="0">
      <pane xSplit="12" ySplit="4" topLeftCell="R5" activePane="bottomRight" state="frozen"/>
      <selection pane="topRight" activeCell="M1" sqref="M1"/>
      <selection pane="bottomLeft" activeCell="A5" sqref="A5"/>
      <selection pane="bottomRight" activeCell="R2" sqref="R2"/>
    </sheetView>
  </sheetViews>
  <sheetFormatPr defaultRowHeight="14.25" x14ac:dyDescent="0.45"/>
  <cols>
    <col min="1" max="1" width="3.9296875" customWidth="1"/>
    <col min="2" max="2" width="5.53125" customWidth="1"/>
    <col min="6" max="6" width="9.06640625" style="16"/>
    <col min="9" max="9" width="9.73046875" customWidth="1"/>
    <col min="13" max="13" width="9.06640625" style="102"/>
    <col min="14" max="15" width="9.06640625" style="79"/>
    <col min="16" max="16" width="2.796875" style="79" bestFit="1" customWidth="1"/>
    <col min="17" max="17" width="27.9296875" style="79" customWidth="1"/>
    <col min="18" max="18" width="9.06640625" style="79"/>
    <col min="19" max="20" width="2.796875" style="79" bestFit="1" customWidth="1"/>
    <col min="21" max="21" width="21.796875" style="79" customWidth="1"/>
    <col min="22" max="22" width="9.06640625" style="102"/>
    <col min="23" max="23" width="9.06640625" style="1"/>
    <col min="24" max="24" width="17.46484375" style="1" customWidth="1"/>
  </cols>
  <sheetData>
    <row r="1" spans="1:24" ht="23.25" x14ac:dyDescent="0.7">
      <c r="B1" s="139" t="s">
        <v>344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78"/>
      <c r="V1" s="79"/>
      <c r="W1" s="82"/>
      <c r="X1" s="82"/>
    </row>
    <row r="2" spans="1:24" x14ac:dyDescent="0.45">
      <c r="C2" t="s">
        <v>345</v>
      </c>
      <c r="F2" s="83" t="s">
        <v>341</v>
      </c>
      <c r="I2" s="83" t="s">
        <v>342</v>
      </c>
      <c r="J2" s="83" t="s">
        <v>343</v>
      </c>
      <c r="O2" s="96"/>
      <c r="P2" s="96"/>
      <c r="Q2" s="96"/>
      <c r="R2" s="96"/>
      <c r="S2" s="96"/>
      <c r="T2" s="96"/>
      <c r="U2" s="96"/>
      <c r="V2" s="96"/>
      <c r="W2" s="84"/>
      <c r="X2" s="82"/>
    </row>
    <row r="3" spans="1:24" x14ac:dyDescent="0.45">
      <c r="F3" s="77">
        <v>155</v>
      </c>
      <c r="I3" s="105">
        <f>VLOOKUP(F3,$S$3:$V$182,4)</f>
        <v>170</v>
      </c>
      <c r="J3" s="82">
        <f>VLOOKUP(F3,$S$3:$W$182,5)</f>
        <v>1</v>
      </c>
      <c r="O3" s="96"/>
      <c r="P3" s="80">
        <v>1</v>
      </c>
      <c r="Q3" s="81" t="s">
        <v>2</v>
      </c>
      <c r="R3" s="96"/>
      <c r="S3" s="98">
        <v>1</v>
      </c>
      <c r="T3" s="80">
        <v>1</v>
      </c>
      <c r="U3" s="81" t="s">
        <v>2</v>
      </c>
      <c r="V3" s="80">
        <v>1</v>
      </c>
      <c r="W3" s="84"/>
      <c r="X3" s="82"/>
    </row>
    <row r="4" spans="1:24" x14ac:dyDescent="0.45">
      <c r="A4" s="102"/>
      <c r="B4" s="102"/>
      <c r="C4" s="102"/>
      <c r="D4" s="102"/>
      <c r="E4" s="102"/>
      <c r="G4" s="102"/>
      <c r="H4" s="102"/>
      <c r="I4" s="102"/>
      <c r="J4" s="102"/>
      <c r="K4" s="102"/>
      <c r="O4" s="96"/>
      <c r="P4" s="80">
        <v>2</v>
      </c>
      <c r="Q4" s="84"/>
      <c r="R4" s="96"/>
      <c r="S4" s="98">
        <v>2</v>
      </c>
      <c r="T4" s="80"/>
      <c r="U4" s="81"/>
      <c r="V4" s="80"/>
      <c r="W4" s="84"/>
      <c r="X4" s="82"/>
    </row>
    <row r="5" spans="1:24" x14ac:dyDescent="0.45">
      <c r="A5" s="103"/>
      <c r="B5" s="96"/>
      <c r="C5" s="96"/>
      <c r="D5" s="96" t="s">
        <v>244</v>
      </c>
      <c r="E5" s="96" t="s">
        <v>244</v>
      </c>
      <c r="F5" s="97" t="s">
        <v>246</v>
      </c>
      <c r="G5" s="96"/>
      <c r="H5" s="96"/>
      <c r="I5" s="96"/>
      <c r="J5" s="103"/>
      <c r="K5" s="103"/>
      <c r="L5" s="96"/>
      <c r="M5" s="103"/>
      <c r="N5" s="96"/>
      <c r="O5" s="96"/>
      <c r="P5" s="80">
        <v>3</v>
      </c>
      <c r="Q5" s="81" t="s">
        <v>3</v>
      </c>
      <c r="R5" s="96"/>
      <c r="S5" s="98">
        <v>3</v>
      </c>
      <c r="T5" s="80">
        <v>10</v>
      </c>
      <c r="U5" s="81" t="s">
        <v>9</v>
      </c>
      <c r="V5" s="80">
        <v>10</v>
      </c>
      <c r="W5" s="84"/>
      <c r="X5" s="84"/>
    </row>
    <row r="6" spans="1:24" x14ac:dyDescent="0.45">
      <c r="A6" s="103"/>
      <c r="B6" s="80">
        <v>1</v>
      </c>
      <c r="C6" s="99" t="s">
        <v>252</v>
      </c>
      <c r="D6" s="100">
        <f>VLOOKUP($I$3,Data!$B$6:$FE$203,2+B6*2-2+1+Comparison!$J$3)</f>
        <v>11.698008849557521</v>
      </c>
      <c r="E6" s="101">
        <f>D6+0.00001*B6</f>
        <v>11.698018849557521</v>
      </c>
      <c r="F6" s="98">
        <f>RANK(E6,E$6:E$84)</f>
        <v>69</v>
      </c>
      <c r="G6" s="98" t="str">
        <f>VLOOKUP(MATCH(B6,F$6:F$84,0),$B$6:$D$84,2)</f>
        <v xml:space="preserve">Brimbank </v>
      </c>
      <c r="H6" s="101">
        <f>VLOOKUP(MATCH(B6,F$6:F$84,0),$B$6:$D$84,3)</f>
        <v>20.488349761900096</v>
      </c>
      <c r="I6" s="96"/>
      <c r="J6" s="103"/>
      <c r="K6" s="103"/>
      <c r="L6" s="96"/>
      <c r="M6" s="103"/>
      <c r="N6" s="96"/>
      <c r="O6" s="96"/>
      <c r="P6" s="80">
        <v>4</v>
      </c>
      <c r="Q6" s="84" t="s">
        <v>4</v>
      </c>
      <c r="R6" s="96"/>
      <c r="S6" s="98">
        <v>4</v>
      </c>
      <c r="T6" s="80"/>
      <c r="U6" s="84"/>
      <c r="V6" s="80"/>
      <c r="W6" s="84"/>
      <c r="X6" s="84"/>
    </row>
    <row r="7" spans="1:24" x14ac:dyDescent="0.45">
      <c r="A7" s="103"/>
      <c r="B7" s="80">
        <v>2</v>
      </c>
      <c r="C7" s="99" t="s">
        <v>253</v>
      </c>
      <c r="D7" s="100">
        <f>VLOOKUP($I$3,Data!$B$6:$FE$203,2+B7*2-2+1+Comparison!$J$3)</f>
        <v>16.195286195286197</v>
      </c>
      <c r="E7" s="101">
        <f t="shared" ref="E7:E70" si="0">D7+0.00001*B7</f>
        <v>16.195306195286197</v>
      </c>
      <c r="F7" s="98">
        <f t="shared" ref="F7:F70" si="1">RANK(E7,E$6:E$84)</f>
        <v>17</v>
      </c>
      <c r="G7" s="98" t="str">
        <f t="shared" ref="G7:G70" si="2">VLOOKUP(MATCH(B7,F$6:F$84,0),$B$6:$D$84,2)</f>
        <v xml:space="preserve">Frankston </v>
      </c>
      <c r="H7" s="101">
        <f t="shared" ref="H7:H70" si="3">VLOOKUP(MATCH(B7,F$6:F$84,0),$B$6:$D$84,3)</f>
        <v>20.18731873453423</v>
      </c>
      <c r="I7" s="96"/>
      <c r="J7" s="103"/>
      <c r="K7" s="103"/>
      <c r="L7" s="96"/>
      <c r="M7" s="103"/>
      <c r="N7" s="96"/>
      <c r="O7" s="96"/>
      <c r="P7" s="80">
        <v>5</v>
      </c>
      <c r="Q7" s="84" t="s">
        <v>5</v>
      </c>
      <c r="R7" s="96"/>
      <c r="S7" s="98">
        <v>5</v>
      </c>
      <c r="T7" s="80"/>
      <c r="U7" s="81" t="s">
        <v>10</v>
      </c>
      <c r="V7" s="80"/>
      <c r="W7" s="84"/>
      <c r="X7" s="84"/>
    </row>
    <row r="8" spans="1:24" x14ac:dyDescent="0.45">
      <c r="A8" s="103"/>
      <c r="B8" s="80">
        <v>3</v>
      </c>
      <c r="C8" s="99" t="s">
        <v>254</v>
      </c>
      <c r="D8" s="100">
        <f>VLOOKUP($I$3,Data!$B$6:$FE$203,2+B8*2-2+1+Comparison!$J$3)</f>
        <v>19.241356159785163</v>
      </c>
      <c r="E8" s="101">
        <f t="shared" si="0"/>
        <v>19.241386159785161</v>
      </c>
      <c r="F8" s="98">
        <f t="shared" si="1"/>
        <v>5</v>
      </c>
      <c r="G8" s="98" t="str">
        <f t="shared" si="2"/>
        <v xml:space="preserve">Latrobe </v>
      </c>
      <c r="H8" s="101">
        <f t="shared" si="3"/>
        <v>19.975326918332101</v>
      </c>
      <c r="I8" s="96"/>
      <c r="J8" s="103"/>
      <c r="K8" s="103"/>
      <c r="L8" s="96"/>
      <c r="M8" s="103"/>
      <c r="N8" s="96"/>
      <c r="O8" s="96"/>
      <c r="P8" s="80">
        <v>6</v>
      </c>
      <c r="Q8" s="84" t="s">
        <v>6</v>
      </c>
      <c r="R8" s="96"/>
      <c r="S8" s="98">
        <v>6</v>
      </c>
      <c r="T8" s="80">
        <v>13</v>
      </c>
      <c r="U8" s="85" t="s">
        <v>359</v>
      </c>
      <c r="V8" s="80">
        <v>13</v>
      </c>
      <c r="W8" s="84"/>
      <c r="X8" s="84"/>
    </row>
    <row r="9" spans="1:24" x14ac:dyDescent="0.45">
      <c r="A9" s="103"/>
      <c r="B9" s="80">
        <v>4</v>
      </c>
      <c r="C9" s="99" t="s">
        <v>255</v>
      </c>
      <c r="D9" s="100">
        <f>VLOOKUP($I$3,Data!$B$6:$FE$203,2+B9*2-2+1+Comparison!$J$3)</f>
        <v>9.4030671473086098</v>
      </c>
      <c r="E9" s="101">
        <f t="shared" si="0"/>
        <v>9.4031071473086101</v>
      </c>
      <c r="F9" s="98">
        <f t="shared" si="1"/>
        <v>78</v>
      </c>
      <c r="G9" s="98" t="str">
        <f t="shared" si="2"/>
        <v xml:space="preserve">Central Goldfields </v>
      </c>
      <c r="H9" s="101">
        <f t="shared" si="3"/>
        <v>19.501839796207189</v>
      </c>
      <c r="I9" s="96"/>
      <c r="J9" s="103"/>
      <c r="K9" s="103"/>
      <c r="L9" s="96"/>
      <c r="M9" s="103"/>
      <c r="N9" s="96"/>
      <c r="O9" s="96"/>
      <c r="P9" s="80">
        <v>7</v>
      </c>
      <c r="Q9" s="84" t="s">
        <v>7</v>
      </c>
      <c r="R9" s="96"/>
      <c r="S9" s="98">
        <v>7</v>
      </c>
      <c r="T9" s="80">
        <v>14</v>
      </c>
      <c r="U9" s="85" t="s">
        <v>360</v>
      </c>
      <c r="V9" s="80">
        <v>14</v>
      </c>
      <c r="W9" s="84"/>
      <c r="X9" s="84"/>
    </row>
    <row r="10" spans="1:24" x14ac:dyDescent="0.45">
      <c r="A10" s="103"/>
      <c r="B10" s="80">
        <v>5</v>
      </c>
      <c r="C10" s="99" t="s">
        <v>256</v>
      </c>
      <c r="D10" s="100">
        <f>VLOOKUP($I$3,Data!$B$6:$FE$203,2+B10*2-2+1+Comparison!$J$3)</f>
        <v>14.628860393715007</v>
      </c>
      <c r="E10" s="101">
        <f t="shared" si="0"/>
        <v>14.628910393715007</v>
      </c>
      <c r="F10" s="98">
        <f t="shared" si="1"/>
        <v>41</v>
      </c>
      <c r="G10" s="98" t="str">
        <f t="shared" si="2"/>
        <v xml:space="preserve">Ballarat </v>
      </c>
      <c r="H10" s="101">
        <f t="shared" si="3"/>
        <v>19.241356159785163</v>
      </c>
      <c r="I10" s="96"/>
      <c r="J10" s="103"/>
      <c r="K10" s="103"/>
      <c r="L10" s="96"/>
      <c r="M10" s="103"/>
      <c r="N10" s="96"/>
      <c r="O10" s="96"/>
      <c r="P10" s="80">
        <v>8</v>
      </c>
      <c r="Q10" s="84" t="s">
        <v>8</v>
      </c>
      <c r="R10" s="96"/>
      <c r="S10" s="98">
        <v>8</v>
      </c>
      <c r="T10" s="80">
        <v>15</v>
      </c>
      <c r="U10" s="85" t="s">
        <v>361</v>
      </c>
      <c r="V10" s="80">
        <v>15</v>
      </c>
      <c r="W10" s="84"/>
      <c r="X10" s="84"/>
    </row>
    <row r="11" spans="1:24" x14ac:dyDescent="0.45">
      <c r="A11" s="103"/>
      <c r="B11" s="80">
        <v>6</v>
      </c>
      <c r="C11" s="99" t="s">
        <v>257</v>
      </c>
      <c r="D11" s="100">
        <f>VLOOKUP($I$3,Data!$B$6:$FE$203,2+B11*2-2+1+Comparison!$J$3)</f>
        <v>14.837732036873344</v>
      </c>
      <c r="E11" s="101">
        <f t="shared" si="0"/>
        <v>14.837792036873344</v>
      </c>
      <c r="F11" s="98">
        <f t="shared" si="1"/>
        <v>37</v>
      </c>
      <c r="G11" s="98" t="str">
        <f t="shared" si="2"/>
        <v xml:space="preserve">Wodonga </v>
      </c>
      <c r="H11" s="101">
        <f t="shared" si="3"/>
        <v>19.203807875378622</v>
      </c>
      <c r="I11" s="96"/>
      <c r="J11" s="103"/>
      <c r="K11" s="103"/>
      <c r="L11" s="96"/>
      <c r="M11" s="103"/>
      <c r="N11" s="96"/>
      <c r="O11" s="96"/>
      <c r="P11" s="80">
        <v>9</v>
      </c>
      <c r="Q11" s="84"/>
      <c r="R11" s="96"/>
      <c r="S11" s="98">
        <v>9</v>
      </c>
      <c r="T11" s="80">
        <v>16</v>
      </c>
      <c r="U11" s="85" t="s">
        <v>362</v>
      </c>
      <c r="V11" s="80">
        <v>16</v>
      </c>
      <c r="W11" s="84"/>
      <c r="X11" s="84"/>
    </row>
    <row r="12" spans="1:24" x14ac:dyDescent="0.45">
      <c r="A12" s="103"/>
      <c r="B12" s="80">
        <v>7</v>
      </c>
      <c r="C12" s="99" t="s">
        <v>258</v>
      </c>
      <c r="D12" s="100">
        <f>VLOOKUP($I$3,Data!$B$6:$FE$203,2+B12*2-2+1+Comparison!$J$3)</f>
        <v>12.46602774996424</v>
      </c>
      <c r="E12" s="101">
        <f t="shared" si="0"/>
        <v>12.46609774996424</v>
      </c>
      <c r="F12" s="98">
        <f t="shared" si="1"/>
        <v>60</v>
      </c>
      <c r="G12" s="98" t="str">
        <f t="shared" si="2"/>
        <v xml:space="preserve">Greater Dandenong </v>
      </c>
      <c r="H12" s="101">
        <f t="shared" si="3"/>
        <v>19.058239775461104</v>
      </c>
      <c r="I12" s="96"/>
      <c r="J12" s="103"/>
      <c r="K12" s="103"/>
      <c r="L12" s="96"/>
      <c r="M12" s="103"/>
      <c r="N12" s="96"/>
      <c r="O12" s="96"/>
      <c r="P12" s="80">
        <v>10</v>
      </c>
      <c r="Q12" s="81" t="s">
        <v>9</v>
      </c>
      <c r="R12" s="96"/>
      <c r="S12" s="98">
        <v>10</v>
      </c>
      <c r="T12" s="80">
        <v>17</v>
      </c>
      <c r="U12" s="85" t="s">
        <v>363</v>
      </c>
      <c r="V12" s="80">
        <v>17</v>
      </c>
      <c r="W12" s="84"/>
      <c r="X12" s="84"/>
    </row>
    <row r="13" spans="1:24" x14ac:dyDescent="0.45">
      <c r="A13" s="103"/>
      <c r="B13" s="80">
        <v>8</v>
      </c>
      <c r="C13" s="99" t="s">
        <v>259</v>
      </c>
      <c r="D13" s="100">
        <f>VLOOKUP($I$3,Data!$B$6:$FE$203,2+B13*2-2+1+Comparison!$J$3)</f>
        <v>15.665399239543726</v>
      </c>
      <c r="E13" s="101">
        <f t="shared" si="0"/>
        <v>15.665479239543727</v>
      </c>
      <c r="F13" s="98">
        <f t="shared" si="1"/>
        <v>23</v>
      </c>
      <c r="G13" s="98" t="str">
        <f t="shared" si="2"/>
        <v xml:space="preserve">Mildura </v>
      </c>
      <c r="H13" s="101">
        <f t="shared" si="3"/>
        <v>18.346568926898797</v>
      </c>
      <c r="I13" s="96"/>
      <c r="J13" s="103"/>
      <c r="K13" s="103"/>
      <c r="L13" s="96"/>
      <c r="M13" s="103"/>
      <c r="N13" s="96"/>
      <c r="O13" s="96"/>
      <c r="P13" s="80">
        <v>11</v>
      </c>
      <c r="Q13" s="84"/>
      <c r="R13" s="96"/>
      <c r="S13" s="98">
        <v>11</v>
      </c>
      <c r="T13" s="80">
        <v>18</v>
      </c>
      <c r="U13" s="85" t="s">
        <v>364</v>
      </c>
      <c r="V13" s="80">
        <v>18</v>
      </c>
      <c r="W13" s="84"/>
      <c r="X13" s="84"/>
    </row>
    <row r="14" spans="1:24" x14ac:dyDescent="0.45">
      <c r="A14" s="103"/>
      <c r="B14" s="80">
        <v>9</v>
      </c>
      <c r="C14" s="99" t="s">
        <v>260</v>
      </c>
      <c r="D14" s="100">
        <f>VLOOKUP($I$3,Data!$B$6:$FE$203,2+B14*2-2+1+Comparison!$J$3)</f>
        <v>12.417070109377802</v>
      </c>
      <c r="E14" s="101">
        <f t="shared" si="0"/>
        <v>12.417160109377802</v>
      </c>
      <c r="F14" s="98">
        <f t="shared" si="1"/>
        <v>61</v>
      </c>
      <c r="G14" s="98" t="str">
        <f t="shared" si="2"/>
        <v xml:space="preserve">Greater Bendigo </v>
      </c>
      <c r="H14" s="101">
        <f t="shared" si="3"/>
        <v>17.957059206245933</v>
      </c>
      <c r="I14" s="96"/>
      <c r="J14" s="103"/>
      <c r="K14" s="103"/>
      <c r="L14" s="96"/>
      <c r="M14" s="103"/>
      <c r="N14" s="96"/>
      <c r="O14" s="96"/>
      <c r="P14" s="80">
        <v>12</v>
      </c>
      <c r="Q14" s="81" t="s">
        <v>10</v>
      </c>
      <c r="R14" s="96"/>
      <c r="S14" s="98">
        <v>12</v>
      </c>
      <c r="T14" s="80">
        <v>19</v>
      </c>
      <c r="U14" s="85" t="s">
        <v>365</v>
      </c>
      <c r="V14" s="80">
        <v>19</v>
      </c>
      <c r="W14" s="84"/>
      <c r="X14" s="84"/>
    </row>
    <row r="15" spans="1:24" x14ac:dyDescent="0.45">
      <c r="A15" s="103"/>
      <c r="B15" s="80">
        <v>10</v>
      </c>
      <c r="C15" s="99" t="s">
        <v>261</v>
      </c>
      <c r="D15" s="100">
        <f>VLOOKUP($I$3,Data!$B$6:$FE$203,2+B15*2-2+1+Comparison!$J$3)</f>
        <v>20.488349761900096</v>
      </c>
      <c r="E15" s="101">
        <f t="shared" si="0"/>
        <v>20.488449761900096</v>
      </c>
      <c r="F15" s="98">
        <f t="shared" si="1"/>
        <v>1</v>
      </c>
      <c r="G15" s="98" t="str">
        <f t="shared" si="2"/>
        <v xml:space="preserve">Warrnambool </v>
      </c>
      <c r="H15" s="101">
        <f t="shared" si="3"/>
        <v>17.508488964346348</v>
      </c>
      <c r="I15" s="96"/>
      <c r="J15" s="103"/>
      <c r="K15" s="103"/>
      <c r="L15" s="96"/>
      <c r="M15" s="103"/>
      <c r="N15" s="96"/>
      <c r="O15" s="96"/>
      <c r="P15" s="80">
        <v>13</v>
      </c>
      <c r="Q15" s="85" t="s">
        <v>11</v>
      </c>
      <c r="R15" s="96"/>
      <c r="S15" s="98">
        <v>13</v>
      </c>
      <c r="T15" s="80">
        <v>20</v>
      </c>
      <c r="U15" s="85" t="s">
        <v>366</v>
      </c>
      <c r="V15" s="80">
        <v>20</v>
      </c>
      <c r="W15" s="84"/>
      <c r="X15" s="84"/>
    </row>
    <row r="16" spans="1:24" x14ac:dyDescent="0.45">
      <c r="A16" s="103"/>
      <c r="B16" s="80">
        <v>11</v>
      </c>
      <c r="C16" s="99" t="s">
        <v>262</v>
      </c>
      <c r="D16" s="100">
        <f>VLOOKUP($I$3,Data!$B$6:$FE$203,2+B16*2-2+1+Comparison!$J$3)</f>
        <v>12.414649286157665</v>
      </c>
      <c r="E16" s="101">
        <f t="shared" si="0"/>
        <v>12.414759286157665</v>
      </c>
      <c r="F16" s="98">
        <f t="shared" si="1"/>
        <v>62</v>
      </c>
      <c r="G16" s="98" t="str">
        <f t="shared" si="2"/>
        <v xml:space="preserve">Greater Shepparton </v>
      </c>
      <c r="H16" s="101">
        <f t="shared" si="3"/>
        <v>17.45778183477864</v>
      </c>
      <c r="I16" s="96"/>
      <c r="J16" s="103"/>
      <c r="K16" s="103"/>
      <c r="L16" s="96"/>
      <c r="M16" s="103"/>
      <c r="N16" s="96"/>
      <c r="O16" s="96"/>
      <c r="P16" s="80">
        <v>14</v>
      </c>
      <c r="Q16" s="85" t="s">
        <v>12</v>
      </c>
      <c r="R16" s="96"/>
      <c r="S16" s="98">
        <v>14</v>
      </c>
      <c r="T16" s="80">
        <v>21</v>
      </c>
      <c r="U16" s="85" t="s">
        <v>367</v>
      </c>
      <c r="V16" s="80">
        <v>21</v>
      </c>
      <c r="W16" s="84"/>
      <c r="X16" s="84"/>
    </row>
    <row r="17" spans="1:24" x14ac:dyDescent="0.45">
      <c r="A17" s="103"/>
      <c r="B17" s="80">
        <v>12</v>
      </c>
      <c r="C17" s="99" t="s">
        <v>263</v>
      </c>
      <c r="D17" s="100">
        <f>VLOOKUP($I$3,Data!$B$6:$FE$203,2+B17*2-2+1+Comparison!$J$3)</f>
        <v>15.945352058851627</v>
      </c>
      <c r="E17" s="101">
        <f t="shared" si="0"/>
        <v>15.945472058851628</v>
      </c>
      <c r="F17" s="98">
        <f t="shared" si="1"/>
        <v>19</v>
      </c>
      <c r="G17" s="98" t="str">
        <f t="shared" si="2"/>
        <v xml:space="preserve">Hume </v>
      </c>
      <c r="H17" s="101">
        <f t="shared" si="3"/>
        <v>16.903156869215419</v>
      </c>
      <c r="I17" s="96"/>
      <c r="J17" s="103"/>
      <c r="K17" s="103"/>
      <c r="L17" s="96"/>
      <c r="M17" s="103"/>
      <c r="N17" s="96"/>
      <c r="O17" s="96"/>
      <c r="P17" s="80">
        <v>15</v>
      </c>
      <c r="Q17" s="85" t="s">
        <v>13</v>
      </c>
      <c r="R17" s="96"/>
      <c r="S17" s="98">
        <v>15</v>
      </c>
      <c r="T17" s="80">
        <v>22</v>
      </c>
      <c r="U17" s="85" t="s">
        <v>368</v>
      </c>
      <c r="V17" s="80">
        <v>22</v>
      </c>
      <c r="W17" s="84"/>
      <c r="X17" s="84"/>
    </row>
    <row r="18" spans="1:24" x14ac:dyDescent="0.45">
      <c r="A18" s="103"/>
      <c r="B18" s="80">
        <v>13</v>
      </c>
      <c r="C18" s="99" t="s">
        <v>264</v>
      </c>
      <c r="D18" s="100">
        <f>VLOOKUP($I$3,Data!$B$6:$FE$203,2+B18*2-2+1+Comparison!$J$3)</f>
        <v>15.577246928210567</v>
      </c>
      <c r="E18" s="101">
        <f t="shared" si="0"/>
        <v>15.577376928210567</v>
      </c>
      <c r="F18" s="98">
        <f t="shared" si="1"/>
        <v>24</v>
      </c>
      <c r="G18" s="98" t="str">
        <f t="shared" si="2"/>
        <v xml:space="preserve">Melton </v>
      </c>
      <c r="H18" s="101">
        <f t="shared" si="3"/>
        <v>16.872799106759427</v>
      </c>
      <c r="I18" s="96"/>
      <c r="J18" s="103"/>
      <c r="K18" s="103"/>
      <c r="L18" s="96"/>
      <c r="M18" s="103"/>
      <c r="N18" s="96"/>
      <c r="O18" s="96"/>
      <c r="P18" s="80">
        <v>16</v>
      </c>
      <c r="Q18" s="85" t="s">
        <v>14</v>
      </c>
      <c r="R18" s="96"/>
      <c r="S18" s="98">
        <v>16</v>
      </c>
      <c r="T18" s="80">
        <v>23</v>
      </c>
      <c r="U18" s="85" t="s">
        <v>369</v>
      </c>
      <c r="V18" s="80">
        <v>23</v>
      </c>
      <c r="W18" s="84"/>
      <c r="X18" s="84"/>
    </row>
    <row r="19" spans="1:24" x14ac:dyDescent="0.45">
      <c r="A19" s="103"/>
      <c r="B19" s="80">
        <v>14</v>
      </c>
      <c r="C19" s="99" t="s">
        <v>265</v>
      </c>
      <c r="D19" s="100">
        <f>VLOOKUP($I$3,Data!$B$6:$FE$203,2+B19*2-2+1+Comparison!$J$3)</f>
        <v>14.844721134979094</v>
      </c>
      <c r="E19" s="101">
        <f t="shared" si="0"/>
        <v>14.844861134979094</v>
      </c>
      <c r="F19" s="98">
        <f t="shared" si="1"/>
        <v>36</v>
      </c>
      <c r="G19" s="98" t="str">
        <f t="shared" si="2"/>
        <v xml:space="preserve">Mitchell </v>
      </c>
      <c r="H19" s="101">
        <f t="shared" si="3"/>
        <v>16.74252033126912</v>
      </c>
      <c r="I19" s="96"/>
      <c r="J19" s="103"/>
      <c r="K19" s="103"/>
      <c r="L19" s="96"/>
      <c r="M19" s="103"/>
      <c r="N19" s="96"/>
      <c r="O19" s="96"/>
      <c r="P19" s="80">
        <v>17</v>
      </c>
      <c r="Q19" s="85" t="s">
        <v>15</v>
      </c>
      <c r="R19" s="96"/>
      <c r="S19" s="98">
        <v>17</v>
      </c>
      <c r="T19" s="80">
        <v>24</v>
      </c>
      <c r="U19" s="85" t="s">
        <v>370</v>
      </c>
      <c r="V19" s="80">
        <v>24</v>
      </c>
      <c r="W19" s="84"/>
      <c r="X19" s="84"/>
    </row>
    <row r="20" spans="1:24" x14ac:dyDescent="0.45">
      <c r="A20" s="103"/>
      <c r="B20" s="80">
        <v>15</v>
      </c>
      <c r="C20" s="99" t="s">
        <v>266</v>
      </c>
      <c r="D20" s="100">
        <f>VLOOKUP($I$3,Data!$B$6:$FE$203,2+B20*2-2+1+Comparison!$J$3)</f>
        <v>19.501839796207189</v>
      </c>
      <c r="E20" s="101">
        <f t="shared" si="0"/>
        <v>19.501989796207191</v>
      </c>
      <c r="F20" s="98">
        <f t="shared" si="1"/>
        <v>4</v>
      </c>
      <c r="G20" s="98" t="str">
        <f t="shared" si="2"/>
        <v xml:space="preserve">Whittlesea </v>
      </c>
      <c r="H20" s="101">
        <f t="shared" si="3"/>
        <v>16.585663185923039</v>
      </c>
      <c r="I20" s="96"/>
      <c r="J20" s="103"/>
      <c r="K20" s="103"/>
      <c r="L20" s="96"/>
      <c r="M20" s="103"/>
      <c r="N20" s="96"/>
      <c r="O20" s="96"/>
      <c r="P20" s="80">
        <v>18</v>
      </c>
      <c r="Q20" s="85" t="s">
        <v>16</v>
      </c>
      <c r="R20" s="96"/>
      <c r="S20" s="98">
        <v>18</v>
      </c>
      <c r="T20" s="80">
        <v>25</v>
      </c>
      <c r="U20" s="85" t="s">
        <v>371</v>
      </c>
      <c r="V20" s="80">
        <v>25</v>
      </c>
      <c r="W20" s="84"/>
      <c r="X20" s="84"/>
    </row>
    <row r="21" spans="1:24" x14ac:dyDescent="0.45">
      <c r="A21" s="103"/>
      <c r="B21" s="80">
        <v>16</v>
      </c>
      <c r="C21" s="99" t="s">
        <v>267</v>
      </c>
      <c r="D21" s="100">
        <f>VLOOKUP($I$3,Data!$B$6:$FE$203,2+B21*2-2+1+Comparison!$J$3)</f>
        <v>14.496016626255628</v>
      </c>
      <c r="E21" s="101">
        <f t="shared" si="0"/>
        <v>14.496176626255627</v>
      </c>
      <c r="F21" s="98">
        <f t="shared" si="1"/>
        <v>42</v>
      </c>
      <c r="G21" s="98" t="str">
        <f t="shared" si="2"/>
        <v xml:space="preserve">Greater Geelong </v>
      </c>
      <c r="H21" s="101">
        <f t="shared" si="3"/>
        <v>16.295423023578362</v>
      </c>
      <c r="I21" s="96"/>
      <c r="J21" s="103"/>
      <c r="K21" s="103"/>
      <c r="L21" s="96"/>
      <c r="M21" s="103"/>
      <c r="N21" s="96"/>
      <c r="O21" s="96"/>
      <c r="P21" s="80">
        <v>19</v>
      </c>
      <c r="Q21" s="85" t="s">
        <v>17</v>
      </c>
      <c r="R21" s="96"/>
      <c r="S21" s="98">
        <v>19</v>
      </c>
      <c r="T21" s="80">
        <v>26</v>
      </c>
      <c r="U21" s="85" t="s">
        <v>372</v>
      </c>
      <c r="V21" s="80">
        <v>26</v>
      </c>
      <c r="W21" s="84"/>
      <c r="X21" s="84"/>
    </row>
    <row r="22" spans="1:24" x14ac:dyDescent="0.45">
      <c r="A22" s="103"/>
      <c r="B22" s="80">
        <v>17</v>
      </c>
      <c r="C22" s="99" t="s">
        <v>268</v>
      </c>
      <c r="D22" s="100">
        <f>VLOOKUP($I$3,Data!$B$6:$FE$203,2+B22*2-2+1+Comparison!$J$3)</f>
        <v>13.841151881096145</v>
      </c>
      <c r="E22" s="101">
        <f t="shared" si="0"/>
        <v>13.841321881096146</v>
      </c>
      <c r="F22" s="98">
        <f t="shared" si="1"/>
        <v>51</v>
      </c>
      <c r="G22" s="98" t="str">
        <f t="shared" si="2"/>
        <v xml:space="preserve">Ararat </v>
      </c>
      <c r="H22" s="101">
        <f t="shared" si="3"/>
        <v>16.195286195286197</v>
      </c>
      <c r="I22" s="96"/>
      <c r="J22" s="103"/>
      <c r="K22" s="103"/>
      <c r="L22" s="96"/>
      <c r="M22" s="103"/>
      <c r="N22" s="96"/>
      <c r="O22" s="96"/>
      <c r="P22" s="80">
        <v>20</v>
      </c>
      <c r="Q22" s="85" t="s">
        <v>18</v>
      </c>
      <c r="R22" s="96"/>
      <c r="S22" s="98">
        <v>20</v>
      </c>
      <c r="T22" s="80">
        <v>27</v>
      </c>
      <c r="U22" s="85" t="s">
        <v>373</v>
      </c>
      <c r="V22" s="80">
        <v>27</v>
      </c>
      <c r="W22" s="84"/>
      <c r="X22" s="84"/>
    </row>
    <row r="23" spans="1:24" x14ac:dyDescent="0.45">
      <c r="A23" s="103"/>
      <c r="B23" s="80">
        <v>18</v>
      </c>
      <c r="C23" s="99" t="s">
        <v>269</v>
      </c>
      <c r="D23" s="100">
        <f>VLOOKUP($I$3,Data!$B$6:$FE$203,2+B23*2-2+1+Comparison!$J$3)</f>
        <v>15.27063563590097</v>
      </c>
      <c r="E23" s="101">
        <f t="shared" si="0"/>
        <v>15.27081563590097</v>
      </c>
      <c r="F23" s="98">
        <f t="shared" si="1"/>
        <v>29</v>
      </c>
      <c r="G23" s="98" t="str">
        <f t="shared" si="2"/>
        <v xml:space="preserve">Wangaratta </v>
      </c>
      <c r="H23" s="101">
        <f t="shared" si="3"/>
        <v>16.074975173783514</v>
      </c>
      <c r="I23" s="96"/>
      <c r="J23" s="103"/>
      <c r="K23" s="103"/>
      <c r="L23" s="96"/>
      <c r="M23" s="103"/>
      <c r="N23" s="96"/>
      <c r="O23" s="96"/>
      <c r="P23" s="80">
        <v>21</v>
      </c>
      <c r="Q23" s="85" t="s">
        <v>19</v>
      </c>
      <c r="R23" s="96"/>
      <c r="S23" s="98">
        <v>21</v>
      </c>
      <c r="T23" s="80">
        <v>28</v>
      </c>
      <c r="U23" s="85" t="s">
        <v>374</v>
      </c>
      <c r="V23" s="80">
        <v>28</v>
      </c>
      <c r="W23" s="84"/>
      <c r="X23" s="84"/>
    </row>
    <row r="24" spans="1:24" x14ac:dyDescent="0.45">
      <c r="A24" s="103"/>
      <c r="B24" s="80">
        <v>19</v>
      </c>
      <c r="C24" s="99" t="s">
        <v>270</v>
      </c>
      <c r="D24" s="100">
        <f>VLOOKUP($I$3,Data!$B$6:$FE$203,2+B24*2-2+1+Comparison!$J$3)</f>
        <v>14.460009037505648</v>
      </c>
      <c r="E24" s="101">
        <f t="shared" si="0"/>
        <v>14.460199037505648</v>
      </c>
      <c r="F24" s="98">
        <f t="shared" si="1"/>
        <v>43</v>
      </c>
      <c r="G24" s="98" t="str">
        <f t="shared" si="2"/>
        <v xml:space="preserve">Campaspe </v>
      </c>
      <c r="H24" s="101">
        <f t="shared" si="3"/>
        <v>15.945352058851627</v>
      </c>
      <c r="I24" s="96"/>
      <c r="J24" s="103"/>
      <c r="K24" s="103"/>
      <c r="L24" s="96"/>
      <c r="M24" s="103"/>
      <c r="N24" s="96"/>
      <c r="O24" s="96"/>
      <c r="P24" s="80">
        <v>22</v>
      </c>
      <c r="Q24" s="85" t="s">
        <v>20</v>
      </c>
      <c r="R24" s="96"/>
      <c r="S24" s="98">
        <v>22</v>
      </c>
      <c r="T24" s="80">
        <v>29</v>
      </c>
      <c r="U24" s="85" t="s">
        <v>375</v>
      </c>
      <c r="V24" s="80">
        <v>29</v>
      </c>
      <c r="W24" s="84"/>
      <c r="X24" s="84"/>
    </row>
    <row r="25" spans="1:24" x14ac:dyDescent="0.45">
      <c r="A25" s="103"/>
      <c r="B25" s="80">
        <v>20</v>
      </c>
      <c r="C25" s="99" t="s">
        <v>271</v>
      </c>
      <c r="D25" s="100">
        <f>VLOOKUP($I$3,Data!$B$6:$FE$203,2+B25*2-2+1+Comparison!$J$3)</f>
        <v>20.18731873453423</v>
      </c>
      <c r="E25" s="101">
        <f t="shared" si="0"/>
        <v>20.18751873453423</v>
      </c>
      <c r="F25" s="98">
        <f t="shared" si="1"/>
        <v>2</v>
      </c>
      <c r="G25" s="98" t="str">
        <f t="shared" si="2"/>
        <v xml:space="preserve">Hobsons Bay </v>
      </c>
      <c r="H25" s="101">
        <f t="shared" si="3"/>
        <v>15.876065810015612</v>
      </c>
      <c r="I25" s="96"/>
      <c r="J25" s="103"/>
      <c r="K25" s="103"/>
      <c r="L25" s="96"/>
      <c r="M25" s="103"/>
      <c r="N25" s="96"/>
      <c r="O25" s="96"/>
      <c r="P25" s="80">
        <v>23</v>
      </c>
      <c r="Q25" s="85" t="s">
        <v>21</v>
      </c>
      <c r="R25" s="96"/>
      <c r="S25" s="98">
        <v>23</v>
      </c>
      <c r="T25" s="80">
        <v>30</v>
      </c>
      <c r="U25" s="85" t="s">
        <v>376</v>
      </c>
      <c r="V25" s="80">
        <v>30</v>
      </c>
      <c r="W25" s="84"/>
      <c r="X25" s="84"/>
    </row>
    <row r="26" spans="1:24" x14ac:dyDescent="0.45">
      <c r="A26" s="103"/>
      <c r="B26" s="80">
        <v>21</v>
      </c>
      <c r="C26" s="99" t="s">
        <v>272</v>
      </c>
      <c r="D26" s="100">
        <f>VLOOKUP($I$3,Data!$B$6:$FE$203,2+B26*2-2+1+Comparison!$J$3)</f>
        <v>13.260640168835735</v>
      </c>
      <c r="E26" s="101">
        <f t="shared" si="0"/>
        <v>13.260850168835734</v>
      </c>
      <c r="F26" s="98">
        <f t="shared" si="1"/>
        <v>54</v>
      </c>
      <c r="G26" s="98" t="str">
        <f t="shared" si="2"/>
        <v xml:space="preserve">Mount Alexander </v>
      </c>
      <c r="H26" s="101">
        <f t="shared" si="3"/>
        <v>15.853211009174311</v>
      </c>
      <c r="I26" s="96"/>
      <c r="J26" s="103"/>
      <c r="K26" s="103"/>
      <c r="L26" s="96"/>
      <c r="M26" s="103"/>
      <c r="N26" s="96"/>
      <c r="O26" s="96"/>
      <c r="P26" s="80">
        <v>24</v>
      </c>
      <c r="Q26" s="85" t="s">
        <v>22</v>
      </c>
      <c r="R26" s="96"/>
      <c r="S26" s="98">
        <v>24</v>
      </c>
      <c r="T26" s="80">
        <v>31</v>
      </c>
      <c r="U26" s="85" t="s">
        <v>377</v>
      </c>
      <c r="V26" s="80">
        <v>31</v>
      </c>
      <c r="W26" s="84"/>
      <c r="X26" s="84"/>
    </row>
    <row r="27" spans="1:24" x14ac:dyDescent="0.45">
      <c r="A27" s="103"/>
      <c r="B27" s="80">
        <v>22</v>
      </c>
      <c r="C27" s="99" t="s">
        <v>273</v>
      </c>
      <c r="D27" s="100">
        <f>VLOOKUP($I$3,Data!$B$6:$FE$203,2+B27*2-2+1+Comparison!$J$3)</f>
        <v>12.96581693236654</v>
      </c>
      <c r="E27" s="101">
        <f t="shared" si="0"/>
        <v>12.96603693236654</v>
      </c>
      <c r="F27" s="98">
        <f t="shared" si="1"/>
        <v>58</v>
      </c>
      <c r="G27" s="98" t="str">
        <f t="shared" si="2"/>
        <v xml:space="preserve">Horsham </v>
      </c>
      <c r="H27" s="101">
        <f t="shared" si="3"/>
        <v>15.775009160864787</v>
      </c>
      <c r="I27" s="96"/>
      <c r="J27" s="103"/>
      <c r="K27" s="103"/>
      <c r="L27" s="96"/>
      <c r="M27" s="103"/>
      <c r="N27" s="96"/>
      <c r="O27" s="96"/>
      <c r="P27" s="80">
        <v>25</v>
      </c>
      <c r="Q27" s="85" t="s">
        <v>23</v>
      </c>
      <c r="R27" s="96"/>
      <c r="S27" s="98">
        <v>25</v>
      </c>
      <c r="T27" s="80">
        <v>32</v>
      </c>
      <c r="U27" s="85" t="s">
        <v>378</v>
      </c>
      <c r="V27" s="80">
        <v>32</v>
      </c>
      <c r="W27" s="84"/>
      <c r="X27" s="84"/>
    </row>
    <row r="28" spans="1:24" x14ac:dyDescent="0.45">
      <c r="A28" s="103"/>
      <c r="B28" s="80">
        <v>23</v>
      </c>
      <c r="C28" s="99" t="s">
        <v>274</v>
      </c>
      <c r="D28" s="100">
        <f>VLOOKUP($I$3,Data!$B$6:$FE$203,2+B28*2-2+1+Comparison!$J$3)</f>
        <v>15.031010580080261</v>
      </c>
      <c r="E28" s="101">
        <f t="shared" si="0"/>
        <v>15.031240580080262</v>
      </c>
      <c r="F28" s="98">
        <f t="shared" si="1"/>
        <v>32</v>
      </c>
      <c r="G28" s="98" t="str">
        <f t="shared" si="2"/>
        <v xml:space="preserve">Benalla </v>
      </c>
      <c r="H28" s="101">
        <f t="shared" si="3"/>
        <v>15.665399239543726</v>
      </c>
      <c r="I28" s="96"/>
      <c r="J28" s="103"/>
      <c r="K28" s="103"/>
      <c r="L28" s="96"/>
      <c r="M28" s="103"/>
      <c r="N28" s="96"/>
      <c r="O28" s="96"/>
      <c r="P28" s="80">
        <v>26</v>
      </c>
      <c r="Q28" s="85" t="s">
        <v>24</v>
      </c>
      <c r="R28" s="96"/>
      <c r="S28" s="98">
        <v>26</v>
      </c>
      <c r="T28" s="80">
        <v>33</v>
      </c>
      <c r="U28" s="85" t="s">
        <v>379</v>
      </c>
      <c r="V28" s="80">
        <v>33</v>
      </c>
      <c r="W28" s="84"/>
      <c r="X28" s="84"/>
    </row>
    <row r="29" spans="1:24" x14ac:dyDescent="0.45">
      <c r="A29" s="103"/>
      <c r="B29" s="80">
        <v>24</v>
      </c>
      <c r="C29" s="99" t="s">
        <v>275</v>
      </c>
      <c r="D29" s="100">
        <f>VLOOKUP($I$3,Data!$B$6:$FE$203,2+B29*2-2+1+Comparison!$J$3)</f>
        <v>10.695340501792115</v>
      </c>
      <c r="E29" s="101">
        <f t="shared" si="0"/>
        <v>10.695580501792115</v>
      </c>
      <c r="F29" s="98">
        <f t="shared" si="1"/>
        <v>74</v>
      </c>
      <c r="G29" s="98" t="str">
        <f t="shared" si="2"/>
        <v xml:space="preserve">Cardinia </v>
      </c>
      <c r="H29" s="101">
        <f t="shared" si="3"/>
        <v>15.577246928210567</v>
      </c>
      <c r="I29" s="96"/>
      <c r="J29" s="103"/>
      <c r="K29" s="103"/>
      <c r="L29" s="96"/>
      <c r="M29" s="103"/>
      <c r="N29" s="96"/>
      <c r="O29" s="96"/>
      <c r="P29" s="80">
        <v>27</v>
      </c>
      <c r="Q29" s="85" t="s">
        <v>25</v>
      </c>
      <c r="R29" s="96"/>
      <c r="S29" s="98">
        <v>27</v>
      </c>
      <c r="T29" s="80">
        <v>34</v>
      </c>
      <c r="U29" s="85" t="s">
        <v>380</v>
      </c>
      <c r="V29" s="80">
        <v>34</v>
      </c>
      <c r="W29" s="84"/>
      <c r="X29" s="84"/>
    </row>
    <row r="30" spans="1:24" x14ac:dyDescent="0.45">
      <c r="A30" s="103"/>
      <c r="B30" s="80">
        <v>25</v>
      </c>
      <c r="C30" s="99" t="s">
        <v>276</v>
      </c>
      <c r="D30" s="100">
        <f>VLOOKUP($I$3,Data!$B$6:$FE$203,2+B30*2-2+1+Comparison!$J$3)</f>
        <v>17.957059206245933</v>
      </c>
      <c r="E30" s="101">
        <f t="shared" si="0"/>
        <v>17.957309206245935</v>
      </c>
      <c r="F30" s="98">
        <f t="shared" si="1"/>
        <v>9</v>
      </c>
      <c r="G30" s="98" t="str">
        <f t="shared" si="2"/>
        <v xml:space="preserve">Maroondah </v>
      </c>
      <c r="H30" s="101">
        <f t="shared" si="3"/>
        <v>15.439698492462311</v>
      </c>
      <c r="I30" s="96"/>
      <c r="J30" s="103"/>
      <c r="K30" s="103"/>
      <c r="L30" s="96"/>
      <c r="M30" s="103"/>
      <c r="N30" s="96"/>
      <c r="O30" s="96"/>
      <c r="P30" s="80">
        <v>28</v>
      </c>
      <c r="Q30" s="85" t="s">
        <v>26</v>
      </c>
      <c r="R30" s="96"/>
      <c r="S30" s="98">
        <v>28</v>
      </c>
      <c r="T30" s="80">
        <v>35</v>
      </c>
      <c r="U30" s="85" t="s">
        <v>381</v>
      </c>
      <c r="V30" s="80">
        <v>35</v>
      </c>
      <c r="W30" s="84"/>
      <c r="X30" s="84"/>
    </row>
    <row r="31" spans="1:24" x14ac:dyDescent="0.45">
      <c r="A31" s="103"/>
      <c r="B31" s="80">
        <v>26</v>
      </c>
      <c r="C31" s="99" t="s">
        <v>277</v>
      </c>
      <c r="D31" s="100">
        <f>VLOOKUP($I$3,Data!$B$6:$FE$203,2+B31*2-2+1+Comparison!$J$3)</f>
        <v>19.058239775461104</v>
      </c>
      <c r="E31" s="101">
        <f t="shared" si="0"/>
        <v>19.058499775461105</v>
      </c>
      <c r="F31" s="98">
        <f t="shared" si="1"/>
        <v>7</v>
      </c>
      <c r="G31" s="98" t="str">
        <f t="shared" si="2"/>
        <v xml:space="preserve">Maribyrnong </v>
      </c>
      <c r="H31" s="101">
        <f t="shared" si="3"/>
        <v>15.400629163582533</v>
      </c>
      <c r="I31" s="96"/>
      <c r="J31" s="103"/>
      <c r="K31" s="103"/>
      <c r="L31" s="96"/>
      <c r="M31" s="103"/>
      <c r="N31" s="96"/>
      <c r="O31" s="96"/>
      <c r="P31" s="80">
        <v>29</v>
      </c>
      <c r="Q31" s="85" t="s">
        <v>27</v>
      </c>
      <c r="R31" s="96"/>
      <c r="S31" s="98">
        <v>29</v>
      </c>
      <c r="T31" s="80">
        <v>36</v>
      </c>
      <c r="U31" s="85" t="s">
        <v>382</v>
      </c>
      <c r="V31" s="80">
        <v>36</v>
      </c>
      <c r="W31" s="84"/>
      <c r="X31" s="84"/>
    </row>
    <row r="32" spans="1:24" x14ac:dyDescent="0.45">
      <c r="A32" s="103"/>
      <c r="B32" s="80">
        <v>27</v>
      </c>
      <c r="C32" s="99" t="s">
        <v>278</v>
      </c>
      <c r="D32" s="100">
        <f>VLOOKUP($I$3,Data!$B$6:$FE$203,2+B32*2-2+1+Comparison!$J$3)</f>
        <v>16.295423023578362</v>
      </c>
      <c r="E32" s="101">
        <f t="shared" si="0"/>
        <v>16.295693023578362</v>
      </c>
      <c r="F32" s="98">
        <f t="shared" si="1"/>
        <v>16</v>
      </c>
      <c r="G32" s="98" t="str">
        <f t="shared" si="2"/>
        <v xml:space="preserve">Kingston </v>
      </c>
      <c r="H32" s="101">
        <f t="shared" si="3"/>
        <v>15.388490691337104</v>
      </c>
      <c r="I32" s="96"/>
      <c r="J32" s="103"/>
      <c r="K32" s="103"/>
      <c r="L32" s="96"/>
      <c r="M32" s="103"/>
      <c r="N32" s="96"/>
      <c r="O32" s="96"/>
      <c r="P32" s="80">
        <v>30</v>
      </c>
      <c r="Q32" s="85" t="s">
        <v>28</v>
      </c>
      <c r="R32" s="96"/>
      <c r="S32" s="98">
        <v>30</v>
      </c>
      <c r="T32" s="80">
        <v>37</v>
      </c>
      <c r="U32" s="85" t="s">
        <v>383</v>
      </c>
      <c r="V32" s="80">
        <v>37</v>
      </c>
      <c r="W32" s="84"/>
      <c r="X32" s="84"/>
    </row>
    <row r="33" spans="1:24" x14ac:dyDescent="0.45">
      <c r="A33" s="103"/>
      <c r="B33" s="80">
        <v>28</v>
      </c>
      <c r="C33" s="99" t="s">
        <v>279</v>
      </c>
      <c r="D33" s="100">
        <f>VLOOKUP($I$3,Data!$B$6:$FE$203,2+B33*2-2+1+Comparison!$J$3)</f>
        <v>17.45778183477864</v>
      </c>
      <c r="E33" s="101">
        <f t="shared" si="0"/>
        <v>17.45806183477864</v>
      </c>
      <c r="F33" s="98">
        <f t="shared" si="1"/>
        <v>11</v>
      </c>
      <c r="G33" s="98" t="str">
        <f t="shared" si="2"/>
        <v xml:space="preserve">Moira </v>
      </c>
      <c r="H33" s="101">
        <f t="shared" si="3"/>
        <v>15.374249663114052</v>
      </c>
      <c r="I33" s="96"/>
      <c r="J33" s="103"/>
      <c r="K33" s="103"/>
      <c r="L33" s="96"/>
      <c r="M33" s="103"/>
      <c r="N33" s="96"/>
      <c r="O33" s="96"/>
      <c r="P33" s="80">
        <v>31</v>
      </c>
      <c r="Q33" s="85" t="s">
        <v>29</v>
      </c>
      <c r="R33" s="96"/>
      <c r="S33" s="98">
        <v>31</v>
      </c>
      <c r="T33" s="80">
        <v>38</v>
      </c>
      <c r="U33" s="85" t="s">
        <v>384</v>
      </c>
      <c r="V33" s="80">
        <v>38</v>
      </c>
      <c r="W33" s="84"/>
      <c r="X33" s="84"/>
    </row>
    <row r="34" spans="1:24" x14ac:dyDescent="0.45">
      <c r="A34" s="103"/>
      <c r="B34" s="80">
        <v>29</v>
      </c>
      <c r="C34" s="99" t="s">
        <v>280</v>
      </c>
      <c r="D34" s="100">
        <f>VLOOKUP($I$3,Data!$B$6:$FE$203,2+B34*2-2+1+Comparison!$J$3)</f>
        <v>13.496115427302996</v>
      </c>
      <c r="E34" s="101">
        <f t="shared" si="0"/>
        <v>13.496405427302996</v>
      </c>
      <c r="F34" s="98">
        <f t="shared" si="1"/>
        <v>53</v>
      </c>
      <c r="G34" s="98" t="str">
        <f t="shared" si="2"/>
        <v xml:space="preserve">Darebin </v>
      </c>
      <c r="H34" s="101">
        <f t="shared" si="3"/>
        <v>15.27063563590097</v>
      </c>
      <c r="I34" s="96"/>
      <c r="J34" s="103"/>
      <c r="K34" s="103"/>
      <c r="L34" s="96"/>
      <c r="M34" s="103"/>
      <c r="N34" s="96"/>
      <c r="O34" s="96"/>
      <c r="P34" s="80">
        <v>32</v>
      </c>
      <c r="Q34" s="85" t="s">
        <v>30</v>
      </c>
      <c r="R34" s="96"/>
      <c r="S34" s="98">
        <v>32</v>
      </c>
      <c r="T34" s="80">
        <v>39</v>
      </c>
      <c r="U34" s="85" t="s">
        <v>385</v>
      </c>
      <c r="V34" s="80">
        <v>39</v>
      </c>
      <c r="W34" s="84"/>
      <c r="X34" s="84"/>
    </row>
    <row r="35" spans="1:24" x14ac:dyDescent="0.45">
      <c r="A35" s="103"/>
      <c r="B35" s="80">
        <v>30</v>
      </c>
      <c r="C35" s="99" t="s">
        <v>281</v>
      </c>
      <c r="D35" s="100">
        <f>VLOOKUP($I$3,Data!$B$6:$FE$203,2+B35*2-2+1+Comparison!$J$3)</f>
        <v>11.978821972203839</v>
      </c>
      <c r="E35" s="101">
        <f t="shared" si="0"/>
        <v>11.979121972203838</v>
      </c>
      <c r="F35" s="98">
        <f t="shared" si="1"/>
        <v>67</v>
      </c>
      <c r="G35" s="98" t="str">
        <f t="shared" si="2"/>
        <v xml:space="preserve">Moorabool </v>
      </c>
      <c r="H35" s="101">
        <f t="shared" si="3"/>
        <v>15.264976958525345</v>
      </c>
      <c r="I35" s="96"/>
      <c r="J35" s="103"/>
      <c r="K35" s="103"/>
      <c r="L35" s="96"/>
      <c r="M35" s="103"/>
      <c r="N35" s="96"/>
      <c r="O35" s="96"/>
      <c r="P35" s="80">
        <v>33</v>
      </c>
      <c r="Q35" s="85" t="s">
        <v>31</v>
      </c>
      <c r="R35" s="96"/>
      <c r="S35" s="98">
        <v>33</v>
      </c>
      <c r="T35" s="80">
        <v>40</v>
      </c>
      <c r="U35" s="85" t="s">
        <v>386</v>
      </c>
      <c r="V35" s="80">
        <v>40</v>
      </c>
      <c r="W35" s="84"/>
      <c r="X35" s="84"/>
    </row>
    <row r="36" spans="1:24" x14ac:dyDescent="0.45">
      <c r="A36" s="103"/>
      <c r="B36" s="80">
        <v>31</v>
      </c>
      <c r="C36" s="99" t="s">
        <v>282</v>
      </c>
      <c r="D36" s="100">
        <f>VLOOKUP($I$3,Data!$B$6:$FE$203,2+B36*2-2+1+Comparison!$J$3)</f>
        <v>15.876065810015612</v>
      </c>
      <c r="E36" s="101">
        <f t="shared" si="0"/>
        <v>15.876375810015613</v>
      </c>
      <c r="F36" s="98">
        <f t="shared" si="1"/>
        <v>20</v>
      </c>
      <c r="G36" s="98" t="str">
        <f t="shared" si="2"/>
        <v xml:space="preserve">Knox </v>
      </c>
      <c r="H36" s="101">
        <f t="shared" si="3"/>
        <v>15.054716228789156</v>
      </c>
      <c r="I36" s="96"/>
      <c r="J36" s="103"/>
      <c r="K36" s="103"/>
      <c r="L36" s="96"/>
      <c r="M36" s="103"/>
      <c r="N36" s="96"/>
      <c r="O36" s="96"/>
      <c r="P36" s="80">
        <v>34</v>
      </c>
      <c r="Q36" s="85" t="s">
        <v>32</v>
      </c>
      <c r="R36" s="96"/>
      <c r="S36" s="98">
        <v>34</v>
      </c>
      <c r="T36" s="80">
        <v>41</v>
      </c>
      <c r="U36" s="85" t="s">
        <v>387</v>
      </c>
      <c r="V36" s="80">
        <v>41</v>
      </c>
      <c r="W36" s="84"/>
      <c r="X36" s="84"/>
    </row>
    <row r="37" spans="1:24" x14ac:dyDescent="0.45">
      <c r="A37" s="103"/>
      <c r="B37" s="80">
        <v>32</v>
      </c>
      <c r="C37" s="99" t="s">
        <v>283</v>
      </c>
      <c r="D37" s="100">
        <f>VLOOKUP($I$3,Data!$B$6:$FE$203,2+B37*2-2+1+Comparison!$J$3)</f>
        <v>15.775009160864787</v>
      </c>
      <c r="E37" s="101">
        <f t="shared" si="0"/>
        <v>15.775329160864787</v>
      </c>
      <c r="F37" s="98">
        <f t="shared" si="1"/>
        <v>22</v>
      </c>
      <c r="G37" s="98" t="str">
        <f t="shared" si="2"/>
        <v xml:space="preserve">Glenelg </v>
      </c>
      <c r="H37" s="101">
        <f t="shared" si="3"/>
        <v>15.031010580080261</v>
      </c>
      <c r="I37" s="96"/>
      <c r="J37" s="103"/>
      <c r="K37" s="103"/>
      <c r="L37" s="96"/>
      <c r="M37" s="103"/>
      <c r="N37" s="96"/>
      <c r="O37" s="96"/>
      <c r="P37" s="80">
        <v>35</v>
      </c>
      <c r="Q37" s="85" t="s">
        <v>33</v>
      </c>
      <c r="R37" s="96"/>
      <c r="S37" s="98">
        <v>35</v>
      </c>
      <c r="T37" s="80">
        <v>42</v>
      </c>
      <c r="U37" s="85" t="s">
        <v>388</v>
      </c>
      <c r="V37" s="80">
        <v>42</v>
      </c>
      <c r="W37" s="84"/>
      <c r="X37" s="84"/>
    </row>
    <row r="38" spans="1:24" x14ac:dyDescent="0.45">
      <c r="A38" s="103"/>
      <c r="B38" s="80">
        <v>33</v>
      </c>
      <c r="C38" s="99" t="s">
        <v>284</v>
      </c>
      <c r="D38" s="100">
        <f>VLOOKUP($I$3,Data!$B$6:$FE$203,2+B38*2-2+1+Comparison!$J$3)</f>
        <v>16.903156869215419</v>
      </c>
      <c r="E38" s="101">
        <f t="shared" si="0"/>
        <v>16.903486869215421</v>
      </c>
      <c r="F38" s="98">
        <f t="shared" si="1"/>
        <v>12</v>
      </c>
      <c r="G38" s="98" t="str">
        <f t="shared" si="2"/>
        <v xml:space="preserve">Swan Hill </v>
      </c>
      <c r="H38" s="101">
        <f t="shared" si="3"/>
        <v>14.931532545488652</v>
      </c>
      <c r="I38" s="96"/>
      <c r="J38" s="103"/>
      <c r="K38" s="103"/>
      <c r="L38" s="96"/>
      <c r="M38" s="103"/>
      <c r="N38" s="96"/>
      <c r="O38" s="96"/>
      <c r="P38" s="80">
        <v>36</v>
      </c>
      <c r="Q38" s="85" t="s">
        <v>34</v>
      </c>
      <c r="R38" s="96"/>
      <c r="S38" s="98">
        <v>36</v>
      </c>
      <c r="T38" s="80">
        <v>43</v>
      </c>
      <c r="U38" s="85" t="s">
        <v>389</v>
      </c>
      <c r="V38" s="80">
        <v>43</v>
      </c>
      <c r="W38" s="84"/>
      <c r="X38" s="84"/>
    </row>
    <row r="39" spans="1:24" x14ac:dyDescent="0.45">
      <c r="A39" s="103"/>
      <c r="B39" s="80">
        <v>34</v>
      </c>
      <c r="C39" s="99" t="s">
        <v>285</v>
      </c>
      <c r="D39" s="100">
        <f>VLOOKUP($I$3,Data!$B$6:$FE$203,2+B39*2-2+1+Comparison!$J$3)</f>
        <v>11.710228442066269</v>
      </c>
      <c r="E39" s="101">
        <f t="shared" si="0"/>
        <v>11.710568442066268</v>
      </c>
      <c r="F39" s="98">
        <f t="shared" si="1"/>
        <v>68</v>
      </c>
      <c r="G39" s="98" t="str">
        <f t="shared" si="2"/>
        <v xml:space="preserve">Pyrenees </v>
      </c>
      <c r="H39" s="101">
        <f t="shared" si="3"/>
        <v>14.875621890547263</v>
      </c>
      <c r="I39" s="96"/>
      <c r="J39" s="103"/>
      <c r="K39" s="103"/>
      <c r="L39" s="96"/>
      <c r="M39" s="103"/>
      <c r="N39" s="96"/>
      <c r="O39" s="96"/>
      <c r="P39" s="80">
        <v>37</v>
      </c>
      <c r="Q39" s="85" t="s">
        <v>35</v>
      </c>
      <c r="R39" s="96"/>
      <c r="S39" s="98">
        <v>37</v>
      </c>
      <c r="T39" s="80">
        <v>44</v>
      </c>
      <c r="U39" s="85" t="s">
        <v>390</v>
      </c>
      <c r="V39" s="80">
        <v>44</v>
      </c>
      <c r="W39" s="84"/>
      <c r="X39" s="84"/>
    </row>
    <row r="40" spans="1:24" x14ac:dyDescent="0.45">
      <c r="A40" s="103"/>
      <c r="B40" s="80">
        <v>35</v>
      </c>
      <c r="C40" s="99" t="s">
        <v>286</v>
      </c>
      <c r="D40" s="100">
        <f>VLOOKUP($I$3,Data!$B$6:$FE$203,2+B40*2-2+1+Comparison!$J$3)</f>
        <v>15.388490691337104</v>
      </c>
      <c r="E40" s="101">
        <f t="shared" si="0"/>
        <v>15.388840691337103</v>
      </c>
      <c r="F40" s="98">
        <f t="shared" si="1"/>
        <v>27</v>
      </c>
      <c r="G40" s="98" t="str">
        <f t="shared" si="2"/>
        <v xml:space="preserve">Mornington Peninsula </v>
      </c>
      <c r="H40" s="101">
        <f t="shared" si="3"/>
        <v>14.867879203843515</v>
      </c>
      <c r="I40" s="96"/>
      <c r="J40" s="103"/>
      <c r="K40" s="103"/>
      <c r="L40" s="96"/>
      <c r="M40" s="103"/>
      <c r="N40" s="96"/>
      <c r="O40" s="96"/>
      <c r="P40" s="80">
        <v>38</v>
      </c>
      <c r="Q40" s="85" t="s">
        <v>36</v>
      </c>
      <c r="R40" s="96"/>
      <c r="S40" s="98">
        <v>38</v>
      </c>
      <c r="T40" s="80">
        <v>45</v>
      </c>
      <c r="U40" s="85" t="s">
        <v>391</v>
      </c>
      <c r="V40" s="80">
        <v>45</v>
      </c>
      <c r="W40" s="84"/>
      <c r="X40" s="84"/>
    </row>
    <row r="41" spans="1:24" x14ac:dyDescent="0.45">
      <c r="A41" s="103"/>
      <c r="B41" s="80">
        <v>36</v>
      </c>
      <c r="C41" s="99" t="s">
        <v>287</v>
      </c>
      <c r="D41" s="100">
        <f>VLOOKUP($I$3,Data!$B$6:$FE$203,2+B41*2-2+1+Comparison!$J$3)</f>
        <v>15.054716228789156</v>
      </c>
      <c r="E41" s="101">
        <f t="shared" si="0"/>
        <v>15.055076228789156</v>
      </c>
      <c r="F41" s="98">
        <f t="shared" si="1"/>
        <v>31</v>
      </c>
      <c r="G41" s="98" t="str">
        <f t="shared" si="2"/>
        <v xml:space="preserve">Casey </v>
      </c>
      <c r="H41" s="101">
        <f t="shared" si="3"/>
        <v>14.844721134979094</v>
      </c>
      <c r="I41" s="96"/>
      <c r="J41" s="103"/>
      <c r="K41" s="103"/>
      <c r="L41" s="96"/>
      <c r="M41" s="103"/>
      <c r="N41" s="96"/>
      <c r="O41" s="96"/>
      <c r="P41" s="80">
        <v>39</v>
      </c>
      <c r="Q41" s="85" t="s">
        <v>37</v>
      </c>
      <c r="R41" s="96"/>
      <c r="S41" s="98">
        <v>39</v>
      </c>
      <c r="T41" s="80">
        <v>46</v>
      </c>
      <c r="U41" s="85" t="s">
        <v>392</v>
      </c>
      <c r="V41" s="80">
        <v>46</v>
      </c>
      <c r="W41" s="84"/>
      <c r="X41" s="84"/>
    </row>
    <row r="42" spans="1:24" x14ac:dyDescent="0.45">
      <c r="A42" s="103"/>
      <c r="B42" s="80">
        <v>37</v>
      </c>
      <c r="C42" s="99" t="s">
        <v>288</v>
      </c>
      <c r="D42" s="100">
        <f>VLOOKUP($I$3,Data!$B$6:$FE$203,2+B42*2-2+1+Comparison!$J$3)</f>
        <v>19.975326918332101</v>
      </c>
      <c r="E42" s="101">
        <f t="shared" si="0"/>
        <v>19.975696918332101</v>
      </c>
      <c r="F42" s="98">
        <f t="shared" si="1"/>
        <v>3</v>
      </c>
      <c r="G42" s="98" t="str">
        <f t="shared" si="2"/>
        <v xml:space="preserve">Baw Baw </v>
      </c>
      <c r="H42" s="101">
        <f t="shared" si="3"/>
        <v>14.837732036873344</v>
      </c>
      <c r="I42" s="96"/>
      <c r="J42" s="103"/>
      <c r="K42" s="103"/>
      <c r="L42" s="96"/>
      <c r="M42" s="103"/>
      <c r="N42" s="96"/>
      <c r="O42" s="96"/>
      <c r="P42" s="80">
        <v>40</v>
      </c>
      <c r="Q42" s="85" t="s">
        <v>38</v>
      </c>
      <c r="R42" s="96"/>
      <c r="S42" s="98">
        <v>40</v>
      </c>
      <c r="T42" s="80">
        <v>47</v>
      </c>
      <c r="U42" s="85" t="s">
        <v>393</v>
      </c>
      <c r="V42" s="80">
        <v>47</v>
      </c>
      <c r="W42" s="84"/>
      <c r="X42" s="84"/>
    </row>
    <row r="43" spans="1:24" x14ac:dyDescent="0.45">
      <c r="A43" s="103"/>
      <c r="B43" s="80">
        <v>38</v>
      </c>
      <c r="C43" s="99" t="s">
        <v>289</v>
      </c>
      <c r="D43" s="100">
        <f>VLOOKUP($I$3,Data!$B$6:$FE$203,2+B43*2-2+1+Comparison!$J$3)</f>
        <v>12.639593908629443</v>
      </c>
      <c r="E43" s="101">
        <f t="shared" si="0"/>
        <v>12.639973908629443</v>
      </c>
      <c r="F43" s="98">
        <f t="shared" si="1"/>
        <v>59</v>
      </c>
      <c r="G43" s="98" t="str">
        <f t="shared" si="2"/>
        <v xml:space="preserve">Strathbogie </v>
      </c>
      <c r="H43" s="101">
        <f t="shared" si="3"/>
        <v>14.707771355170198</v>
      </c>
      <c r="I43" s="96"/>
      <c r="J43" s="103"/>
      <c r="K43" s="103"/>
      <c r="L43" s="96"/>
      <c r="M43" s="103"/>
      <c r="N43" s="96"/>
      <c r="O43" s="96"/>
      <c r="P43" s="80">
        <v>41</v>
      </c>
      <c r="Q43" s="85" t="s">
        <v>39</v>
      </c>
      <c r="R43" s="96"/>
      <c r="S43" s="98">
        <v>41</v>
      </c>
      <c r="T43" s="80">
        <v>48</v>
      </c>
      <c r="U43" s="85" t="s">
        <v>394</v>
      </c>
      <c r="V43" s="80">
        <v>48</v>
      </c>
      <c r="W43" s="84"/>
      <c r="X43" s="84"/>
    </row>
    <row r="44" spans="1:24" x14ac:dyDescent="0.45">
      <c r="A44" s="103"/>
      <c r="B44" s="80">
        <v>39</v>
      </c>
      <c r="C44" s="99" t="s">
        <v>290</v>
      </c>
      <c r="D44" s="100">
        <f>VLOOKUP($I$3,Data!$B$6:$FE$203,2+B44*2-2+1+Comparison!$J$3)</f>
        <v>12.05796699486895</v>
      </c>
      <c r="E44" s="101">
        <f t="shared" si="0"/>
        <v>12.05835699486895</v>
      </c>
      <c r="F44" s="98">
        <f t="shared" si="1"/>
        <v>66</v>
      </c>
      <c r="G44" s="98" t="str">
        <f t="shared" si="2"/>
        <v xml:space="preserve">Yarra Ranges </v>
      </c>
      <c r="H44" s="101">
        <f t="shared" si="3"/>
        <v>14.700866361961934</v>
      </c>
      <c r="I44" s="96"/>
      <c r="J44" s="103"/>
      <c r="K44" s="103"/>
      <c r="L44" s="96"/>
      <c r="M44" s="103"/>
      <c r="N44" s="96"/>
      <c r="O44" s="96"/>
      <c r="P44" s="80">
        <v>42</v>
      </c>
      <c r="Q44" s="85" t="s">
        <v>40</v>
      </c>
      <c r="R44" s="96"/>
      <c r="S44" s="98">
        <v>42</v>
      </c>
      <c r="T44" s="80">
        <v>49</v>
      </c>
      <c r="U44" s="85" t="s">
        <v>395</v>
      </c>
      <c r="V44" s="80">
        <v>49</v>
      </c>
      <c r="W44" s="84"/>
      <c r="X44" s="84"/>
    </row>
    <row r="45" spans="1:24" x14ac:dyDescent="0.45">
      <c r="A45" s="103"/>
      <c r="B45" s="80">
        <v>40</v>
      </c>
      <c r="C45" s="99" t="s">
        <v>291</v>
      </c>
      <c r="D45" s="100">
        <f>VLOOKUP($I$3,Data!$B$6:$FE$203,2+B45*2-2+1+Comparison!$J$3)</f>
        <v>13.19557071752139</v>
      </c>
      <c r="E45" s="101">
        <f t="shared" si="0"/>
        <v>13.195970717521391</v>
      </c>
      <c r="F45" s="98">
        <f t="shared" si="1"/>
        <v>55</v>
      </c>
      <c r="G45" s="98" t="str">
        <f t="shared" si="2"/>
        <v xml:space="preserve">Wellington </v>
      </c>
      <c r="H45" s="101">
        <f t="shared" si="3"/>
        <v>14.658986559813005</v>
      </c>
      <c r="I45" s="96"/>
      <c r="J45" s="103"/>
      <c r="K45" s="103"/>
      <c r="L45" s="96"/>
      <c r="M45" s="103"/>
      <c r="N45" s="96"/>
      <c r="O45" s="96"/>
      <c r="P45" s="80">
        <v>43</v>
      </c>
      <c r="Q45" s="85" t="s">
        <v>41</v>
      </c>
      <c r="R45" s="96"/>
      <c r="S45" s="98">
        <v>43</v>
      </c>
      <c r="T45" s="80">
        <v>50</v>
      </c>
      <c r="U45" s="85" t="s">
        <v>396</v>
      </c>
      <c r="V45" s="80">
        <v>50</v>
      </c>
      <c r="W45" s="84"/>
      <c r="X45" s="84"/>
    </row>
    <row r="46" spans="1:24" x14ac:dyDescent="0.45">
      <c r="A46" s="103"/>
      <c r="B46" s="80">
        <v>41</v>
      </c>
      <c r="C46" s="99" t="s">
        <v>292</v>
      </c>
      <c r="D46" s="100">
        <f>VLOOKUP($I$3,Data!$B$6:$FE$203,2+B46*2-2+1+Comparison!$J$3)</f>
        <v>11.537016159338595</v>
      </c>
      <c r="E46" s="101">
        <f t="shared" si="0"/>
        <v>11.537426159338596</v>
      </c>
      <c r="F46" s="98">
        <f t="shared" si="1"/>
        <v>70</v>
      </c>
      <c r="G46" s="98" t="str">
        <f t="shared" si="2"/>
        <v xml:space="preserve">Bass Coast </v>
      </c>
      <c r="H46" s="101">
        <f t="shared" si="3"/>
        <v>14.628860393715007</v>
      </c>
      <c r="I46" s="96"/>
      <c r="J46" s="103"/>
      <c r="K46" s="103"/>
      <c r="L46" s="96"/>
      <c r="M46" s="103"/>
      <c r="N46" s="96"/>
      <c r="O46" s="96"/>
      <c r="P46" s="80">
        <v>44</v>
      </c>
      <c r="Q46" s="85" t="s">
        <v>42</v>
      </c>
      <c r="R46" s="96"/>
      <c r="S46" s="98">
        <v>44</v>
      </c>
      <c r="T46" s="80">
        <v>51</v>
      </c>
      <c r="U46" s="85" t="s">
        <v>397</v>
      </c>
      <c r="V46" s="80">
        <v>51</v>
      </c>
      <c r="W46" s="84"/>
      <c r="X46" s="84"/>
    </row>
    <row r="47" spans="1:24" x14ac:dyDescent="0.45">
      <c r="A47" s="103"/>
      <c r="B47" s="80">
        <v>42</v>
      </c>
      <c r="C47" s="99" t="s">
        <v>293</v>
      </c>
      <c r="D47" s="100">
        <f>VLOOKUP($I$3,Data!$B$6:$FE$203,2+B47*2-2+1+Comparison!$J$3)</f>
        <v>15.400629163582533</v>
      </c>
      <c r="E47" s="101">
        <f t="shared" si="0"/>
        <v>15.401049163582533</v>
      </c>
      <c r="F47" s="98">
        <f t="shared" si="1"/>
        <v>26</v>
      </c>
      <c r="G47" s="98" t="str">
        <f t="shared" si="2"/>
        <v xml:space="preserve">Colac-Otway </v>
      </c>
      <c r="H47" s="101">
        <f t="shared" si="3"/>
        <v>14.496016626255628</v>
      </c>
      <c r="I47" s="96"/>
      <c r="J47" s="103"/>
      <c r="K47" s="103"/>
      <c r="L47" s="96"/>
      <c r="M47" s="103"/>
      <c r="N47" s="96"/>
      <c r="O47" s="96"/>
      <c r="P47" s="80">
        <v>45</v>
      </c>
      <c r="Q47" s="85" t="s">
        <v>43</v>
      </c>
      <c r="R47" s="96"/>
      <c r="S47" s="98">
        <v>45</v>
      </c>
      <c r="T47" s="80">
        <v>52</v>
      </c>
      <c r="U47" s="85" t="s">
        <v>398</v>
      </c>
      <c r="V47" s="80">
        <v>52</v>
      </c>
      <c r="W47" s="84"/>
      <c r="X47" s="84"/>
    </row>
    <row r="48" spans="1:24" x14ac:dyDescent="0.45">
      <c r="A48" s="103"/>
      <c r="B48" s="80">
        <v>43</v>
      </c>
      <c r="C48" s="99" t="s">
        <v>294</v>
      </c>
      <c r="D48" s="100">
        <f>VLOOKUP($I$3,Data!$B$6:$FE$203,2+B48*2-2+1+Comparison!$J$3)</f>
        <v>15.439698492462311</v>
      </c>
      <c r="E48" s="101">
        <f t="shared" si="0"/>
        <v>15.440128492462311</v>
      </c>
      <c r="F48" s="98">
        <f t="shared" si="1"/>
        <v>25</v>
      </c>
      <c r="G48" s="98" t="str">
        <f t="shared" si="2"/>
        <v xml:space="preserve">East Gippsland </v>
      </c>
      <c r="H48" s="101">
        <f t="shared" si="3"/>
        <v>14.460009037505648</v>
      </c>
      <c r="I48" s="96"/>
      <c r="J48" s="103"/>
      <c r="K48" s="103"/>
      <c r="L48" s="96"/>
      <c r="M48" s="103"/>
      <c r="N48" s="96"/>
      <c r="O48" s="96"/>
      <c r="P48" s="80">
        <v>46</v>
      </c>
      <c r="Q48" s="85" t="s">
        <v>44</v>
      </c>
      <c r="R48" s="96"/>
      <c r="S48" s="98">
        <v>46</v>
      </c>
      <c r="T48" s="80">
        <v>53</v>
      </c>
      <c r="U48" s="85" t="s">
        <v>399</v>
      </c>
      <c r="V48" s="80">
        <v>53</v>
      </c>
      <c r="W48" s="84"/>
      <c r="X48" s="84"/>
    </row>
    <row r="49" spans="1:24" x14ac:dyDescent="0.45">
      <c r="A49" s="103"/>
      <c r="B49" s="80">
        <v>44</v>
      </c>
      <c r="C49" s="99" t="s">
        <v>295</v>
      </c>
      <c r="D49" s="100">
        <f>VLOOKUP($I$3,Data!$B$6:$FE$203,2+B49*2-2+1+Comparison!$J$3)</f>
        <v>10.008799661050093</v>
      </c>
      <c r="E49" s="101">
        <f t="shared" si="0"/>
        <v>10.009239661050092</v>
      </c>
      <c r="F49" s="98">
        <f t="shared" si="1"/>
        <v>76</v>
      </c>
      <c r="G49" s="98" t="str">
        <f t="shared" si="2"/>
        <v xml:space="preserve">Yarriambiack </v>
      </c>
      <c r="H49" s="101">
        <f t="shared" si="3"/>
        <v>14.377556984219755</v>
      </c>
      <c r="I49" s="96"/>
      <c r="J49" s="103"/>
      <c r="K49" s="103"/>
      <c r="L49" s="96"/>
      <c r="M49" s="103"/>
      <c r="N49" s="96"/>
      <c r="O49" s="96"/>
      <c r="P49" s="80">
        <v>47</v>
      </c>
      <c r="Q49" s="85" t="s">
        <v>45</v>
      </c>
      <c r="R49" s="96"/>
      <c r="S49" s="98">
        <v>47</v>
      </c>
      <c r="T49" s="80">
        <v>54</v>
      </c>
      <c r="U49" s="85" t="s">
        <v>400</v>
      </c>
      <c r="V49" s="80">
        <v>54</v>
      </c>
      <c r="W49" s="84"/>
      <c r="X49" s="84"/>
    </row>
    <row r="50" spans="1:24" x14ac:dyDescent="0.45">
      <c r="A50" s="103"/>
      <c r="B50" s="80">
        <v>45</v>
      </c>
      <c r="C50" s="99" t="s">
        <v>296</v>
      </c>
      <c r="D50" s="100">
        <f>VLOOKUP($I$3,Data!$B$6:$FE$203,2+B50*2-2+1+Comparison!$J$3)</f>
        <v>16.872799106759427</v>
      </c>
      <c r="E50" s="101">
        <f t="shared" si="0"/>
        <v>16.873249106759427</v>
      </c>
      <c r="F50" s="98">
        <f t="shared" si="1"/>
        <v>13</v>
      </c>
      <c r="G50" s="98" t="str">
        <f t="shared" si="2"/>
        <v xml:space="preserve">Moreland </v>
      </c>
      <c r="H50" s="101">
        <f t="shared" si="3"/>
        <v>14.364012169349033</v>
      </c>
      <c r="I50" s="96"/>
      <c r="J50" s="103"/>
      <c r="K50" s="103"/>
      <c r="L50" s="96"/>
      <c r="M50" s="103"/>
      <c r="N50" s="96"/>
      <c r="O50" s="96"/>
      <c r="P50" s="80">
        <v>48</v>
      </c>
      <c r="Q50" s="85" t="s">
        <v>46</v>
      </c>
      <c r="R50" s="96"/>
      <c r="S50" s="98">
        <v>48</v>
      </c>
      <c r="T50" s="80">
        <v>55</v>
      </c>
      <c r="U50" s="85" t="s">
        <v>401</v>
      </c>
      <c r="V50" s="80">
        <v>55</v>
      </c>
      <c r="W50" s="84"/>
      <c r="X50" s="84"/>
    </row>
    <row r="51" spans="1:24" x14ac:dyDescent="0.45">
      <c r="A51" s="103"/>
      <c r="B51" s="80">
        <v>46</v>
      </c>
      <c r="C51" s="99" t="s">
        <v>297</v>
      </c>
      <c r="D51" s="100">
        <f>VLOOKUP($I$3,Data!$B$6:$FE$203,2+B51*2-2+1+Comparison!$J$3)</f>
        <v>18.346568926898797</v>
      </c>
      <c r="E51" s="101">
        <f t="shared" si="0"/>
        <v>18.347028926898798</v>
      </c>
      <c r="F51" s="98">
        <f t="shared" si="1"/>
        <v>8</v>
      </c>
      <c r="G51" s="98" t="str">
        <f t="shared" si="2"/>
        <v xml:space="preserve">Wyndham </v>
      </c>
      <c r="H51" s="101">
        <f t="shared" si="3"/>
        <v>14.318172863503237</v>
      </c>
      <c r="I51" s="96"/>
      <c r="J51" s="103"/>
      <c r="K51" s="103"/>
      <c r="L51" s="96"/>
      <c r="M51" s="103"/>
      <c r="N51" s="96"/>
      <c r="O51" s="96"/>
      <c r="P51" s="80">
        <v>49</v>
      </c>
      <c r="Q51" s="85" t="s">
        <v>47</v>
      </c>
      <c r="R51" s="96"/>
      <c r="S51" s="98">
        <v>49</v>
      </c>
      <c r="T51" s="80">
        <v>56</v>
      </c>
      <c r="U51" s="85" t="s">
        <v>402</v>
      </c>
      <c r="V51" s="80">
        <v>56</v>
      </c>
      <c r="W51" s="84"/>
      <c r="X51" s="84"/>
    </row>
    <row r="52" spans="1:24" x14ac:dyDescent="0.45">
      <c r="A52" s="103"/>
      <c r="B52" s="80">
        <v>47</v>
      </c>
      <c r="C52" s="99" t="s">
        <v>298</v>
      </c>
      <c r="D52" s="100">
        <f>VLOOKUP($I$3,Data!$B$6:$FE$203,2+B52*2-2+1+Comparison!$J$3)</f>
        <v>16.74252033126912</v>
      </c>
      <c r="E52" s="101">
        <f t="shared" si="0"/>
        <v>16.74299033126912</v>
      </c>
      <c r="F52" s="98">
        <f t="shared" si="1"/>
        <v>14</v>
      </c>
      <c r="G52" s="98" t="str">
        <f t="shared" si="2"/>
        <v xml:space="preserve">Moonee Valley </v>
      </c>
      <c r="H52" s="101">
        <f t="shared" si="3"/>
        <v>14.313059586292065</v>
      </c>
      <c r="I52" s="96"/>
      <c r="J52" s="103"/>
      <c r="K52" s="103"/>
      <c r="L52" s="96"/>
      <c r="M52" s="103"/>
      <c r="N52" s="96"/>
      <c r="O52" s="96"/>
      <c r="P52" s="80">
        <v>50</v>
      </c>
      <c r="Q52" s="85" t="s">
        <v>48</v>
      </c>
      <c r="R52" s="96"/>
      <c r="S52" s="98">
        <v>50</v>
      </c>
      <c r="T52" s="80">
        <v>57</v>
      </c>
      <c r="U52" s="85" t="s">
        <v>403</v>
      </c>
      <c r="V52" s="80">
        <v>57</v>
      </c>
      <c r="W52" s="84"/>
      <c r="X52" s="84"/>
    </row>
    <row r="53" spans="1:24" x14ac:dyDescent="0.45">
      <c r="A53" s="103"/>
      <c r="B53" s="80">
        <v>48</v>
      </c>
      <c r="C53" s="99" t="s">
        <v>299</v>
      </c>
      <c r="D53" s="100">
        <f>VLOOKUP($I$3,Data!$B$6:$FE$203,2+B53*2-2+1+Comparison!$J$3)</f>
        <v>15.374249663114052</v>
      </c>
      <c r="E53" s="101">
        <f t="shared" si="0"/>
        <v>15.374729663114051</v>
      </c>
      <c r="F53" s="98">
        <f t="shared" si="1"/>
        <v>28</v>
      </c>
      <c r="G53" s="98" t="str">
        <f t="shared" si="2"/>
        <v xml:space="preserve">Northern Grampians </v>
      </c>
      <c r="H53" s="101">
        <f t="shared" si="3"/>
        <v>14.248704663212436</v>
      </c>
      <c r="I53" s="96"/>
      <c r="J53" s="103"/>
      <c r="K53" s="103"/>
      <c r="L53" s="96"/>
      <c r="M53" s="103"/>
      <c r="N53" s="96"/>
      <c r="O53" s="96"/>
      <c r="P53" s="80">
        <v>51</v>
      </c>
      <c r="Q53" s="85" t="s">
        <v>49</v>
      </c>
      <c r="R53" s="96"/>
      <c r="S53" s="98">
        <v>51</v>
      </c>
      <c r="T53" s="80">
        <v>58</v>
      </c>
      <c r="U53" s="85" t="s">
        <v>404</v>
      </c>
      <c r="V53" s="80">
        <v>58</v>
      </c>
      <c r="W53" s="84"/>
      <c r="X53" s="84"/>
    </row>
    <row r="54" spans="1:24" x14ac:dyDescent="0.45">
      <c r="A54" s="103"/>
      <c r="B54" s="80">
        <v>49</v>
      </c>
      <c r="C54" s="99" t="s">
        <v>300</v>
      </c>
      <c r="D54" s="100">
        <f>VLOOKUP($I$3,Data!$B$6:$FE$203,2+B54*2-2+1+Comparison!$J$3)</f>
        <v>13.798836242726518</v>
      </c>
      <c r="E54" s="101">
        <f t="shared" si="0"/>
        <v>13.799326242726517</v>
      </c>
      <c r="F54" s="98">
        <f t="shared" si="1"/>
        <v>52</v>
      </c>
      <c r="G54" s="98" t="str">
        <f t="shared" si="2"/>
        <v xml:space="preserve">Whitehorse </v>
      </c>
      <c r="H54" s="101">
        <f t="shared" si="3"/>
        <v>14.096683133380381</v>
      </c>
      <c r="I54" s="96"/>
      <c r="J54" s="103"/>
      <c r="K54" s="103"/>
      <c r="L54" s="96"/>
      <c r="M54" s="103"/>
      <c r="N54" s="96"/>
      <c r="O54" s="96"/>
      <c r="P54" s="80">
        <v>52</v>
      </c>
      <c r="Q54" s="85" t="s">
        <v>50</v>
      </c>
      <c r="R54" s="96"/>
      <c r="S54" s="98">
        <v>52</v>
      </c>
      <c r="T54" s="80">
        <v>59</v>
      </c>
      <c r="U54" s="85" t="s">
        <v>405</v>
      </c>
      <c r="V54" s="80">
        <v>59</v>
      </c>
      <c r="W54" s="84"/>
      <c r="X54" s="84"/>
    </row>
    <row r="55" spans="1:24" x14ac:dyDescent="0.45">
      <c r="A55" s="103"/>
      <c r="B55" s="80">
        <v>50</v>
      </c>
      <c r="C55" s="99" t="s">
        <v>301</v>
      </c>
      <c r="D55" s="100">
        <f>VLOOKUP($I$3,Data!$B$6:$FE$203,2+B55*2-2+1+Comparison!$J$3)</f>
        <v>14.313059586292065</v>
      </c>
      <c r="E55" s="101">
        <f t="shared" si="0"/>
        <v>14.313559586292065</v>
      </c>
      <c r="F55" s="98">
        <f t="shared" si="1"/>
        <v>47</v>
      </c>
      <c r="G55" s="98" t="str">
        <f t="shared" si="2"/>
        <v xml:space="preserve">Southern Grampians </v>
      </c>
      <c r="H55" s="101">
        <f t="shared" si="3"/>
        <v>14.00090620752152</v>
      </c>
      <c r="I55" s="96"/>
      <c r="J55" s="103"/>
      <c r="K55" s="103"/>
      <c r="L55" s="96"/>
      <c r="M55" s="103"/>
      <c r="N55" s="96"/>
      <c r="O55" s="96"/>
      <c r="P55" s="80">
        <v>53</v>
      </c>
      <c r="Q55" s="85" t="s">
        <v>51</v>
      </c>
      <c r="R55" s="96"/>
      <c r="S55" s="98">
        <v>53</v>
      </c>
      <c r="T55" s="80">
        <v>60</v>
      </c>
      <c r="U55" s="85" t="s">
        <v>406</v>
      </c>
      <c r="V55" s="80">
        <v>60</v>
      </c>
      <c r="W55" s="84"/>
      <c r="X55" s="84"/>
    </row>
    <row r="56" spans="1:24" x14ac:dyDescent="0.45">
      <c r="A56" s="103"/>
      <c r="B56" s="80">
        <v>51</v>
      </c>
      <c r="C56" s="99" t="s">
        <v>302</v>
      </c>
      <c r="D56" s="100">
        <f>VLOOKUP($I$3,Data!$B$6:$FE$203,2+B56*2-2+1+Comparison!$J$3)</f>
        <v>15.264976958525345</v>
      </c>
      <c r="E56" s="101">
        <f t="shared" si="0"/>
        <v>15.265486958525345</v>
      </c>
      <c r="F56" s="98">
        <f t="shared" si="1"/>
        <v>30</v>
      </c>
      <c r="G56" s="98" t="str">
        <f t="shared" si="2"/>
        <v xml:space="preserve">Corangamite </v>
      </c>
      <c r="H56" s="101">
        <f t="shared" si="3"/>
        <v>13.841151881096145</v>
      </c>
      <c r="I56" s="96"/>
      <c r="J56" s="103"/>
      <c r="K56" s="103"/>
      <c r="L56" s="96"/>
      <c r="M56" s="103"/>
      <c r="N56" s="96"/>
      <c r="O56" s="96"/>
      <c r="P56" s="80">
        <v>54</v>
      </c>
      <c r="Q56" s="85" t="s">
        <v>52</v>
      </c>
      <c r="R56" s="96"/>
      <c r="S56" s="98">
        <v>54</v>
      </c>
      <c r="T56" s="80">
        <v>61</v>
      </c>
      <c r="U56" s="85" t="s">
        <v>407</v>
      </c>
      <c r="V56" s="80">
        <v>61</v>
      </c>
      <c r="W56" s="84"/>
      <c r="X56" s="84"/>
    </row>
    <row r="57" spans="1:24" x14ac:dyDescent="0.45">
      <c r="A57" s="103"/>
      <c r="B57" s="80">
        <v>52</v>
      </c>
      <c r="C57" s="99" t="s">
        <v>303</v>
      </c>
      <c r="D57" s="100">
        <f>VLOOKUP($I$3,Data!$B$6:$FE$203,2+B57*2-2+1+Comparison!$J$3)</f>
        <v>14.364012169349033</v>
      </c>
      <c r="E57" s="101">
        <f t="shared" si="0"/>
        <v>14.364532169349033</v>
      </c>
      <c r="F57" s="98">
        <f t="shared" si="1"/>
        <v>45</v>
      </c>
      <c r="G57" s="98" t="str">
        <f t="shared" si="2"/>
        <v xml:space="preserve">Monash </v>
      </c>
      <c r="H57" s="101">
        <f t="shared" si="3"/>
        <v>13.798836242726518</v>
      </c>
      <c r="I57" s="96"/>
      <c r="J57" s="103"/>
      <c r="K57" s="103"/>
      <c r="L57" s="96"/>
      <c r="M57" s="103"/>
      <c r="N57" s="96"/>
      <c r="O57" s="96"/>
      <c r="P57" s="80">
        <v>55</v>
      </c>
      <c r="Q57" s="85" t="s">
        <v>53</v>
      </c>
      <c r="R57" s="96"/>
      <c r="S57" s="98">
        <v>55</v>
      </c>
      <c r="T57" s="80">
        <v>62</v>
      </c>
      <c r="U57" s="85" t="s">
        <v>408</v>
      </c>
      <c r="V57" s="80">
        <v>62</v>
      </c>
      <c r="W57" s="84"/>
      <c r="X57" s="84"/>
    </row>
    <row r="58" spans="1:24" x14ac:dyDescent="0.45">
      <c r="A58" s="103"/>
      <c r="B58" s="80">
        <v>53</v>
      </c>
      <c r="C58" s="99" t="s">
        <v>304</v>
      </c>
      <c r="D58" s="100">
        <f>VLOOKUP($I$3,Data!$B$6:$FE$203,2+B58*2-2+1+Comparison!$J$3)</f>
        <v>14.867879203843515</v>
      </c>
      <c r="E58" s="101">
        <f t="shared" si="0"/>
        <v>14.868409203843514</v>
      </c>
      <c r="F58" s="98">
        <f t="shared" si="1"/>
        <v>35</v>
      </c>
      <c r="G58" s="98" t="str">
        <f t="shared" si="2"/>
        <v xml:space="preserve">Hepburn </v>
      </c>
      <c r="H58" s="101">
        <f t="shared" si="3"/>
        <v>13.496115427302996</v>
      </c>
      <c r="I58" s="96"/>
      <c r="J58" s="103"/>
      <c r="K58" s="103"/>
      <c r="L58" s="96"/>
      <c r="M58" s="103"/>
      <c r="N58" s="96"/>
      <c r="O58" s="96"/>
      <c r="P58" s="80">
        <v>56</v>
      </c>
      <c r="Q58" s="85" t="s">
        <v>54</v>
      </c>
      <c r="R58" s="96"/>
      <c r="S58" s="98">
        <v>56</v>
      </c>
      <c r="T58" s="80"/>
      <c r="U58" s="84"/>
      <c r="V58" s="80"/>
      <c r="W58" s="84"/>
      <c r="X58" s="84"/>
    </row>
    <row r="59" spans="1:24" x14ac:dyDescent="0.45">
      <c r="A59" s="103"/>
      <c r="B59" s="80">
        <v>54</v>
      </c>
      <c r="C59" s="99" t="s">
        <v>305</v>
      </c>
      <c r="D59" s="100">
        <f>VLOOKUP($I$3,Data!$B$6:$FE$203,2+B59*2-2+1+Comparison!$J$3)</f>
        <v>15.853211009174311</v>
      </c>
      <c r="E59" s="101">
        <f t="shared" si="0"/>
        <v>15.853751009174312</v>
      </c>
      <c r="F59" s="98">
        <f t="shared" si="1"/>
        <v>21</v>
      </c>
      <c r="G59" s="98" t="str">
        <f t="shared" si="2"/>
        <v xml:space="preserve">Gannawarra </v>
      </c>
      <c r="H59" s="101">
        <f t="shared" si="3"/>
        <v>13.260640168835735</v>
      </c>
      <c r="I59" s="96"/>
      <c r="J59" s="103"/>
      <c r="K59" s="103"/>
      <c r="L59" s="96"/>
      <c r="M59" s="103"/>
      <c r="N59" s="96"/>
      <c r="O59" s="96"/>
      <c r="P59" s="80">
        <v>57</v>
      </c>
      <c r="Q59" s="85" t="s">
        <v>55</v>
      </c>
      <c r="R59" s="96"/>
      <c r="S59" s="98">
        <v>57</v>
      </c>
      <c r="T59" s="80"/>
      <c r="U59" s="81" t="s">
        <v>65</v>
      </c>
      <c r="V59" s="80"/>
      <c r="W59" s="84"/>
      <c r="X59" s="84"/>
    </row>
    <row r="60" spans="1:24" x14ac:dyDescent="0.45">
      <c r="A60" s="103"/>
      <c r="B60" s="80">
        <v>55</v>
      </c>
      <c r="C60" s="99" t="s">
        <v>306</v>
      </c>
      <c r="D60" s="100">
        <f>VLOOKUP($I$3,Data!$B$6:$FE$203,2+B60*2-2+1+Comparison!$J$3)</f>
        <v>12.123115577889447</v>
      </c>
      <c r="E60" s="101">
        <f t="shared" si="0"/>
        <v>12.123665577889447</v>
      </c>
      <c r="F60" s="98">
        <f t="shared" si="1"/>
        <v>65</v>
      </c>
      <c r="G60" s="98" t="str">
        <f t="shared" si="2"/>
        <v xml:space="preserve">Manningham </v>
      </c>
      <c r="H60" s="101">
        <f t="shared" si="3"/>
        <v>13.19557071752139</v>
      </c>
      <c r="I60" s="96"/>
      <c r="J60" s="103"/>
      <c r="K60" s="103"/>
      <c r="L60" s="96"/>
      <c r="M60" s="103"/>
      <c r="N60" s="96"/>
      <c r="O60" s="96"/>
      <c r="P60" s="80">
        <v>58</v>
      </c>
      <c r="Q60" s="85" t="s">
        <v>56</v>
      </c>
      <c r="R60" s="96"/>
      <c r="S60" s="98">
        <v>58</v>
      </c>
      <c r="T60" s="80">
        <v>68</v>
      </c>
      <c r="U60" s="84" t="s">
        <v>409</v>
      </c>
      <c r="V60" s="80">
        <v>68</v>
      </c>
      <c r="W60" s="84"/>
      <c r="X60" s="84"/>
    </row>
    <row r="61" spans="1:24" x14ac:dyDescent="0.45">
      <c r="A61" s="103"/>
      <c r="B61" s="80">
        <v>56</v>
      </c>
      <c r="C61" s="99" t="s">
        <v>307</v>
      </c>
      <c r="D61" s="100">
        <f>VLOOKUP($I$3,Data!$B$6:$FE$203,2+B61*2-2+1+Comparison!$J$3)</f>
        <v>13.03501945525292</v>
      </c>
      <c r="E61" s="101">
        <f t="shared" si="0"/>
        <v>13.03557945525292</v>
      </c>
      <c r="F61" s="98">
        <f t="shared" si="1"/>
        <v>57</v>
      </c>
      <c r="G61" s="98" t="str">
        <f t="shared" si="2"/>
        <v xml:space="preserve">South Gippsland </v>
      </c>
      <c r="H61" s="101">
        <f t="shared" si="3"/>
        <v>13.141141141141141</v>
      </c>
      <c r="I61" s="96"/>
      <c r="J61" s="103"/>
      <c r="K61" s="103"/>
      <c r="L61" s="96"/>
      <c r="M61" s="103"/>
      <c r="N61" s="96"/>
      <c r="O61" s="96"/>
      <c r="P61" s="80">
        <v>59</v>
      </c>
      <c r="Q61" s="85" t="s">
        <v>57</v>
      </c>
      <c r="R61" s="96"/>
      <c r="S61" s="98">
        <v>59</v>
      </c>
      <c r="T61" s="80"/>
      <c r="U61" s="84"/>
      <c r="V61" s="80"/>
      <c r="W61" s="84"/>
      <c r="X61" s="84"/>
    </row>
    <row r="62" spans="1:24" x14ac:dyDescent="0.45">
      <c r="A62" s="103"/>
      <c r="B62" s="80">
        <v>57</v>
      </c>
      <c r="C62" s="99" t="s">
        <v>308</v>
      </c>
      <c r="D62" s="100">
        <f>VLOOKUP($I$3,Data!$B$6:$FE$203,2+B62*2-2+1+Comparison!$J$3)</f>
        <v>11.52459652820143</v>
      </c>
      <c r="E62" s="101">
        <f t="shared" si="0"/>
        <v>11.52516652820143</v>
      </c>
      <c r="F62" s="98">
        <f t="shared" si="1"/>
        <v>72</v>
      </c>
      <c r="G62" s="98" t="str">
        <f t="shared" si="2"/>
        <v xml:space="preserve">Murrindindi </v>
      </c>
      <c r="H62" s="101">
        <f t="shared" si="3"/>
        <v>13.03501945525292</v>
      </c>
      <c r="I62" s="96"/>
      <c r="J62" s="103"/>
      <c r="K62" s="103"/>
      <c r="L62" s="96"/>
      <c r="M62" s="103"/>
      <c r="N62" s="96"/>
      <c r="O62" s="96"/>
      <c r="P62" s="80">
        <v>60</v>
      </c>
      <c r="Q62" s="85" t="s">
        <v>58</v>
      </c>
      <c r="R62" s="96"/>
      <c r="S62" s="98">
        <v>60</v>
      </c>
      <c r="T62" s="80"/>
      <c r="U62" s="81" t="s">
        <v>67</v>
      </c>
      <c r="V62" s="80"/>
      <c r="W62" s="84"/>
      <c r="X62" s="84"/>
    </row>
    <row r="63" spans="1:24" x14ac:dyDescent="0.45">
      <c r="A63" s="103"/>
      <c r="B63" s="80">
        <v>58</v>
      </c>
      <c r="C63" s="99" t="s">
        <v>309</v>
      </c>
      <c r="D63" s="100">
        <f>VLOOKUP($I$3,Data!$B$6:$FE$203,2+B63*2-2+1+Comparison!$J$3)</f>
        <v>14.248704663212436</v>
      </c>
      <c r="E63" s="101">
        <f t="shared" si="0"/>
        <v>14.249284663212435</v>
      </c>
      <c r="F63" s="98">
        <f t="shared" si="1"/>
        <v>48</v>
      </c>
      <c r="G63" s="98" t="str">
        <f t="shared" si="2"/>
        <v xml:space="preserve">Glen Eira </v>
      </c>
      <c r="H63" s="101">
        <f t="shared" si="3"/>
        <v>12.96581693236654</v>
      </c>
      <c r="I63" s="96"/>
      <c r="J63" s="103"/>
      <c r="K63" s="103"/>
      <c r="L63" s="96"/>
      <c r="M63" s="103"/>
      <c r="N63" s="96"/>
      <c r="O63" s="96"/>
      <c r="P63" s="80">
        <v>61</v>
      </c>
      <c r="Q63" s="85" t="s">
        <v>59</v>
      </c>
      <c r="R63" s="96"/>
      <c r="S63" s="98">
        <v>61</v>
      </c>
      <c r="T63" s="80">
        <v>71</v>
      </c>
      <c r="U63" s="86" t="s">
        <v>410</v>
      </c>
      <c r="V63" s="80">
        <v>71</v>
      </c>
      <c r="W63" s="84"/>
      <c r="X63" s="84"/>
    </row>
    <row r="64" spans="1:24" x14ac:dyDescent="0.45">
      <c r="A64" s="103"/>
      <c r="B64" s="80">
        <v>59</v>
      </c>
      <c r="C64" s="99" t="s">
        <v>310</v>
      </c>
      <c r="D64" s="100">
        <f>VLOOKUP($I$3,Data!$B$6:$FE$203,2+B64*2-2+1+Comparison!$J$3)</f>
        <v>12.391241598284607</v>
      </c>
      <c r="E64" s="101">
        <f t="shared" si="0"/>
        <v>12.391831598284607</v>
      </c>
      <c r="F64" s="98">
        <f t="shared" si="1"/>
        <v>63</v>
      </c>
      <c r="G64" s="98" t="str">
        <f t="shared" si="2"/>
        <v xml:space="preserve">Loddon </v>
      </c>
      <c r="H64" s="101">
        <f t="shared" si="3"/>
        <v>12.639593908629443</v>
      </c>
      <c r="I64" s="96"/>
      <c r="J64" s="103"/>
      <c r="K64" s="103"/>
      <c r="L64" s="96"/>
      <c r="M64" s="103"/>
      <c r="N64" s="96"/>
      <c r="O64" s="96"/>
      <c r="P64" s="80">
        <v>62</v>
      </c>
      <c r="Q64" s="85" t="s">
        <v>60</v>
      </c>
      <c r="R64" s="96"/>
      <c r="S64" s="98">
        <v>62</v>
      </c>
      <c r="T64" s="80">
        <v>72</v>
      </c>
      <c r="U64" s="86" t="s">
        <v>411</v>
      </c>
      <c r="V64" s="80">
        <v>72</v>
      </c>
      <c r="W64" s="84"/>
      <c r="X64" s="84"/>
    </row>
    <row r="65" spans="1:24" x14ac:dyDescent="0.45">
      <c r="A65" s="103"/>
      <c r="B65" s="80">
        <v>60</v>
      </c>
      <c r="C65" s="99" t="s">
        <v>311</v>
      </c>
      <c r="D65" s="100">
        <f>VLOOKUP($I$3,Data!$B$6:$FE$203,2+B65*2-2+1+Comparison!$J$3)</f>
        <v>14.875621890547263</v>
      </c>
      <c r="E65" s="101">
        <f t="shared" si="0"/>
        <v>14.876221890547264</v>
      </c>
      <c r="F65" s="98">
        <f t="shared" si="1"/>
        <v>34</v>
      </c>
      <c r="G65" s="98" t="str">
        <f t="shared" si="2"/>
        <v xml:space="preserve">Bayside </v>
      </c>
      <c r="H65" s="101">
        <f t="shared" si="3"/>
        <v>12.46602774996424</v>
      </c>
      <c r="I65" s="96"/>
      <c r="J65" s="103"/>
      <c r="K65" s="103"/>
      <c r="L65" s="96"/>
      <c r="M65" s="103"/>
      <c r="N65" s="96"/>
      <c r="O65" s="96"/>
      <c r="P65" s="80">
        <v>63</v>
      </c>
      <c r="Q65" s="85" t="s">
        <v>61</v>
      </c>
      <c r="R65" s="96"/>
      <c r="S65" s="98">
        <v>63</v>
      </c>
      <c r="T65" s="80">
        <v>73</v>
      </c>
      <c r="U65" s="86" t="s">
        <v>412</v>
      </c>
      <c r="V65" s="80">
        <v>73</v>
      </c>
      <c r="W65" s="84"/>
      <c r="X65" s="84"/>
    </row>
    <row r="66" spans="1:24" x14ac:dyDescent="0.45">
      <c r="A66" s="103"/>
      <c r="B66" s="80">
        <v>61</v>
      </c>
      <c r="C66" s="99" t="s">
        <v>312</v>
      </c>
      <c r="D66" s="100">
        <f>VLOOKUP($I$3,Data!$B$6:$FE$203,2+B66*2-2+1+Comparison!$J$3)</f>
        <v>8.8421052631578938</v>
      </c>
      <c r="E66" s="101">
        <f t="shared" si="0"/>
        <v>8.8427152631578938</v>
      </c>
      <c r="F66" s="98">
        <f t="shared" si="1"/>
        <v>79</v>
      </c>
      <c r="G66" s="98" t="str">
        <f t="shared" si="2"/>
        <v xml:space="preserve">Boroondara </v>
      </c>
      <c r="H66" s="101">
        <f t="shared" si="3"/>
        <v>12.417070109377802</v>
      </c>
      <c r="I66" s="96"/>
      <c r="J66" s="103"/>
      <c r="K66" s="103"/>
      <c r="L66" s="96"/>
      <c r="M66" s="103"/>
      <c r="N66" s="96"/>
      <c r="O66" s="96"/>
      <c r="P66" s="80">
        <v>64</v>
      </c>
      <c r="Q66" s="85" t="s">
        <v>62</v>
      </c>
      <c r="R66" s="96"/>
      <c r="S66" s="98">
        <v>64</v>
      </c>
      <c r="T66" s="80">
        <v>74</v>
      </c>
      <c r="U66" s="87" t="s">
        <v>413</v>
      </c>
      <c r="V66" s="80">
        <v>74</v>
      </c>
      <c r="W66" s="84"/>
      <c r="X66" s="84"/>
    </row>
    <row r="67" spans="1:24" x14ac:dyDescent="0.45">
      <c r="A67" s="103"/>
      <c r="B67" s="80">
        <v>62</v>
      </c>
      <c r="C67" s="99" t="s">
        <v>313</v>
      </c>
      <c r="D67" s="100">
        <f>VLOOKUP($I$3,Data!$B$6:$FE$203,2+B67*2-2+1+Comparison!$J$3)</f>
        <v>13.141141141141141</v>
      </c>
      <c r="E67" s="101">
        <f t="shared" si="0"/>
        <v>13.14176114114114</v>
      </c>
      <c r="F67" s="98">
        <f t="shared" si="1"/>
        <v>56</v>
      </c>
      <c r="G67" s="98" t="str">
        <f t="shared" si="2"/>
        <v xml:space="preserve">Buloke </v>
      </c>
      <c r="H67" s="101">
        <f t="shared" si="3"/>
        <v>12.414649286157665</v>
      </c>
      <c r="I67" s="96"/>
      <c r="J67" s="103"/>
      <c r="K67" s="103"/>
      <c r="L67" s="96"/>
      <c r="M67" s="103"/>
      <c r="N67" s="96"/>
      <c r="O67" s="96"/>
      <c r="P67" s="80">
        <v>65</v>
      </c>
      <c r="Q67" s="88" t="s">
        <v>64</v>
      </c>
      <c r="R67" s="96"/>
      <c r="S67" s="98">
        <v>65</v>
      </c>
      <c r="T67" s="80">
        <v>75</v>
      </c>
      <c r="U67" s="86" t="s">
        <v>414</v>
      </c>
      <c r="V67" s="80">
        <v>75</v>
      </c>
      <c r="W67" s="84"/>
      <c r="X67" s="84"/>
    </row>
    <row r="68" spans="1:24" x14ac:dyDescent="0.45">
      <c r="A68" s="103"/>
      <c r="B68" s="80">
        <v>63</v>
      </c>
      <c r="C68" s="99" t="s">
        <v>314</v>
      </c>
      <c r="D68" s="100">
        <f>VLOOKUP($I$3,Data!$B$6:$FE$203,2+B68*2-2+1+Comparison!$J$3)</f>
        <v>14.00090620752152</v>
      </c>
      <c r="E68" s="101">
        <f t="shared" si="0"/>
        <v>14.00153620752152</v>
      </c>
      <c r="F68" s="98">
        <f t="shared" si="1"/>
        <v>50</v>
      </c>
      <c r="G68" s="98" t="str">
        <f t="shared" si="2"/>
        <v xml:space="preserve">Port Phillip </v>
      </c>
      <c r="H68" s="101">
        <f t="shared" si="3"/>
        <v>12.391241598284607</v>
      </c>
      <c r="I68" s="96"/>
      <c r="J68" s="103"/>
      <c r="K68" s="103"/>
      <c r="L68" s="96"/>
      <c r="M68" s="103"/>
      <c r="N68" s="96"/>
      <c r="O68" s="96"/>
      <c r="P68" s="80">
        <v>66</v>
      </c>
      <c r="Q68" s="84"/>
      <c r="R68" s="96"/>
      <c r="S68" s="98">
        <v>66</v>
      </c>
      <c r="T68" s="80">
        <v>76</v>
      </c>
      <c r="U68" s="86" t="s">
        <v>415</v>
      </c>
      <c r="V68" s="80">
        <v>76</v>
      </c>
      <c r="W68" s="84"/>
      <c r="X68" s="84"/>
    </row>
    <row r="69" spans="1:24" x14ac:dyDescent="0.45">
      <c r="A69" s="103"/>
      <c r="B69" s="80">
        <v>64</v>
      </c>
      <c r="C69" s="99" t="s">
        <v>315</v>
      </c>
      <c r="D69" s="100">
        <f>VLOOKUP($I$3,Data!$B$6:$FE$203,2+B69*2-2+1+Comparison!$J$3)</f>
        <v>11.533785638652496</v>
      </c>
      <c r="E69" s="101">
        <f t="shared" si="0"/>
        <v>11.534425638652497</v>
      </c>
      <c r="F69" s="98">
        <f t="shared" si="1"/>
        <v>71</v>
      </c>
      <c r="G69" s="98" t="str">
        <f t="shared" si="2"/>
        <v>Yarra</v>
      </c>
      <c r="H69" s="101">
        <f t="shared" si="3"/>
        <v>12.353192905710618</v>
      </c>
      <c r="I69" s="96"/>
      <c r="J69" s="103"/>
      <c r="K69" s="103"/>
      <c r="L69" s="96"/>
      <c r="M69" s="103"/>
      <c r="N69" s="96"/>
      <c r="O69" s="96"/>
      <c r="P69" s="80">
        <v>67</v>
      </c>
      <c r="Q69" s="81" t="s">
        <v>65</v>
      </c>
      <c r="R69" s="96"/>
      <c r="S69" s="98">
        <v>67</v>
      </c>
      <c r="T69" s="80">
        <v>77</v>
      </c>
      <c r="U69" s="86" t="s">
        <v>416</v>
      </c>
      <c r="V69" s="80">
        <v>77</v>
      </c>
      <c r="W69" s="84"/>
      <c r="X69" s="84"/>
    </row>
    <row r="70" spans="1:24" x14ac:dyDescent="0.45">
      <c r="A70" s="103"/>
      <c r="B70" s="80">
        <v>65</v>
      </c>
      <c r="C70" s="99" t="s">
        <v>316</v>
      </c>
      <c r="D70" s="100">
        <f>VLOOKUP($I$3,Data!$B$6:$FE$203,2+B70*2-2+1+Comparison!$J$3)</f>
        <v>14.707771355170198</v>
      </c>
      <c r="E70" s="101">
        <f t="shared" si="0"/>
        <v>14.708421355170199</v>
      </c>
      <c r="F70" s="98">
        <f t="shared" si="1"/>
        <v>38</v>
      </c>
      <c r="G70" s="98" t="str">
        <f t="shared" si="2"/>
        <v xml:space="preserve">Moyne </v>
      </c>
      <c r="H70" s="101">
        <f t="shared" si="3"/>
        <v>12.123115577889447</v>
      </c>
      <c r="I70" s="96"/>
      <c r="J70" s="103"/>
      <c r="K70" s="103"/>
      <c r="L70" s="96"/>
      <c r="M70" s="103"/>
      <c r="N70" s="96"/>
      <c r="O70" s="96"/>
      <c r="P70" s="80">
        <v>68</v>
      </c>
      <c r="Q70" s="84" t="s">
        <v>66</v>
      </c>
      <c r="R70" s="96"/>
      <c r="S70" s="98">
        <v>68</v>
      </c>
      <c r="T70" s="80">
        <v>78</v>
      </c>
      <c r="U70" s="86" t="s">
        <v>417</v>
      </c>
      <c r="V70" s="80">
        <v>78</v>
      </c>
      <c r="W70" s="84"/>
      <c r="X70" s="84"/>
    </row>
    <row r="71" spans="1:24" x14ac:dyDescent="0.45">
      <c r="A71" s="103"/>
      <c r="B71" s="80">
        <v>66</v>
      </c>
      <c r="C71" s="99" t="s">
        <v>317</v>
      </c>
      <c r="D71" s="100">
        <f>VLOOKUP($I$3,Data!$B$6:$FE$203,2+B71*2-2+1+Comparison!$J$3)</f>
        <v>10.501521248405144</v>
      </c>
      <c r="E71" s="101">
        <f t="shared" ref="E71:E84" si="4">D71+0.00001*B71</f>
        <v>10.502181248405144</v>
      </c>
      <c r="F71" s="98">
        <f t="shared" ref="F71:F84" si="5">RANK(E71,E$6:E$84)</f>
        <v>75</v>
      </c>
      <c r="G71" s="98" t="str">
        <f t="shared" ref="G71:G84" si="6">VLOOKUP(MATCH(B71,F$6:F$84,0),$B$6:$D$84,2)</f>
        <v xml:space="preserve">Macedon Ranges </v>
      </c>
      <c r="H71" s="101">
        <f t="shared" ref="H71:H84" si="7">VLOOKUP(MATCH(B71,F$6:F$84,0),$B$6:$D$84,3)</f>
        <v>12.05796699486895</v>
      </c>
      <c r="I71" s="96"/>
      <c r="J71" s="103"/>
      <c r="K71" s="103"/>
      <c r="L71" s="96"/>
      <c r="M71" s="103"/>
      <c r="N71" s="96"/>
      <c r="O71" s="96"/>
      <c r="P71" s="80">
        <v>69</v>
      </c>
      <c r="Q71" s="84"/>
      <c r="R71" s="96"/>
      <c r="S71" s="98">
        <v>69</v>
      </c>
      <c r="T71" s="80">
        <v>79</v>
      </c>
      <c r="U71" s="89" t="s">
        <v>418</v>
      </c>
      <c r="V71" s="80">
        <v>79</v>
      </c>
      <c r="W71" s="84"/>
      <c r="X71" s="84"/>
    </row>
    <row r="72" spans="1:24" x14ac:dyDescent="0.45">
      <c r="A72" s="103"/>
      <c r="B72" s="80">
        <v>67</v>
      </c>
      <c r="C72" s="99" t="s">
        <v>318</v>
      </c>
      <c r="D72" s="100">
        <f>VLOOKUP($I$3,Data!$B$6:$FE$203,2+B72*2-2+1+Comparison!$J$3)</f>
        <v>14.931532545488652</v>
      </c>
      <c r="E72" s="101">
        <f t="shared" si="4"/>
        <v>14.932202545488652</v>
      </c>
      <c r="F72" s="98">
        <f t="shared" si="5"/>
        <v>33</v>
      </c>
      <c r="G72" s="98" t="str">
        <f t="shared" si="6"/>
        <v xml:space="preserve">Hindmarsh </v>
      </c>
      <c r="H72" s="101">
        <f t="shared" si="7"/>
        <v>11.978821972203839</v>
      </c>
      <c r="I72" s="96"/>
      <c r="J72" s="103"/>
      <c r="K72" s="103"/>
      <c r="L72" s="96"/>
      <c r="M72" s="103"/>
      <c r="N72" s="96"/>
      <c r="O72" s="96"/>
      <c r="P72" s="80">
        <v>70</v>
      </c>
      <c r="Q72" s="81" t="s">
        <v>67</v>
      </c>
      <c r="R72" s="96"/>
      <c r="S72" s="98">
        <v>70</v>
      </c>
      <c r="T72" s="80">
        <v>80</v>
      </c>
      <c r="U72" s="90" t="s">
        <v>419</v>
      </c>
      <c r="V72" s="80">
        <v>80</v>
      </c>
      <c r="W72" s="84"/>
      <c r="X72" s="84"/>
    </row>
    <row r="73" spans="1:24" x14ac:dyDescent="0.45">
      <c r="A73" s="103"/>
      <c r="B73" s="80">
        <v>68</v>
      </c>
      <c r="C73" s="99" t="s">
        <v>319</v>
      </c>
      <c r="D73" s="100">
        <f>VLOOKUP($I$3,Data!$B$6:$FE$203,2+B73*2-2+1+Comparison!$J$3)</f>
        <v>9.815585960737657</v>
      </c>
      <c r="E73" s="101">
        <f t="shared" si="4"/>
        <v>9.8162659607376561</v>
      </c>
      <c r="F73" s="98">
        <f t="shared" si="5"/>
        <v>77</v>
      </c>
      <c r="G73" s="98" t="str">
        <f t="shared" si="6"/>
        <v xml:space="preserve">Indigo </v>
      </c>
      <c r="H73" s="101">
        <f t="shared" si="7"/>
        <v>11.710228442066269</v>
      </c>
      <c r="I73" s="96"/>
      <c r="J73" s="103"/>
      <c r="K73" s="103"/>
      <c r="L73" s="96"/>
      <c r="M73" s="103"/>
      <c r="N73" s="96"/>
      <c r="O73" s="96"/>
      <c r="P73" s="80">
        <v>71</v>
      </c>
      <c r="Q73" s="86" t="s">
        <v>68</v>
      </c>
      <c r="R73" s="96"/>
      <c r="S73" s="98">
        <v>71</v>
      </c>
      <c r="T73" s="80">
        <v>81</v>
      </c>
      <c r="U73" s="86" t="s">
        <v>420</v>
      </c>
      <c r="V73" s="80">
        <v>81</v>
      </c>
      <c r="W73" s="84"/>
      <c r="X73" s="84"/>
    </row>
    <row r="74" spans="1:24" x14ac:dyDescent="0.45">
      <c r="A74" s="103"/>
      <c r="B74" s="80">
        <v>69</v>
      </c>
      <c r="C74" s="99" t="s">
        <v>320</v>
      </c>
      <c r="D74" s="100">
        <f>VLOOKUP($I$3,Data!$B$6:$FE$203,2+B74*2-2+1+Comparison!$J$3)</f>
        <v>16.074975173783514</v>
      </c>
      <c r="E74" s="101">
        <f t="shared" si="4"/>
        <v>16.075665173783513</v>
      </c>
      <c r="F74" s="98">
        <f t="shared" si="5"/>
        <v>18</v>
      </c>
      <c r="G74" s="98" t="str">
        <f t="shared" si="6"/>
        <v xml:space="preserve">Alpine </v>
      </c>
      <c r="H74" s="101">
        <f t="shared" si="7"/>
        <v>11.698008849557521</v>
      </c>
      <c r="I74" s="96"/>
      <c r="J74" s="103"/>
      <c r="K74" s="103"/>
      <c r="L74" s="96"/>
      <c r="M74" s="103"/>
      <c r="N74" s="96"/>
      <c r="O74" s="96"/>
      <c r="P74" s="80">
        <v>72</v>
      </c>
      <c r="Q74" s="86" t="s">
        <v>69</v>
      </c>
      <c r="R74" s="96"/>
      <c r="S74" s="98">
        <v>72</v>
      </c>
      <c r="T74" s="80">
        <v>82</v>
      </c>
      <c r="U74" s="86" t="s">
        <v>421</v>
      </c>
      <c r="V74" s="80">
        <v>82</v>
      </c>
      <c r="W74" s="84"/>
      <c r="X74" s="84"/>
    </row>
    <row r="75" spans="1:24" x14ac:dyDescent="0.45">
      <c r="A75" s="103"/>
      <c r="B75" s="80">
        <v>70</v>
      </c>
      <c r="C75" s="99" t="s">
        <v>321</v>
      </c>
      <c r="D75" s="100">
        <f>VLOOKUP($I$3,Data!$B$6:$FE$203,2+B75*2-2+1+Comparison!$J$3)</f>
        <v>17.508488964346348</v>
      </c>
      <c r="E75" s="101">
        <f t="shared" si="4"/>
        <v>17.509188964346347</v>
      </c>
      <c r="F75" s="98">
        <f t="shared" si="5"/>
        <v>10</v>
      </c>
      <c r="G75" s="98" t="str">
        <f t="shared" si="6"/>
        <v xml:space="preserve">Mansfield </v>
      </c>
      <c r="H75" s="101">
        <f t="shared" si="7"/>
        <v>11.537016159338595</v>
      </c>
      <c r="I75" s="96"/>
      <c r="J75" s="103"/>
      <c r="K75" s="103"/>
      <c r="L75" s="96"/>
      <c r="M75" s="103"/>
      <c r="N75" s="96"/>
      <c r="O75" s="96"/>
      <c r="P75" s="80">
        <v>73</v>
      </c>
      <c r="Q75" s="86" t="s">
        <v>70</v>
      </c>
      <c r="R75" s="96"/>
      <c r="S75" s="98">
        <v>73</v>
      </c>
      <c r="T75" s="80">
        <v>83</v>
      </c>
      <c r="U75" s="86" t="s">
        <v>422</v>
      </c>
      <c r="V75" s="80">
        <v>83</v>
      </c>
      <c r="W75" s="84"/>
      <c r="X75" s="84"/>
    </row>
    <row r="76" spans="1:24" x14ac:dyDescent="0.45">
      <c r="A76" s="103"/>
      <c r="B76" s="80">
        <v>71</v>
      </c>
      <c r="C76" s="99" t="s">
        <v>322</v>
      </c>
      <c r="D76" s="100">
        <f>VLOOKUP($I$3,Data!$B$6:$FE$203,2+B76*2-2+1+Comparison!$J$3)</f>
        <v>14.658986559813005</v>
      </c>
      <c r="E76" s="101">
        <f t="shared" si="4"/>
        <v>14.659696559813005</v>
      </c>
      <c r="F76" s="98">
        <f t="shared" si="5"/>
        <v>40</v>
      </c>
      <c r="G76" s="98" t="str">
        <f t="shared" si="6"/>
        <v xml:space="preserve">Stonnington </v>
      </c>
      <c r="H76" s="101">
        <f t="shared" si="7"/>
        <v>11.533785638652496</v>
      </c>
      <c r="I76" s="96"/>
      <c r="J76" s="103"/>
      <c r="K76" s="103"/>
      <c r="L76" s="96"/>
      <c r="M76" s="103"/>
      <c r="N76" s="96"/>
      <c r="O76" s="96"/>
      <c r="P76" s="80">
        <v>74</v>
      </c>
      <c r="Q76" s="87" t="s">
        <v>71</v>
      </c>
      <c r="R76" s="96"/>
      <c r="S76" s="98">
        <v>74</v>
      </c>
      <c r="T76" s="80">
        <v>84</v>
      </c>
      <c r="U76" s="86" t="s">
        <v>423</v>
      </c>
      <c r="V76" s="80">
        <v>84</v>
      </c>
      <c r="W76" s="84"/>
      <c r="X76" s="84"/>
    </row>
    <row r="77" spans="1:24" x14ac:dyDescent="0.45">
      <c r="A77" s="103"/>
      <c r="B77" s="80">
        <v>72</v>
      </c>
      <c r="C77" s="99" t="s">
        <v>323</v>
      </c>
      <c r="D77" s="100">
        <f>VLOOKUP($I$3,Data!$B$6:$FE$203,2+B77*2-2+1+Comparison!$J$3)</f>
        <v>10.779595765158806</v>
      </c>
      <c r="E77" s="101">
        <f t="shared" si="4"/>
        <v>10.780315765158806</v>
      </c>
      <c r="F77" s="98">
        <f t="shared" si="5"/>
        <v>73</v>
      </c>
      <c r="G77" s="98" t="str">
        <f t="shared" si="6"/>
        <v xml:space="preserve">Nillumbik </v>
      </c>
      <c r="H77" s="101">
        <f t="shared" si="7"/>
        <v>11.52459652820143</v>
      </c>
      <c r="I77" s="96"/>
      <c r="J77" s="103"/>
      <c r="K77" s="103"/>
      <c r="L77" s="96"/>
      <c r="M77" s="103"/>
      <c r="N77" s="96"/>
      <c r="O77" s="96"/>
      <c r="P77" s="80">
        <v>75</v>
      </c>
      <c r="Q77" s="86" t="s">
        <v>72</v>
      </c>
      <c r="R77" s="96"/>
      <c r="S77" s="98">
        <v>75</v>
      </c>
      <c r="T77" s="80">
        <v>85</v>
      </c>
      <c r="U77" s="86" t="s">
        <v>424</v>
      </c>
      <c r="V77" s="80">
        <v>85</v>
      </c>
      <c r="W77" s="84"/>
      <c r="X77" s="84"/>
    </row>
    <row r="78" spans="1:24" x14ac:dyDescent="0.45">
      <c r="A78" s="103"/>
      <c r="B78" s="80">
        <v>73</v>
      </c>
      <c r="C78" s="99" t="s">
        <v>324</v>
      </c>
      <c r="D78" s="100">
        <f>VLOOKUP($I$3,Data!$B$6:$FE$203,2+B78*2-2+1+Comparison!$J$3)</f>
        <v>14.096683133380381</v>
      </c>
      <c r="E78" s="101">
        <f t="shared" si="4"/>
        <v>14.097413133380382</v>
      </c>
      <c r="F78" s="98">
        <f t="shared" si="5"/>
        <v>49</v>
      </c>
      <c r="G78" s="98" t="str">
        <f t="shared" si="6"/>
        <v xml:space="preserve">West Wimmera </v>
      </c>
      <c r="H78" s="101">
        <f t="shared" si="7"/>
        <v>10.779595765158806</v>
      </c>
      <c r="I78" s="96"/>
      <c r="J78" s="103"/>
      <c r="K78" s="103"/>
      <c r="L78" s="96"/>
      <c r="M78" s="103"/>
      <c r="N78" s="96"/>
      <c r="O78" s="96"/>
      <c r="P78" s="80">
        <v>76</v>
      </c>
      <c r="Q78" s="86" t="s">
        <v>73</v>
      </c>
      <c r="R78" s="96"/>
      <c r="S78" s="98">
        <v>76</v>
      </c>
      <c r="T78" s="80">
        <v>86</v>
      </c>
      <c r="U78" s="86" t="s">
        <v>425</v>
      </c>
      <c r="V78" s="80">
        <v>86</v>
      </c>
      <c r="W78" s="84"/>
      <c r="X78" s="84"/>
    </row>
    <row r="79" spans="1:24" x14ac:dyDescent="0.45">
      <c r="A79" s="103"/>
      <c r="B79" s="80">
        <v>74</v>
      </c>
      <c r="C79" s="99" t="s">
        <v>325</v>
      </c>
      <c r="D79" s="100">
        <f>VLOOKUP($I$3,Data!$B$6:$FE$203,2+B79*2-2+1+Comparison!$J$3)</f>
        <v>16.585663185923039</v>
      </c>
      <c r="E79" s="101">
        <f t="shared" si="4"/>
        <v>16.586403185923039</v>
      </c>
      <c r="F79" s="98">
        <f t="shared" si="5"/>
        <v>15</v>
      </c>
      <c r="G79" s="98" t="str">
        <f t="shared" si="6"/>
        <v xml:space="preserve">Golden Plains </v>
      </c>
      <c r="H79" s="101">
        <f t="shared" si="7"/>
        <v>10.695340501792115</v>
      </c>
      <c r="I79" s="96"/>
      <c r="J79" s="103"/>
      <c r="K79" s="103"/>
      <c r="L79" s="96"/>
      <c r="M79" s="103"/>
      <c r="N79" s="96"/>
      <c r="O79" s="96"/>
      <c r="P79" s="80">
        <v>77</v>
      </c>
      <c r="Q79" s="86" t="s">
        <v>74</v>
      </c>
      <c r="R79" s="96"/>
      <c r="S79" s="98">
        <v>77</v>
      </c>
      <c r="T79" s="80">
        <v>87</v>
      </c>
      <c r="U79" s="90" t="s">
        <v>426</v>
      </c>
      <c r="V79" s="80">
        <v>87</v>
      </c>
      <c r="W79" s="84"/>
      <c r="X79" s="84"/>
    </row>
    <row r="80" spans="1:24" x14ac:dyDescent="0.45">
      <c r="A80" s="103"/>
      <c r="B80" s="80">
        <v>75</v>
      </c>
      <c r="C80" s="99" t="s">
        <v>326</v>
      </c>
      <c r="D80" s="100">
        <f>VLOOKUP($I$3,Data!$B$6:$FE$203,2+B80*2-2+1+Comparison!$J$3)</f>
        <v>19.203807875378622</v>
      </c>
      <c r="E80" s="101">
        <f t="shared" si="4"/>
        <v>19.204557875378622</v>
      </c>
      <c r="F80" s="98">
        <f t="shared" si="5"/>
        <v>6</v>
      </c>
      <c r="G80" s="98" t="str">
        <f t="shared" si="6"/>
        <v xml:space="preserve">Surf Coast </v>
      </c>
      <c r="H80" s="101">
        <f t="shared" si="7"/>
        <v>10.501521248405144</v>
      </c>
      <c r="I80" s="96"/>
      <c r="J80" s="103"/>
      <c r="K80" s="103"/>
      <c r="L80" s="96"/>
      <c r="M80" s="103"/>
      <c r="N80" s="96"/>
      <c r="O80" s="96"/>
      <c r="P80" s="80">
        <v>78</v>
      </c>
      <c r="Q80" s="86" t="s">
        <v>75</v>
      </c>
      <c r="R80" s="96"/>
      <c r="S80" s="98">
        <v>78</v>
      </c>
      <c r="T80" s="80">
        <v>88</v>
      </c>
      <c r="U80" s="90" t="s">
        <v>427</v>
      </c>
      <c r="V80" s="80">
        <v>88</v>
      </c>
      <c r="W80" s="84"/>
      <c r="X80" s="84"/>
    </row>
    <row r="81" spans="1:24" x14ac:dyDescent="0.45">
      <c r="A81" s="103"/>
      <c r="B81" s="80">
        <v>76</v>
      </c>
      <c r="C81" s="99" t="s">
        <v>327</v>
      </c>
      <c r="D81" s="100">
        <f>VLOOKUP($I$3,Data!$B$6:$FE$203,2+B81*2-2+1+Comparison!$J$3)</f>
        <v>14.318172863503237</v>
      </c>
      <c r="E81" s="101">
        <f t="shared" si="4"/>
        <v>14.318932863503237</v>
      </c>
      <c r="F81" s="98">
        <f t="shared" si="5"/>
        <v>46</v>
      </c>
      <c r="G81" s="98" t="str">
        <f t="shared" si="6"/>
        <v xml:space="preserve">Melbourne </v>
      </c>
      <c r="H81" s="101">
        <f t="shared" si="7"/>
        <v>10.008799661050093</v>
      </c>
      <c r="I81" s="96"/>
      <c r="J81" s="103"/>
      <c r="K81" s="103"/>
      <c r="L81" s="96"/>
      <c r="M81" s="103"/>
      <c r="N81" s="96"/>
      <c r="O81" s="96"/>
      <c r="P81" s="80">
        <v>79</v>
      </c>
      <c r="Q81" s="89" t="s">
        <v>76</v>
      </c>
      <c r="R81" s="96"/>
      <c r="S81" s="98">
        <v>79</v>
      </c>
      <c r="T81" s="80">
        <v>89</v>
      </c>
      <c r="U81" s="90" t="s">
        <v>428</v>
      </c>
      <c r="V81" s="80">
        <v>89</v>
      </c>
      <c r="W81" s="84"/>
      <c r="X81" s="84"/>
    </row>
    <row r="82" spans="1:24" x14ac:dyDescent="0.45">
      <c r="A82" s="103"/>
      <c r="B82" s="80">
        <v>77</v>
      </c>
      <c r="C82" s="99" t="s">
        <v>328</v>
      </c>
      <c r="D82" s="100">
        <f>VLOOKUP($I$3,Data!$B$6:$FE$203,2+B82*2-2+1+Comparison!$J$3)</f>
        <v>14.700866361961934</v>
      </c>
      <c r="E82" s="101">
        <f t="shared" si="4"/>
        <v>14.701636361961933</v>
      </c>
      <c r="F82" s="98">
        <f t="shared" si="5"/>
        <v>39</v>
      </c>
      <c r="G82" s="98" t="str">
        <f t="shared" si="6"/>
        <v xml:space="preserve">Towong </v>
      </c>
      <c r="H82" s="101">
        <f t="shared" si="7"/>
        <v>9.815585960737657</v>
      </c>
      <c r="I82" s="96"/>
      <c r="J82" s="103"/>
      <c r="K82" s="103"/>
      <c r="L82" s="96"/>
      <c r="M82" s="103"/>
      <c r="N82" s="96"/>
      <c r="O82" s="96"/>
      <c r="P82" s="80">
        <v>80</v>
      </c>
      <c r="Q82" s="90" t="s">
        <v>77</v>
      </c>
      <c r="R82" s="96"/>
      <c r="S82" s="98">
        <v>80</v>
      </c>
      <c r="T82" s="80">
        <v>90</v>
      </c>
      <c r="U82" s="90" t="s">
        <v>429</v>
      </c>
      <c r="V82" s="80">
        <v>90</v>
      </c>
      <c r="W82" s="84"/>
      <c r="X82" s="84"/>
    </row>
    <row r="83" spans="1:24" x14ac:dyDescent="0.45">
      <c r="A83" s="103"/>
      <c r="B83" s="80">
        <v>78</v>
      </c>
      <c r="C83" s="99" t="s">
        <v>231</v>
      </c>
      <c r="D83" s="100">
        <f>VLOOKUP($I$3,Data!$B$6:$FE$203,2+B83*2-2+1+Comparison!$J$3)</f>
        <v>12.353192905710618</v>
      </c>
      <c r="E83" s="101">
        <f t="shared" si="4"/>
        <v>12.353972905710618</v>
      </c>
      <c r="F83" s="98">
        <f t="shared" si="5"/>
        <v>64</v>
      </c>
      <c r="G83" s="98" t="str">
        <f t="shared" si="6"/>
        <v xml:space="preserve">Banyule </v>
      </c>
      <c r="H83" s="101">
        <f t="shared" si="7"/>
        <v>9.4030671473086098</v>
      </c>
      <c r="I83" s="96"/>
      <c r="J83" s="103"/>
      <c r="K83" s="103"/>
      <c r="L83" s="96"/>
      <c r="M83" s="103"/>
      <c r="N83" s="96"/>
      <c r="O83" s="96"/>
      <c r="P83" s="80">
        <v>81</v>
      </c>
      <c r="Q83" s="86" t="s">
        <v>78</v>
      </c>
      <c r="R83" s="96"/>
      <c r="S83" s="98">
        <v>81</v>
      </c>
      <c r="T83" s="80">
        <v>91</v>
      </c>
      <c r="U83" s="90" t="s">
        <v>430</v>
      </c>
      <c r="V83" s="80">
        <v>91</v>
      </c>
      <c r="W83" s="84"/>
      <c r="X83" s="84"/>
    </row>
    <row r="84" spans="1:24" x14ac:dyDescent="0.45">
      <c r="A84" s="103"/>
      <c r="B84" s="80">
        <v>79</v>
      </c>
      <c r="C84" s="99" t="s">
        <v>329</v>
      </c>
      <c r="D84" s="100">
        <f>VLOOKUP($I$3,Data!$B$6:$FE$203,2+B84*2-2+1+Comparison!$J$3)</f>
        <v>14.377556984219755</v>
      </c>
      <c r="E84" s="101">
        <f t="shared" si="4"/>
        <v>14.378346984219755</v>
      </c>
      <c r="F84" s="98">
        <f t="shared" si="5"/>
        <v>44</v>
      </c>
      <c r="G84" s="98" t="str">
        <f t="shared" si="6"/>
        <v xml:space="preserve">Queenscliffe </v>
      </c>
      <c r="H84" s="101">
        <f t="shared" si="7"/>
        <v>8.8421052631578938</v>
      </c>
      <c r="I84" s="96"/>
      <c r="J84" s="103"/>
      <c r="K84" s="103"/>
      <c r="L84" s="96"/>
      <c r="M84" s="103"/>
      <c r="N84" s="96"/>
      <c r="O84" s="96"/>
      <c r="P84" s="80">
        <v>82</v>
      </c>
      <c r="Q84" s="86" t="s">
        <v>79</v>
      </c>
      <c r="R84" s="96"/>
      <c r="S84" s="98">
        <v>82</v>
      </c>
      <c r="T84" s="80">
        <v>92</v>
      </c>
      <c r="U84" s="90" t="s">
        <v>431</v>
      </c>
      <c r="V84" s="80">
        <v>92</v>
      </c>
      <c r="W84" s="84"/>
      <c r="X84" s="84"/>
    </row>
    <row r="85" spans="1:24" x14ac:dyDescent="0.45">
      <c r="A85" s="103"/>
      <c r="B85" s="96"/>
      <c r="C85" s="96"/>
      <c r="D85" s="96"/>
      <c r="E85" s="96"/>
      <c r="F85" s="98"/>
      <c r="G85" s="96"/>
      <c r="H85" s="96"/>
      <c r="I85" s="96"/>
      <c r="J85" s="103"/>
      <c r="K85" s="103"/>
      <c r="L85" s="96"/>
      <c r="M85" s="103"/>
      <c r="N85" s="96"/>
      <c r="O85" s="96"/>
      <c r="P85" s="80">
        <v>83</v>
      </c>
      <c r="Q85" s="86" t="s">
        <v>80</v>
      </c>
      <c r="R85" s="96"/>
      <c r="S85" s="98">
        <v>83</v>
      </c>
      <c r="T85" s="80">
        <v>93</v>
      </c>
      <c r="U85" s="90" t="s">
        <v>432</v>
      </c>
      <c r="V85" s="80">
        <v>93</v>
      </c>
      <c r="W85" s="84"/>
      <c r="X85" s="84"/>
    </row>
    <row r="86" spans="1:24" x14ac:dyDescent="0.45">
      <c r="A86" s="103"/>
      <c r="B86" s="103"/>
      <c r="C86" s="103"/>
      <c r="D86" s="103"/>
      <c r="E86" s="103"/>
      <c r="F86" s="104"/>
      <c r="G86" s="103"/>
      <c r="H86" s="103"/>
      <c r="I86" s="103"/>
      <c r="J86" s="103"/>
      <c r="K86" s="103"/>
      <c r="L86" s="96"/>
      <c r="M86" s="103"/>
      <c r="N86" s="96"/>
      <c r="O86" s="96"/>
      <c r="P86" s="80">
        <v>84</v>
      </c>
      <c r="Q86" s="86" t="s">
        <v>81</v>
      </c>
      <c r="R86" s="96"/>
      <c r="S86" s="98">
        <v>84</v>
      </c>
      <c r="T86" s="80">
        <v>94</v>
      </c>
      <c r="U86" s="86" t="s">
        <v>433</v>
      </c>
      <c r="V86" s="80">
        <v>94</v>
      </c>
      <c r="W86" s="84"/>
      <c r="X86" s="84"/>
    </row>
    <row r="87" spans="1:24" x14ac:dyDescent="0.45">
      <c r="A87" s="103"/>
      <c r="B87" s="103"/>
      <c r="C87" s="103"/>
      <c r="D87" s="103"/>
      <c r="E87" s="103"/>
      <c r="F87" s="104"/>
      <c r="G87" s="103"/>
      <c r="H87" s="103"/>
      <c r="I87" s="103"/>
      <c r="J87" s="103"/>
      <c r="K87" s="103"/>
      <c r="L87" s="96"/>
      <c r="M87" s="103"/>
      <c r="N87" s="96"/>
      <c r="O87" s="96"/>
      <c r="P87" s="80">
        <v>85</v>
      </c>
      <c r="Q87" s="86" t="s">
        <v>82</v>
      </c>
      <c r="R87" s="96"/>
      <c r="S87" s="98">
        <v>85</v>
      </c>
      <c r="T87" s="80">
        <v>95</v>
      </c>
      <c r="U87" s="86" t="s">
        <v>434</v>
      </c>
      <c r="V87" s="80">
        <v>95</v>
      </c>
      <c r="W87" s="84"/>
      <c r="X87" s="84"/>
    </row>
    <row r="88" spans="1:24" x14ac:dyDescent="0.45">
      <c r="A88" s="103"/>
      <c r="B88" s="103"/>
      <c r="C88" s="103"/>
      <c r="D88" s="103"/>
      <c r="E88" s="103"/>
      <c r="F88" s="104"/>
      <c r="G88" s="103"/>
      <c r="H88" s="103"/>
      <c r="I88" s="103"/>
      <c r="J88" s="103"/>
      <c r="K88" s="103"/>
      <c r="L88" s="96"/>
      <c r="M88" s="103"/>
      <c r="N88" s="96"/>
      <c r="O88" s="96"/>
      <c r="P88" s="80">
        <v>86</v>
      </c>
      <c r="Q88" s="86" t="s">
        <v>83</v>
      </c>
      <c r="R88" s="96"/>
      <c r="S88" s="98">
        <v>86</v>
      </c>
      <c r="T88" s="80">
        <v>96</v>
      </c>
      <c r="U88" s="90" t="s">
        <v>435</v>
      </c>
      <c r="V88" s="80">
        <v>96</v>
      </c>
      <c r="W88" s="84"/>
      <c r="X88" s="84"/>
    </row>
    <row r="89" spans="1:24" x14ac:dyDescent="0.45">
      <c r="A89" s="103"/>
      <c r="B89" s="103"/>
      <c r="C89" s="103"/>
      <c r="D89" s="103"/>
      <c r="E89" s="103"/>
      <c r="F89" s="104"/>
      <c r="G89" s="103"/>
      <c r="H89" s="103"/>
      <c r="I89" s="103"/>
      <c r="J89" s="103"/>
      <c r="K89" s="103"/>
      <c r="L89" s="96"/>
      <c r="M89" s="103"/>
      <c r="N89" s="96"/>
      <c r="O89" s="96"/>
      <c r="P89" s="80">
        <v>87</v>
      </c>
      <c r="Q89" s="90" t="s">
        <v>84</v>
      </c>
      <c r="R89" s="96"/>
      <c r="S89" s="98">
        <v>87</v>
      </c>
      <c r="T89" s="80">
        <v>97</v>
      </c>
      <c r="U89" s="90" t="s">
        <v>436</v>
      </c>
      <c r="V89" s="80">
        <v>97</v>
      </c>
      <c r="W89" s="84"/>
      <c r="X89" s="84"/>
    </row>
    <row r="90" spans="1:24" x14ac:dyDescent="0.45">
      <c r="A90" s="103"/>
      <c r="B90" s="103"/>
      <c r="C90" s="103"/>
      <c r="D90" s="103"/>
      <c r="E90" s="103"/>
      <c r="F90" s="104"/>
      <c r="G90" s="103"/>
      <c r="H90" s="103"/>
      <c r="I90" s="103"/>
      <c r="J90" s="103"/>
      <c r="K90" s="103"/>
      <c r="L90" s="96"/>
      <c r="M90" s="103"/>
      <c r="N90" s="96"/>
      <c r="O90" s="96"/>
      <c r="P90" s="80">
        <v>88</v>
      </c>
      <c r="Q90" s="90" t="s">
        <v>85</v>
      </c>
      <c r="R90" s="96"/>
      <c r="S90" s="98">
        <v>88</v>
      </c>
      <c r="T90" s="80">
        <v>98</v>
      </c>
      <c r="U90" s="90" t="s">
        <v>437</v>
      </c>
      <c r="V90" s="80">
        <v>98</v>
      </c>
      <c r="W90" s="84"/>
      <c r="X90" s="84"/>
    </row>
    <row r="91" spans="1:24" x14ac:dyDescent="0.45">
      <c r="A91" s="103"/>
      <c r="B91" s="103"/>
      <c r="C91" s="103"/>
      <c r="D91" s="103"/>
      <c r="E91" s="103"/>
      <c r="F91" s="104"/>
      <c r="G91" s="103"/>
      <c r="H91" s="103"/>
      <c r="I91" s="103"/>
      <c r="J91" s="103"/>
      <c r="K91" s="103"/>
      <c r="L91" s="96"/>
      <c r="M91" s="103"/>
      <c r="N91" s="96"/>
      <c r="O91" s="96"/>
      <c r="P91" s="80">
        <v>89</v>
      </c>
      <c r="Q91" s="90" t="s">
        <v>86</v>
      </c>
      <c r="R91" s="96"/>
      <c r="S91" s="98">
        <v>89</v>
      </c>
      <c r="T91" s="80">
        <v>99</v>
      </c>
      <c r="U91" s="86" t="s">
        <v>438</v>
      </c>
      <c r="V91" s="80">
        <v>99</v>
      </c>
      <c r="W91" s="84"/>
      <c r="X91" s="84"/>
    </row>
    <row r="92" spans="1:24" x14ac:dyDescent="0.45">
      <c r="A92" s="103"/>
      <c r="B92" s="103"/>
      <c r="C92" s="103"/>
      <c r="D92" s="103"/>
      <c r="E92" s="103"/>
      <c r="F92" s="104"/>
      <c r="G92" s="103"/>
      <c r="H92" s="103"/>
      <c r="I92" s="103"/>
      <c r="J92" s="103"/>
      <c r="K92" s="103"/>
      <c r="L92" s="96"/>
      <c r="M92" s="103"/>
      <c r="N92" s="96"/>
      <c r="O92" s="96"/>
      <c r="P92" s="80">
        <v>90</v>
      </c>
      <c r="Q92" s="90" t="s">
        <v>87</v>
      </c>
      <c r="R92" s="96"/>
      <c r="S92" s="98">
        <v>90</v>
      </c>
      <c r="T92" s="80">
        <v>100</v>
      </c>
      <c r="U92" s="90" t="s">
        <v>439</v>
      </c>
      <c r="V92" s="80">
        <v>100</v>
      </c>
      <c r="W92" s="84"/>
      <c r="X92" s="84"/>
    </row>
    <row r="93" spans="1:24" x14ac:dyDescent="0.45">
      <c r="A93" s="103"/>
      <c r="B93" s="103"/>
      <c r="C93" s="103"/>
      <c r="D93" s="103"/>
      <c r="E93" s="103"/>
      <c r="F93" s="104"/>
      <c r="G93" s="103"/>
      <c r="H93" s="103"/>
      <c r="I93" s="103"/>
      <c r="J93" s="103"/>
      <c r="K93" s="103"/>
      <c r="L93" s="96"/>
      <c r="M93" s="103"/>
      <c r="N93" s="96"/>
      <c r="O93" s="96"/>
      <c r="P93" s="80">
        <v>91</v>
      </c>
      <c r="Q93" s="90" t="s">
        <v>88</v>
      </c>
      <c r="R93" s="96"/>
      <c r="S93" s="98">
        <v>91</v>
      </c>
      <c r="T93" s="80">
        <v>101</v>
      </c>
      <c r="U93" s="90" t="s">
        <v>440</v>
      </c>
      <c r="V93" s="80">
        <v>101</v>
      </c>
      <c r="W93" s="84"/>
      <c r="X93" s="84"/>
    </row>
    <row r="94" spans="1:24" x14ac:dyDescent="0.45">
      <c r="A94" s="103"/>
      <c r="B94" s="103"/>
      <c r="C94" s="103"/>
      <c r="D94" s="103"/>
      <c r="E94" s="103"/>
      <c r="F94" s="104"/>
      <c r="G94" s="103"/>
      <c r="H94" s="103"/>
      <c r="I94" s="103"/>
      <c r="J94" s="103"/>
      <c r="K94" s="103"/>
      <c r="L94" s="96"/>
      <c r="M94" s="103"/>
      <c r="N94" s="96"/>
      <c r="O94" s="96"/>
      <c r="P94" s="80">
        <v>92</v>
      </c>
      <c r="Q94" s="90" t="s">
        <v>89</v>
      </c>
      <c r="R94" s="96"/>
      <c r="S94" s="98">
        <v>92</v>
      </c>
      <c r="T94" s="80">
        <v>102</v>
      </c>
      <c r="U94" s="90" t="s">
        <v>441</v>
      </c>
      <c r="V94" s="80">
        <v>102</v>
      </c>
      <c r="W94" s="84"/>
      <c r="X94" s="84"/>
    </row>
    <row r="95" spans="1:24" x14ac:dyDescent="0.45">
      <c r="A95" s="103"/>
      <c r="B95" s="103"/>
      <c r="C95" s="103"/>
      <c r="D95" s="103"/>
      <c r="E95" s="103"/>
      <c r="F95" s="104"/>
      <c r="G95" s="103"/>
      <c r="H95" s="103"/>
      <c r="I95" s="103"/>
      <c r="J95" s="103"/>
      <c r="K95" s="103"/>
      <c r="L95" s="96"/>
      <c r="M95" s="103"/>
      <c r="N95" s="96"/>
      <c r="O95" s="96"/>
      <c r="P95" s="80">
        <v>93</v>
      </c>
      <c r="Q95" s="90" t="s">
        <v>90</v>
      </c>
      <c r="R95" s="96"/>
      <c r="S95" s="98">
        <v>93</v>
      </c>
      <c r="T95" s="80">
        <v>103</v>
      </c>
      <c r="U95" s="86" t="s">
        <v>442</v>
      </c>
      <c r="V95" s="80">
        <v>103</v>
      </c>
      <c r="W95" s="84"/>
      <c r="X95" s="84"/>
    </row>
    <row r="96" spans="1:24" x14ac:dyDescent="0.45">
      <c r="A96" s="103"/>
      <c r="B96" s="103"/>
      <c r="C96" s="103"/>
      <c r="D96" s="103"/>
      <c r="E96" s="103"/>
      <c r="F96" s="104"/>
      <c r="G96" s="103"/>
      <c r="H96" s="103"/>
      <c r="I96" s="103"/>
      <c r="J96" s="103"/>
      <c r="K96" s="103"/>
      <c r="L96" s="96"/>
      <c r="M96" s="103"/>
      <c r="N96" s="96"/>
      <c r="O96" s="96"/>
      <c r="P96" s="80">
        <v>94</v>
      </c>
      <c r="Q96" s="86" t="s">
        <v>91</v>
      </c>
      <c r="R96" s="96"/>
      <c r="S96" s="98">
        <v>94</v>
      </c>
      <c r="T96" s="80">
        <v>104</v>
      </c>
      <c r="U96" s="90" t="s">
        <v>443</v>
      </c>
      <c r="V96" s="80">
        <v>104</v>
      </c>
      <c r="W96" s="84"/>
      <c r="X96" s="84"/>
    </row>
    <row r="97" spans="1:24" x14ac:dyDescent="0.45">
      <c r="A97" s="103"/>
      <c r="B97" s="103"/>
      <c r="C97" s="103"/>
      <c r="D97" s="103"/>
      <c r="E97" s="103"/>
      <c r="F97" s="104"/>
      <c r="G97" s="103"/>
      <c r="H97" s="103"/>
      <c r="I97" s="103"/>
      <c r="J97" s="103"/>
      <c r="K97" s="103"/>
      <c r="L97" s="96"/>
      <c r="M97" s="103"/>
      <c r="N97" s="96"/>
      <c r="O97" s="96"/>
      <c r="P97" s="80">
        <v>95</v>
      </c>
      <c r="Q97" s="86" t="s">
        <v>92</v>
      </c>
      <c r="R97" s="96"/>
      <c r="S97" s="98">
        <v>95</v>
      </c>
      <c r="T97" s="80">
        <v>105</v>
      </c>
      <c r="U97" s="90" t="s">
        <v>444</v>
      </c>
      <c r="V97" s="80">
        <v>105</v>
      </c>
      <c r="W97" s="84"/>
      <c r="X97" s="84"/>
    </row>
    <row r="98" spans="1:24" x14ac:dyDescent="0.45">
      <c r="A98" s="103"/>
      <c r="B98" s="103"/>
      <c r="C98" s="103"/>
      <c r="D98" s="103"/>
      <c r="E98" s="103"/>
      <c r="F98" s="104"/>
      <c r="G98" s="103"/>
      <c r="H98" s="103"/>
      <c r="I98" s="103"/>
      <c r="J98" s="103"/>
      <c r="K98" s="103"/>
      <c r="L98" s="96"/>
      <c r="M98" s="103"/>
      <c r="N98" s="96"/>
      <c r="O98" s="96"/>
      <c r="P98" s="80">
        <v>96</v>
      </c>
      <c r="Q98" s="90" t="s">
        <v>93</v>
      </c>
      <c r="R98" s="96"/>
      <c r="S98" s="98">
        <v>96</v>
      </c>
      <c r="T98" s="80">
        <v>106</v>
      </c>
      <c r="U98" s="90" t="s">
        <v>445</v>
      </c>
      <c r="V98" s="80">
        <v>106</v>
      </c>
      <c r="W98" s="84"/>
      <c r="X98" s="84"/>
    </row>
    <row r="99" spans="1:24" x14ac:dyDescent="0.45">
      <c r="A99" s="103"/>
      <c r="B99" s="103"/>
      <c r="C99" s="103"/>
      <c r="D99" s="103"/>
      <c r="E99" s="103"/>
      <c r="F99" s="104"/>
      <c r="G99" s="103"/>
      <c r="H99" s="103"/>
      <c r="I99" s="103"/>
      <c r="J99" s="103"/>
      <c r="K99" s="103"/>
      <c r="L99" s="96"/>
      <c r="M99" s="103"/>
      <c r="N99" s="96"/>
      <c r="O99" s="96"/>
      <c r="P99" s="80">
        <v>97</v>
      </c>
      <c r="Q99" s="90" t="s">
        <v>94</v>
      </c>
      <c r="R99" s="96"/>
      <c r="S99" s="98">
        <v>97</v>
      </c>
      <c r="T99" s="80">
        <v>107</v>
      </c>
      <c r="U99" s="90" t="s">
        <v>446</v>
      </c>
      <c r="V99" s="80">
        <v>107</v>
      </c>
      <c r="W99" s="84"/>
      <c r="X99" s="84"/>
    </row>
    <row r="100" spans="1:24" x14ac:dyDescent="0.45">
      <c r="A100" s="103"/>
      <c r="B100" s="103"/>
      <c r="C100" s="103"/>
      <c r="D100" s="103"/>
      <c r="E100" s="103"/>
      <c r="F100" s="104"/>
      <c r="G100" s="103"/>
      <c r="H100" s="103"/>
      <c r="I100" s="103"/>
      <c r="J100" s="103"/>
      <c r="K100" s="103"/>
      <c r="L100" s="96"/>
      <c r="M100" s="103"/>
      <c r="N100" s="96"/>
      <c r="O100" s="96"/>
      <c r="P100" s="80">
        <v>98</v>
      </c>
      <c r="Q100" s="90" t="s">
        <v>95</v>
      </c>
      <c r="R100" s="96"/>
      <c r="S100" s="98">
        <v>98</v>
      </c>
      <c r="T100" s="80">
        <v>108</v>
      </c>
      <c r="U100" s="90" t="s">
        <v>447</v>
      </c>
      <c r="V100" s="80">
        <v>108</v>
      </c>
      <c r="W100" s="84"/>
      <c r="X100" s="84"/>
    </row>
    <row r="101" spans="1:24" x14ac:dyDescent="0.45">
      <c r="A101" s="103"/>
      <c r="B101" s="103"/>
      <c r="C101" s="103"/>
      <c r="D101" s="103"/>
      <c r="E101" s="103"/>
      <c r="F101" s="104"/>
      <c r="G101" s="103"/>
      <c r="H101" s="103"/>
      <c r="I101" s="103"/>
      <c r="J101" s="103"/>
      <c r="K101" s="103"/>
      <c r="L101" s="96"/>
      <c r="M101" s="103"/>
      <c r="N101" s="96"/>
      <c r="O101" s="96"/>
      <c r="P101" s="80">
        <v>99</v>
      </c>
      <c r="Q101" s="86" t="s">
        <v>96</v>
      </c>
      <c r="R101" s="96"/>
      <c r="S101" s="98">
        <v>99</v>
      </c>
      <c r="T101" s="80">
        <v>109</v>
      </c>
      <c r="U101" s="86" t="s">
        <v>448</v>
      </c>
      <c r="V101" s="80">
        <v>109</v>
      </c>
      <c r="W101" s="84"/>
      <c r="X101" s="84"/>
    </row>
    <row r="102" spans="1:24" x14ac:dyDescent="0.45">
      <c r="A102" s="103"/>
      <c r="B102" s="103"/>
      <c r="C102" s="103"/>
      <c r="D102" s="103"/>
      <c r="E102" s="103"/>
      <c r="F102" s="104"/>
      <c r="G102" s="103"/>
      <c r="H102" s="103"/>
      <c r="I102" s="103"/>
      <c r="J102" s="103"/>
      <c r="K102" s="103"/>
      <c r="L102" s="96"/>
      <c r="M102" s="103"/>
      <c r="N102" s="96"/>
      <c r="O102" s="96"/>
      <c r="P102" s="80">
        <v>100</v>
      </c>
      <c r="Q102" s="90" t="s">
        <v>97</v>
      </c>
      <c r="R102" s="96"/>
      <c r="S102" s="98">
        <v>100</v>
      </c>
      <c r="T102" s="80">
        <v>110</v>
      </c>
      <c r="U102" s="90" t="s">
        <v>449</v>
      </c>
      <c r="V102" s="80">
        <v>110</v>
      </c>
      <c r="W102" s="84"/>
      <c r="X102" s="84"/>
    </row>
    <row r="103" spans="1:24" x14ac:dyDescent="0.45">
      <c r="A103" s="103"/>
      <c r="B103" s="103"/>
      <c r="C103" s="103"/>
      <c r="D103" s="103"/>
      <c r="E103" s="103"/>
      <c r="F103" s="104"/>
      <c r="G103" s="103"/>
      <c r="H103" s="103"/>
      <c r="I103" s="103"/>
      <c r="J103" s="103"/>
      <c r="K103" s="103"/>
      <c r="L103" s="96"/>
      <c r="M103" s="103"/>
      <c r="N103" s="96"/>
      <c r="O103" s="96"/>
      <c r="P103" s="80">
        <v>101</v>
      </c>
      <c r="Q103" s="90" t="s">
        <v>98</v>
      </c>
      <c r="R103" s="96"/>
      <c r="S103" s="98">
        <v>101</v>
      </c>
      <c r="T103" s="80"/>
      <c r="U103" s="84"/>
      <c r="V103" s="80"/>
      <c r="W103" s="84"/>
      <c r="X103" s="84"/>
    </row>
    <row r="104" spans="1:24" x14ac:dyDescent="0.45">
      <c r="A104" s="103"/>
      <c r="B104" s="103"/>
      <c r="C104" s="103"/>
      <c r="D104" s="103"/>
      <c r="E104" s="103"/>
      <c r="F104" s="104"/>
      <c r="G104" s="103"/>
      <c r="H104" s="103"/>
      <c r="I104" s="103"/>
      <c r="J104" s="103"/>
      <c r="K104" s="103"/>
      <c r="L104" s="96"/>
      <c r="M104" s="103"/>
      <c r="N104" s="96"/>
      <c r="O104" s="96"/>
      <c r="P104" s="80">
        <v>102</v>
      </c>
      <c r="Q104" s="90" t="s">
        <v>99</v>
      </c>
      <c r="R104" s="96"/>
      <c r="S104" s="98">
        <v>102</v>
      </c>
      <c r="T104" s="80">
        <v>115</v>
      </c>
      <c r="U104" s="88" t="s">
        <v>109</v>
      </c>
      <c r="V104" s="80">
        <v>115</v>
      </c>
      <c r="W104" s="84">
        <v>1</v>
      </c>
      <c r="X104" s="84"/>
    </row>
    <row r="105" spans="1:24" x14ac:dyDescent="0.45">
      <c r="A105" s="103"/>
      <c r="B105" s="103"/>
      <c r="C105" s="103"/>
      <c r="D105" s="103"/>
      <c r="E105" s="103"/>
      <c r="F105" s="104"/>
      <c r="G105" s="103"/>
      <c r="H105" s="103"/>
      <c r="I105" s="103"/>
      <c r="J105" s="103"/>
      <c r="K105" s="103"/>
      <c r="L105" s="96"/>
      <c r="M105" s="103"/>
      <c r="N105" s="96"/>
      <c r="O105" s="96"/>
      <c r="P105" s="80">
        <v>103</v>
      </c>
      <c r="Q105" s="86" t="s">
        <v>100</v>
      </c>
      <c r="R105" s="96"/>
      <c r="S105" s="98">
        <v>103</v>
      </c>
      <c r="T105" s="80"/>
      <c r="U105" s="84"/>
      <c r="V105" s="80"/>
      <c r="W105" s="84"/>
      <c r="X105" s="84"/>
    </row>
    <row r="106" spans="1:24" x14ac:dyDescent="0.45">
      <c r="A106" s="103"/>
      <c r="B106" s="103"/>
      <c r="C106" s="103"/>
      <c r="D106" s="103"/>
      <c r="E106" s="103"/>
      <c r="F106" s="104"/>
      <c r="G106" s="103"/>
      <c r="H106" s="103"/>
      <c r="I106" s="103"/>
      <c r="J106" s="103"/>
      <c r="K106" s="103"/>
      <c r="L106" s="96"/>
      <c r="M106" s="103"/>
      <c r="N106" s="96"/>
      <c r="O106" s="96"/>
      <c r="P106" s="80">
        <v>104</v>
      </c>
      <c r="Q106" s="90" t="s">
        <v>101</v>
      </c>
      <c r="R106" s="96"/>
      <c r="S106" s="98">
        <v>104</v>
      </c>
      <c r="T106" s="80"/>
      <c r="U106" s="81" t="s">
        <v>110</v>
      </c>
      <c r="V106" s="80"/>
      <c r="W106" s="84"/>
      <c r="X106" s="84"/>
    </row>
    <row r="107" spans="1:24" x14ac:dyDescent="0.45">
      <c r="A107" s="103"/>
      <c r="B107" s="103"/>
      <c r="C107" s="103"/>
      <c r="D107" s="103"/>
      <c r="E107" s="103"/>
      <c r="F107" s="104"/>
      <c r="G107" s="103"/>
      <c r="H107" s="103"/>
      <c r="I107" s="103"/>
      <c r="J107" s="103"/>
      <c r="K107" s="103"/>
      <c r="L107" s="96"/>
      <c r="M107" s="103"/>
      <c r="N107" s="96"/>
      <c r="O107" s="96"/>
      <c r="P107" s="80">
        <v>105</v>
      </c>
      <c r="Q107" s="90" t="s">
        <v>102</v>
      </c>
      <c r="R107" s="96"/>
      <c r="S107" s="98">
        <v>105</v>
      </c>
      <c r="T107" s="80">
        <v>118</v>
      </c>
      <c r="U107" s="84" t="s">
        <v>450</v>
      </c>
      <c r="V107" s="80">
        <v>118</v>
      </c>
      <c r="W107" s="84">
        <v>1</v>
      </c>
      <c r="X107" s="84"/>
    </row>
    <row r="108" spans="1:24" x14ac:dyDescent="0.45">
      <c r="A108" s="103"/>
      <c r="B108" s="103"/>
      <c r="C108" s="103"/>
      <c r="D108" s="103"/>
      <c r="E108" s="103"/>
      <c r="F108" s="104"/>
      <c r="G108" s="103"/>
      <c r="H108" s="103"/>
      <c r="I108" s="103"/>
      <c r="J108" s="103"/>
      <c r="K108" s="103"/>
      <c r="L108" s="96"/>
      <c r="M108" s="103"/>
      <c r="N108" s="96"/>
      <c r="O108" s="96"/>
      <c r="P108" s="80">
        <v>106</v>
      </c>
      <c r="Q108" s="90" t="s">
        <v>103</v>
      </c>
      <c r="R108" s="96"/>
      <c r="S108" s="98">
        <v>106</v>
      </c>
      <c r="T108" s="80">
        <v>119</v>
      </c>
      <c r="U108" s="84" t="s">
        <v>451</v>
      </c>
      <c r="V108" s="80">
        <v>119</v>
      </c>
      <c r="W108" s="84">
        <v>1</v>
      </c>
      <c r="X108" s="84"/>
    </row>
    <row r="109" spans="1:24" x14ac:dyDescent="0.45">
      <c r="A109" s="103"/>
      <c r="B109" s="103"/>
      <c r="C109" s="103"/>
      <c r="D109" s="103"/>
      <c r="E109" s="103"/>
      <c r="F109" s="104"/>
      <c r="G109" s="103"/>
      <c r="H109" s="103"/>
      <c r="I109" s="103"/>
      <c r="J109" s="103"/>
      <c r="K109" s="103"/>
      <c r="L109" s="96"/>
      <c r="M109" s="103"/>
      <c r="N109" s="96"/>
      <c r="O109" s="96"/>
      <c r="P109" s="80">
        <v>107</v>
      </c>
      <c r="Q109" s="90" t="s">
        <v>104</v>
      </c>
      <c r="R109" s="96"/>
      <c r="S109" s="98">
        <v>107</v>
      </c>
      <c r="T109" s="80">
        <v>120</v>
      </c>
      <c r="U109" s="91" t="s">
        <v>452</v>
      </c>
      <c r="V109" s="80">
        <v>120</v>
      </c>
      <c r="W109" s="84">
        <v>1</v>
      </c>
      <c r="X109" s="84"/>
    </row>
    <row r="110" spans="1:24" x14ac:dyDescent="0.45">
      <c r="A110" s="103"/>
      <c r="B110" s="103"/>
      <c r="C110" s="103"/>
      <c r="D110" s="103"/>
      <c r="E110" s="103"/>
      <c r="F110" s="104"/>
      <c r="G110" s="103"/>
      <c r="H110" s="103"/>
      <c r="I110" s="103"/>
      <c r="J110" s="103"/>
      <c r="K110" s="103"/>
      <c r="L110" s="96"/>
      <c r="M110" s="103"/>
      <c r="N110" s="96"/>
      <c r="O110" s="96"/>
      <c r="P110" s="80">
        <v>108</v>
      </c>
      <c r="Q110" s="90" t="s">
        <v>105</v>
      </c>
      <c r="R110" s="96"/>
      <c r="S110" s="98">
        <v>108</v>
      </c>
      <c r="T110" s="80">
        <v>121</v>
      </c>
      <c r="U110" s="91" t="s">
        <v>453</v>
      </c>
      <c r="V110" s="80">
        <v>121</v>
      </c>
      <c r="W110" s="84">
        <v>1</v>
      </c>
      <c r="X110" s="84"/>
    </row>
    <row r="111" spans="1:24" x14ac:dyDescent="0.45">
      <c r="A111" s="103"/>
      <c r="B111" s="103"/>
      <c r="C111" s="103"/>
      <c r="D111" s="103"/>
      <c r="E111" s="103"/>
      <c r="F111" s="104"/>
      <c r="G111" s="103"/>
      <c r="H111" s="103"/>
      <c r="I111" s="103"/>
      <c r="J111" s="103"/>
      <c r="K111" s="103"/>
      <c r="L111" s="96"/>
      <c r="M111" s="103"/>
      <c r="N111" s="96"/>
      <c r="O111" s="96"/>
      <c r="P111" s="80">
        <v>109</v>
      </c>
      <c r="Q111" s="86" t="s">
        <v>106</v>
      </c>
      <c r="R111" s="96"/>
      <c r="S111" s="98">
        <v>109</v>
      </c>
      <c r="T111" s="80">
        <v>122</v>
      </c>
      <c r="U111" s="91" t="s">
        <v>454</v>
      </c>
      <c r="V111" s="80">
        <v>122</v>
      </c>
      <c r="W111" s="84">
        <v>1</v>
      </c>
      <c r="X111" s="84"/>
    </row>
    <row r="112" spans="1:24" x14ac:dyDescent="0.45">
      <c r="A112" s="103"/>
      <c r="B112" s="103"/>
      <c r="C112" s="103"/>
      <c r="D112" s="103"/>
      <c r="E112" s="103"/>
      <c r="F112" s="104"/>
      <c r="G112" s="103"/>
      <c r="H112" s="103"/>
      <c r="I112" s="103"/>
      <c r="J112" s="103"/>
      <c r="K112" s="103"/>
      <c r="L112" s="96"/>
      <c r="M112" s="103"/>
      <c r="N112" s="96"/>
      <c r="O112" s="96"/>
      <c r="P112" s="80">
        <v>110</v>
      </c>
      <c r="Q112" s="90" t="s">
        <v>107</v>
      </c>
      <c r="R112" s="96"/>
      <c r="S112" s="98">
        <v>110</v>
      </c>
      <c r="T112" s="80">
        <v>123</v>
      </c>
      <c r="U112" s="91" t="s">
        <v>455</v>
      </c>
      <c r="V112" s="80">
        <v>123</v>
      </c>
      <c r="W112" s="84">
        <v>1</v>
      </c>
      <c r="X112" s="84"/>
    </row>
    <row r="113" spans="1:24" x14ac:dyDescent="0.45">
      <c r="A113" s="103"/>
      <c r="B113" s="103"/>
      <c r="C113" s="103"/>
      <c r="D113" s="103"/>
      <c r="E113" s="103"/>
      <c r="F113" s="104"/>
      <c r="G113" s="103"/>
      <c r="H113" s="103"/>
      <c r="I113" s="103"/>
      <c r="J113" s="103"/>
      <c r="K113" s="103"/>
      <c r="L113" s="96"/>
      <c r="M113" s="103"/>
      <c r="N113" s="96"/>
      <c r="O113" s="96"/>
      <c r="P113" s="80">
        <v>111</v>
      </c>
      <c r="Q113" s="89" t="s">
        <v>108</v>
      </c>
      <c r="R113" s="96"/>
      <c r="S113" s="98">
        <v>111</v>
      </c>
      <c r="T113" s="80">
        <v>124</v>
      </c>
      <c r="U113" s="91" t="s">
        <v>456</v>
      </c>
      <c r="V113" s="80">
        <v>124</v>
      </c>
      <c r="W113" s="84">
        <v>1</v>
      </c>
      <c r="X113" s="84"/>
    </row>
    <row r="114" spans="1:24" x14ac:dyDescent="0.45">
      <c r="A114" s="103"/>
      <c r="B114" s="103"/>
      <c r="C114" s="103"/>
      <c r="D114" s="103"/>
      <c r="E114" s="103"/>
      <c r="F114" s="104"/>
      <c r="G114" s="103"/>
      <c r="H114" s="103"/>
      <c r="I114" s="103"/>
      <c r="J114" s="103"/>
      <c r="K114" s="103"/>
      <c r="L114" s="96"/>
      <c r="M114" s="103"/>
      <c r="N114" s="96"/>
      <c r="O114" s="96"/>
      <c r="P114" s="80">
        <v>112</v>
      </c>
      <c r="Q114" s="89" t="s">
        <v>62</v>
      </c>
      <c r="R114" s="96"/>
      <c r="S114" s="98">
        <v>112</v>
      </c>
      <c r="T114" s="80"/>
      <c r="U114" s="84"/>
      <c r="V114" s="80"/>
      <c r="W114" s="84"/>
      <c r="X114" s="84"/>
    </row>
    <row r="115" spans="1:24" x14ac:dyDescent="0.45">
      <c r="A115" s="103"/>
      <c r="B115" s="103"/>
      <c r="C115" s="103"/>
      <c r="D115" s="103"/>
      <c r="E115" s="103"/>
      <c r="F115" s="104"/>
      <c r="G115" s="103"/>
      <c r="H115" s="103"/>
      <c r="I115" s="103"/>
      <c r="J115" s="103"/>
      <c r="K115" s="103"/>
      <c r="L115" s="96"/>
      <c r="M115" s="103"/>
      <c r="N115" s="96"/>
      <c r="O115" s="96"/>
      <c r="P115" s="80">
        <v>113</v>
      </c>
      <c r="Q115" s="88" t="s">
        <v>64</v>
      </c>
      <c r="R115" s="96"/>
      <c r="S115" s="98">
        <v>113</v>
      </c>
      <c r="T115" s="80"/>
      <c r="U115" s="92" t="s">
        <v>236</v>
      </c>
      <c r="V115" s="80"/>
      <c r="W115" s="84"/>
      <c r="X115" s="84"/>
    </row>
    <row r="116" spans="1:24" x14ac:dyDescent="0.45">
      <c r="A116" s="103"/>
      <c r="B116" s="103"/>
      <c r="C116" s="103"/>
      <c r="D116" s="103"/>
      <c r="E116" s="103"/>
      <c r="F116" s="104"/>
      <c r="G116" s="103"/>
      <c r="H116" s="103"/>
      <c r="I116" s="103"/>
      <c r="J116" s="103"/>
      <c r="K116" s="103"/>
      <c r="L116" s="96"/>
      <c r="M116" s="103"/>
      <c r="N116" s="96"/>
      <c r="O116" s="96"/>
      <c r="P116" s="80">
        <v>114</v>
      </c>
      <c r="Q116" s="84"/>
      <c r="R116" s="96"/>
      <c r="S116" s="98">
        <v>114</v>
      </c>
      <c r="T116" s="80">
        <v>127</v>
      </c>
      <c r="U116" s="91" t="s">
        <v>457</v>
      </c>
      <c r="V116" s="80">
        <v>127</v>
      </c>
      <c r="W116" s="84"/>
      <c r="X116" s="84"/>
    </row>
    <row r="117" spans="1:24" x14ac:dyDescent="0.45">
      <c r="A117" s="103"/>
      <c r="B117" s="103"/>
      <c r="C117" s="103"/>
      <c r="D117" s="103"/>
      <c r="E117" s="103"/>
      <c r="F117" s="104"/>
      <c r="G117" s="103"/>
      <c r="H117" s="103"/>
      <c r="I117" s="103"/>
      <c r="J117" s="103"/>
      <c r="K117" s="103"/>
      <c r="L117" s="96"/>
      <c r="M117" s="103"/>
      <c r="N117" s="96"/>
      <c r="O117" s="96"/>
      <c r="P117" s="80">
        <v>115</v>
      </c>
      <c r="Q117" s="88" t="s">
        <v>109</v>
      </c>
      <c r="R117" s="96"/>
      <c r="S117" s="98">
        <v>115</v>
      </c>
      <c r="T117" s="80">
        <v>128</v>
      </c>
      <c r="U117" s="91" t="s">
        <v>458</v>
      </c>
      <c r="V117" s="80">
        <v>128</v>
      </c>
      <c r="W117" s="84"/>
      <c r="X117" s="84"/>
    </row>
    <row r="118" spans="1:24" x14ac:dyDescent="0.45">
      <c r="A118" s="103"/>
      <c r="B118" s="103"/>
      <c r="C118" s="103"/>
      <c r="D118" s="103"/>
      <c r="E118" s="103"/>
      <c r="F118" s="104"/>
      <c r="G118" s="103"/>
      <c r="H118" s="103"/>
      <c r="I118" s="103"/>
      <c r="J118" s="103"/>
      <c r="K118" s="103"/>
      <c r="L118" s="96"/>
      <c r="M118" s="103"/>
      <c r="N118" s="96"/>
      <c r="O118" s="96"/>
      <c r="P118" s="80">
        <v>116</v>
      </c>
      <c r="Q118" s="84"/>
      <c r="R118" s="96"/>
      <c r="S118" s="98">
        <v>116</v>
      </c>
      <c r="T118" s="80">
        <v>129</v>
      </c>
      <c r="U118" s="91" t="s">
        <v>459</v>
      </c>
      <c r="V118" s="80">
        <v>129</v>
      </c>
      <c r="W118" s="84"/>
      <c r="X118" s="84"/>
    </row>
    <row r="119" spans="1:24" x14ac:dyDescent="0.45">
      <c r="A119" s="103"/>
      <c r="B119" s="103"/>
      <c r="C119" s="103"/>
      <c r="D119" s="103"/>
      <c r="E119" s="103"/>
      <c r="F119" s="104"/>
      <c r="G119" s="103"/>
      <c r="H119" s="103"/>
      <c r="I119" s="103"/>
      <c r="J119" s="103"/>
      <c r="K119" s="103"/>
      <c r="L119" s="96"/>
      <c r="M119" s="103"/>
      <c r="N119" s="96"/>
      <c r="O119" s="96"/>
      <c r="P119" s="80">
        <v>117</v>
      </c>
      <c r="Q119" s="81" t="s">
        <v>110</v>
      </c>
      <c r="R119" s="96"/>
      <c r="S119" s="98">
        <v>117</v>
      </c>
      <c r="T119" s="80"/>
      <c r="U119" s="84"/>
      <c r="V119" s="80"/>
      <c r="W119" s="84"/>
      <c r="X119" s="84"/>
    </row>
    <row r="120" spans="1:24" x14ac:dyDescent="0.45">
      <c r="A120" s="103"/>
      <c r="B120" s="103"/>
      <c r="C120" s="103"/>
      <c r="D120" s="103"/>
      <c r="E120" s="103"/>
      <c r="F120" s="104"/>
      <c r="G120" s="103"/>
      <c r="H120" s="103"/>
      <c r="I120" s="103"/>
      <c r="J120" s="103"/>
      <c r="K120" s="103"/>
      <c r="L120" s="96"/>
      <c r="M120" s="103"/>
      <c r="N120" s="96"/>
      <c r="O120" s="96"/>
      <c r="P120" s="80">
        <v>118</v>
      </c>
      <c r="Q120" s="84" t="s">
        <v>111</v>
      </c>
      <c r="R120" s="96"/>
      <c r="S120" s="98">
        <v>118</v>
      </c>
      <c r="T120" s="80"/>
      <c r="U120" s="92" t="s">
        <v>121</v>
      </c>
      <c r="V120" s="80"/>
      <c r="W120" s="84"/>
      <c r="X120" s="84"/>
    </row>
    <row r="121" spans="1:24" x14ac:dyDescent="0.45">
      <c r="A121" s="103"/>
      <c r="B121" s="103"/>
      <c r="C121" s="103"/>
      <c r="D121" s="103"/>
      <c r="E121" s="103"/>
      <c r="F121" s="104"/>
      <c r="G121" s="103"/>
      <c r="H121" s="103"/>
      <c r="I121" s="103"/>
      <c r="J121" s="103"/>
      <c r="K121" s="103"/>
      <c r="L121" s="96"/>
      <c r="M121" s="103"/>
      <c r="N121" s="96"/>
      <c r="O121" s="96"/>
      <c r="P121" s="80">
        <v>119</v>
      </c>
      <c r="Q121" s="84" t="s">
        <v>112</v>
      </c>
      <c r="R121" s="96"/>
      <c r="S121" s="98">
        <v>119</v>
      </c>
      <c r="T121" s="80">
        <v>132</v>
      </c>
      <c r="U121" s="91" t="s">
        <v>460</v>
      </c>
      <c r="V121" s="80">
        <v>132</v>
      </c>
      <c r="W121" s="84">
        <v>1</v>
      </c>
      <c r="X121" s="84"/>
    </row>
    <row r="122" spans="1:24" x14ac:dyDescent="0.45">
      <c r="A122" s="103"/>
      <c r="B122" s="103"/>
      <c r="C122" s="103"/>
      <c r="D122" s="103"/>
      <c r="E122" s="103"/>
      <c r="F122" s="104"/>
      <c r="G122" s="103"/>
      <c r="H122" s="103"/>
      <c r="I122" s="103"/>
      <c r="J122" s="103"/>
      <c r="K122" s="103"/>
      <c r="L122" s="96"/>
      <c r="M122" s="103"/>
      <c r="N122" s="96"/>
      <c r="O122" s="96"/>
      <c r="P122" s="80">
        <v>120</v>
      </c>
      <c r="Q122" s="91" t="s">
        <v>113</v>
      </c>
      <c r="R122" s="96"/>
      <c r="S122" s="98">
        <v>120</v>
      </c>
      <c r="T122" s="80">
        <v>133</v>
      </c>
      <c r="U122" s="91" t="s">
        <v>461</v>
      </c>
      <c r="V122" s="80">
        <v>133</v>
      </c>
      <c r="W122" s="84">
        <v>1</v>
      </c>
      <c r="X122" s="84"/>
    </row>
    <row r="123" spans="1:24" x14ac:dyDescent="0.45">
      <c r="A123" s="103"/>
      <c r="B123" s="103"/>
      <c r="C123" s="103"/>
      <c r="D123" s="103"/>
      <c r="E123" s="103"/>
      <c r="F123" s="104"/>
      <c r="G123" s="103"/>
      <c r="H123" s="103"/>
      <c r="I123" s="103"/>
      <c r="J123" s="103"/>
      <c r="K123" s="103"/>
      <c r="L123" s="96"/>
      <c r="M123" s="103"/>
      <c r="N123" s="96"/>
      <c r="O123" s="96"/>
      <c r="P123" s="80">
        <v>121</v>
      </c>
      <c r="Q123" s="91" t="s">
        <v>114</v>
      </c>
      <c r="R123" s="96"/>
      <c r="S123" s="98">
        <v>121</v>
      </c>
      <c r="T123" s="80">
        <v>134</v>
      </c>
      <c r="U123" s="91" t="s">
        <v>462</v>
      </c>
      <c r="V123" s="80">
        <v>134</v>
      </c>
      <c r="W123" s="84">
        <v>1</v>
      </c>
      <c r="X123" s="84"/>
    </row>
    <row r="124" spans="1:24" x14ac:dyDescent="0.45">
      <c r="A124" s="103"/>
      <c r="B124" s="103"/>
      <c r="C124" s="103"/>
      <c r="D124" s="103"/>
      <c r="E124" s="103"/>
      <c r="F124" s="104"/>
      <c r="G124" s="103"/>
      <c r="H124" s="103"/>
      <c r="I124" s="103"/>
      <c r="J124" s="103"/>
      <c r="K124" s="103"/>
      <c r="L124" s="96"/>
      <c r="M124" s="103"/>
      <c r="N124" s="96"/>
      <c r="O124" s="96"/>
      <c r="P124" s="80">
        <v>122</v>
      </c>
      <c r="Q124" s="91" t="s">
        <v>115</v>
      </c>
      <c r="R124" s="96"/>
      <c r="S124" s="98">
        <v>122</v>
      </c>
      <c r="T124" s="80"/>
      <c r="U124" s="84"/>
      <c r="V124" s="80"/>
      <c r="W124" s="84"/>
      <c r="X124" s="84"/>
    </row>
    <row r="125" spans="1:24" x14ac:dyDescent="0.45">
      <c r="A125" s="103"/>
      <c r="B125" s="103"/>
      <c r="C125" s="103"/>
      <c r="D125" s="103"/>
      <c r="E125" s="103"/>
      <c r="F125" s="104"/>
      <c r="G125" s="103"/>
      <c r="H125" s="103"/>
      <c r="I125" s="103"/>
      <c r="J125" s="103"/>
      <c r="K125" s="103"/>
      <c r="L125" s="96"/>
      <c r="M125" s="103"/>
      <c r="N125" s="96"/>
      <c r="O125" s="96"/>
      <c r="P125" s="80">
        <v>123</v>
      </c>
      <c r="Q125" s="91" t="s">
        <v>116</v>
      </c>
      <c r="R125" s="96"/>
      <c r="S125" s="98">
        <v>123</v>
      </c>
      <c r="T125" s="80"/>
      <c r="U125" s="81" t="s">
        <v>124</v>
      </c>
      <c r="V125" s="80"/>
      <c r="W125" s="84"/>
      <c r="X125" s="84"/>
    </row>
    <row r="126" spans="1:24" x14ac:dyDescent="0.45">
      <c r="A126" s="103"/>
      <c r="B126" s="103"/>
      <c r="C126" s="103"/>
      <c r="D126" s="103"/>
      <c r="E126" s="103"/>
      <c r="F126" s="104"/>
      <c r="G126" s="103"/>
      <c r="H126" s="103"/>
      <c r="I126" s="103"/>
      <c r="J126" s="103"/>
      <c r="K126" s="103"/>
      <c r="L126" s="96"/>
      <c r="M126" s="103"/>
      <c r="N126" s="96"/>
      <c r="O126" s="96"/>
      <c r="P126" s="80">
        <v>124</v>
      </c>
      <c r="Q126" s="91" t="s">
        <v>117</v>
      </c>
      <c r="R126" s="96"/>
      <c r="S126" s="98">
        <v>124</v>
      </c>
      <c r="T126" s="80">
        <v>137</v>
      </c>
      <c r="U126" s="93" t="s">
        <v>463</v>
      </c>
      <c r="V126" s="80">
        <v>137</v>
      </c>
      <c r="W126" s="84">
        <v>1</v>
      </c>
      <c r="X126" s="84"/>
    </row>
    <row r="127" spans="1:24" x14ac:dyDescent="0.45">
      <c r="A127" s="103"/>
      <c r="B127" s="103"/>
      <c r="C127" s="103"/>
      <c r="D127" s="103"/>
      <c r="E127" s="103"/>
      <c r="F127" s="104"/>
      <c r="G127" s="103"/>
      <c r="H127" s="103"/>
      <c r="I127" s="103"/>
      <c r="J127" s="103"/>
      <c r="K127" s="103"/>
      <c r="L127" s="96"/>
      <c r="M127" s="103"/>
      <c r="N127" s="96"/>
      <c r="O127" s="96"/>
      <c r="P127" s="80">
        <v>125</v>
      </c>
      <c r="Q127" s="84"/>
      <c r="R127" s="96"/>
      <c r="S127" s="98">
        <v>125</v>
      </c>
      <c r="T127" s="80">
        <v>138</v>
      </c>
      <c r="U127" s="93" t="s">
        <v>464</v>
      </c>
      <c r="V127" s="80">
        <v>138</v>
      </c>
      <c r="W127" s="84">
        <v>1</v>
      </c>
      <c r="X127" s="84"/>
    </row>
    <row r="128" spans="1:24" x14ac:dyDescent="0.45">
      <c r="A128" s="103"/>
      <c r="B128" s="103"/>
      <c r="C128" s="103"/>
      <c r="D128" s="103"/>
      <c r="E128" s="103"/>
      <c r="F128" s="104"/>
      <c r="G128" s="103"/>
      <c r="H128" s="103"/>
      <c r="I128" s="103"/>
      <c r="J128" s="103"/>
      <c r="K128" s="103"/>
      <c r="L128" s="96"/>
      <c r="M128" s="103"/>
      <c r="N128" s="96"/>
      <c r="O128" s="96"/>
      <c r="P128" s="80">
        <v>126</v>
      </c>
      <c r="Q128" s="92" t="s">
        <v>236</v>
      </c>
      <c r="R128" s="96"/>
      <c r="S128" s="98">
        <v>126</v>
      </c>
      <c r="T128" s="80">
        <v>139</v>
      </c>
      <c r="U128" s="93" t="s">
        <v>465</v>
      </c>
      <c r="V128" s="80">
        <v>139</v>
      </c>
      <c r="W128" s="84">
        <v>1</v>
      </c>
      <c r="X128" s="84"/>
    </row>
    <row r="129" spans="1:24" x14ac:dyDescent="0.45">
      <c r="A129" s="103"/>
      <c r="B129" s="103"/>
      <c r="C129" s="103"/>
      <c r="D129" s="103"/>
      <c r="E129" s="103"/>
      <c r="F129" s="104"/>
      <c r="G129" s="103"/>
      <c r="H129" s="103"/>
      <c r="I129" s="103"/>
      <c r="J129" s="103"/>
      <c r="K129" s="103"/>
      <c r="L129" s="96"/>
      <c r="M129" s="103"/>
      <c r="N129" s="96"/>
      <c r="O129" s="96"/>
      <c r="P129" s="80">
        <v>127</v>
      </c>
      <c r="Q129" s="91" t="s">
        <v>118</v>
      </c>
      <c r="R129" s="96"/>
      <c r="S129" s="98">
        <v>127</v>
      </c>
      <c r="T129" s="80">
        <v>140</v>
      </c>
      <c r="U129" s="93" t="s">
        <v>466</v>
      </c>
      <c r="V129" s="80">
        <v>140</v>
      </c>
      <c r="W129" s="84">
        <v>1</v>
      </c>
      <c r="X129" s="84"/>
    </row>
    <row r="130" spans="1:24" x14ac:dyDescent="0.45">
      <c r="A130" s="103"/>
      <c r="B130" s="103"/>
      <c r="C130" s="103"/>
      <c r="D130" s="103"/>
      <c r="E130" s="103"/>
      <c r="F130" s="104"/>
      <c r="G130" s="103"/>
      <c r="H130" s="103"/>
      <c r="I130" s="103"/>
      <c r="J130" s="103"/>
      <c r="K130" s="103"/>
      <c r="L130" s="96"/>
      <c r="M130" s="103"/>
      <c r="N130" s="96"/>
      <c r="O130" s="96"/>
      <c r="P130" s="80">
        <v>128</v>
      </c>
      <c r="Q130" s="91" t="s">
        <v>119</v>
      </c>
      <c r="R130" s="96"/>
      <c r="S130" s="98">
        <v>128</v>
      </c>
      <c r="T130" s="80">
        <v>141</v>
      </c>
      <c r="U130" s="93" t="s">
        <v>467</v>
      </c>
      <c r="V130" s="80">
        <v>141</v>
      </c>
      <c r="W130" s="84">
        <v>1</v>
      </c>
      <c r="X130" s="84"/>
    </row>
    <row r="131" spans="1:24" x14ac:dyDescent="0.45">
      <c r="A131" s="103"/>
      <c r="B131" s="103"/>
      <c r="C131" s="103"/>
      <c r="D131" s="103"/>
      <c r="E131" s="103"/>
      <c r="F131" s="104"/>
      <c r="G131" s="103"/>
      <c r="H131" s="103"/>
      <c r="I131" s="103"/>
      <c r="J131" s="103"/>
      <c r="K131" s="103"/>
      <c r="L131" s="96"/>
      <c r="M131" s="103"/>
      <c r="N131" s="96"/>
      <c r="O131" s="96"/>
      <c r="P131" s="80">
        <v>129</v>
      </c>
      <c r="Q131" s="91" t="s">
        <v>120</v>
      </c>
      <c r="R131" s="96"/>
      <c r="S131" s="98">
        <v>129</v>
      </c>
      <c r="T131" s="80">
        <v>142</v>
      </c>
      <c r="U131" s="93" t="s">
        <v>468</v>
      </c>
      <c r="V131" s="80">
        <v>142</v>
      </c>
      <c r="W131" s="84">
        <v>1</v>
      </c>
      <c r="X131" s="84"/>
    </row>
    <row r="132" spans="1:24" x14ac:dyDescent="0.45">
      <c r="A132" s="103"/>
      <c r="B132" s="103"/>
      <c r="C132" s="103"/>
      <c r="D132" s="103"/>
      <c r="E132" s="103"/>
      <c r="F132" s="104"/>
      <c r="G132" s="103"/>
      <c r="H132" s="103"/>
      <c r="I132" s="103"/>
      <c r="J132" s="103"/>
      <c r="K132" s="103"/>
      <c r="L132" s="96"/>
      <c r="M132" s="103"/>
      <c r="N132" s="96"/>
      <c r="O132" s="96"/>
      <c r="P132" s="80">
        <v>130</v>
      </c>
      <c r="Q132" s="84"/>
      <c r="R132" s="96"/>
      <c r="S132" s="98">
        <v>130</v>
      </c>
      <c r="T132" s="80">
        <v>143</v>
      </c>
      <c r="U132" s="93" t="s">
        <v>469</v>
      </c>
      <c r="V132" s="80">
        <v>143</v>
      </c>
      <c r="W132" s="84">
        <v>1</v>
      </c>
      <c r="X132" s="84"/>
    </row>
    <row r="133" spans="1:24" x14ac:dyDescent="0.45">
      <c r="A133" s="103"/>
      <c r="B133" s="103"/>
      <c r="C133" s="103"/>
      <c r="D133" s="103"/>
      <c r="E133" s="103"/>
      <c r="F133" s="104"/>
      <c r="G133" s="103"/>
      <c r="H133" s="103"/>
      <c r="I133" s="103"/>
      <c r="J133" s="103"/>
      <c r="K133" s="103"/>
      <c r="L133" s="96"/>
      <c r="M133" s="103"/>
      <c r="N133" s="96"/>
      <c r="O133" s="96"/>
      <c r="P133" s="80">
        <v>131</v>
      </c>
      <c r="Q133" s="92" t="s">
        <v>121</v>
      </c>
      <c r="R133" s="96"/>
      <c r="S133" s="98">
        <v>131</v>
      </c>
      <c r="T133" s="80">
        <v>144</v>
      </c>
      <c r="U133" s="93" t="s">
        <v>470</v>
      </c>
      <c r="V133" s="80">
        <v>144</v>
      </c>
      <c r="W133" s="84">
        <v>1</v>
      </c>
      <c r="X133" s="84"/>
    </row>
    <row r="134" spans="1:24" x14ac:dyDescent="0.45">
      <c r="A134" s="103"/>
      <c r="B134" s="103"/>
      <c r="C134" s="103"/>
      <c r="D134" s="103"/>
      <c r="E134" s="103"/>
      <c r="F134" s="104"/>
      <c r="G134" s="103"/>
      <c r="H134" s="103"/>
      <c r="I134" s="103"/>
      <c r="J134" s="103"/>
      <c r="K134" s="103"/>
      <c r="L134" s="96"/>
      <c r="M134" s="103"/>
      <c r="N134" s="96"/>
      <c r="O134" s="96"/>
      <c r="P134" s="80">
        <v>132</v>
      </c>
      <c r="Q134" s="91" t="s">
        <v>122</v>
      </c>
      <c r="R134" s="96"/>
      <c r="S134" s="98">
        <v>132</v>
      </c>
      <c r="T134" s="80">
        <v>145</v>
      </c>
      <c r="U134" s="93" t="s">
        <v>471</v>
      </c>
      <c r="V134" s="80">
        <v>145</v>
      </c>
      <c r="W134" s="84">
        <v>1</v>
      </c>
      <c r="X134" s="84"/>
    </row>
    <row r="135" spans="1:24" x14ac:dyDescent="0.45">
      <c r="A135" s="103"/>
      <c r="B135" s="103"/>
      <c r="C135" s="103"/>
      <c r="D135" s="103"/>
      <c r="E135" s="103"/>
      <c r="F135" s="104"/>
      <c r="G135" s="103"/>
      <c r="H135" s="103"/>
      <c r="I135" s="103"/>
      <c r="J135" s="103"/>
      <c r="K135" s="103"/>
      <c r="L135" s="96"/>
      <c r="M135" s="103"/>
      <c r="N135" s="96"/>
      <c r="O135" s="96"/>
      <c r="P135" s="80">
        <v>133</v>
      </c>
      <c r="Q135" s="91" t="s">
        <v>123</v>
      </c>
      <c r="R135" s="96"/>
      <c r="S135" s="98">
        <v>133</v>
      </c>
      <c r="T135" s="80">
        <v>146</v>
      </c>
      <c r="U135" s="93" t="s">
        <v>472</v>
      </c>
      <c r="V135" s="80">
        <v>146</v>
      </c>
      <c r="W135" s="84">
        <v>1</v>
      </c>
      <c r="X135" s="84"/>
    </row>
    <row r="136" spans="1:24" x14ac:dyDescent="0.45">
      <c r="A136" s="103"/>
      <c r="B136" s="103"/>
      <c r="C136" s="103"/>
      <c r="D136" s="103"/>
      <c r="E136" s="103"/>
      <c r="F136" s="104"/>
      <c r="G136" s="103"/>
      <c r="H136" s="103"/>
      <c r="I136" s="103"/>
      <c r="J136" s="103"/>
      <c r="K136" s="103"/>
      <c r="L136" s="96"/>
      <c r="M136" s="103"/>
      <c r="N136" s="96"/>
      <c r="O136" s="96"/>
      <c r="P136" s="80">
        <v>134</v>
      </c>
      <c r="Q136" s="91" t="s">
        <v>120</v>
      </c>
      <c r="R136" s="96"/>
      <c r="S136" s="98">
        <v>134</v>
      </c>
      <c r="T136" s="80"/>
      <c r="U136" s="84"/>
      <c r="V136" s="80"/>
      <c r="W136" s="84"/>
      <c r="X136" s="84"/>
    </row>
    <row r="137" spans="1:24" x14ac:dyDescent="0.45">
      <c r="A137" s="103"/>
      <c r="B137" s="103"/>
      <c r="C137" s="103"/>
      <c r="D137" s="103"/>
      <c r="E137" s="103"/>
      <c r="F137" s="104"/>
      <c r="G137" s="103"/>
      <c r="H137" s="103"/>
      <c r="I137" s="103"/>
      <c r="J137" s="103"/>
      <c r="K137" s="103"/>
      <c r="L137" s="96"/>
      <c r="M137" s="103"/>
      <c r="N137" s="96"/>
      <c r="O137" s="96"/>
      <c r="P137" s="80">
        <v>135</v>
      </c>
      <c r="Q137" s="84"/>
      <c r="R137" s="96"/>
      <c r="S137" s="98">
        <v>135</v>
      </c>
      <c r="T137" s="80"/>
      <c r="U137" s="94" t="s">
        <v>346</v>
      </c>
      <c r="V137" s="80">
        <v>150</v>
      </c>
      <c r="W137" s="84">
        <v>1</v>
      </c>
      <c r="X137" s="84"/>
    </row>
    <row r="138" spans="1:24" x14ac:dyDescent="0.45">
      <c r="A138" s="103"/>
      <c r="B138" s="103"/>
      <c r="C138" s="103"/>
      <c r="D138" s="103"/>
      <c r="E138" s="103"/>
      <c r="F138" s="104"/>
      <c r="G138" s="103"/>
      <c r="H138" s="103"/>
      <c r="I138" s="103"/>
      <c r="J138" s="103"/>
      <c r="K138" s="103"/>
      <c r="L138" s="96"/>
      <c r="M138" s="103"/>
      <c r="N138" s="96"/>
      <c r="O138" s="96"/>
      <c r="P138" s="80">
        <v>136</v>
      </c>
      <c r="Q138" s="81" t="s">
        <v>124</v>
      </c>
      <c r="R138" s="96"/>
      <c r="S138" s="98">
        <v>136</v>
      </c>
      <c r="T138" s="80"/>
      <c r="U138" s="84"/>
      <c r="V138" s="80"/>
      <c r="W138" s="84"/>
      <c r="X138" s="84"/>
    </row>
    <row r="139" spans="1:24" x14ac:dyDescent="0.45">
      <c r="A139" s="103"/>
      <c r="B139" s="103"/>
      <c r="C139" s="103"/>
      <c r="D139" s="103"/>
      <c r="E139" s="103"/>
      <c r="F139" s="104"/>
      <c r="G139" s="103"/>
      <c r="H139" s="103"/>
      <c r="I139" s="103"/>
      <c r="J139" s="103"/>
      <c r="K139" s="103"/>
      <c r="L139" s="96"/>
      <c r="M139" s="103"/>
      <c r="N139" s="96"/>
      <c r="O139" s="96"/>
      <c r="P139" s="80">
        <v>137</v>
      </c>
      <c r="Q139" s="93" t="s">
        <v>125</v>
      </c>
      <c r="R139" s="96"/>
      <c r="S139" s="98">
        <v>137</v>
      </c>
      <c r="T139" s="80"/>
      <c r="U139" s="84" t="s">
        <v>347</v>
      </c>
      <c r="V139" s="80"/>
      <c r="W139" s="84"/>
      <c r="X139" s="84"/>
    </row>
    <row r="140" spans="1:24" x14ac:dyDescent="0.45">
      <c r="A140" s="103"/>
      <c r="B140" s="103"/>
      <c r="C140" s="103"/>
      <c r="D140" s="103"/>
      <c r="E140" s="103"/>
      <c r="F140" s="104"/>
      <c r="G140" s="103"/>
      <c r="H140" s="103"/>
      <c r="I140" s="103"/>
      <c r="J140" s="103"/>
      <c r="K140" s="103"/>
      <c r="L140" s="96"/>
      <c r="M140" s="103"/>
      <c r="N140" s="96"/>
      <c r="O140" s="96"/>
      <c r="P140" s="80">
        <v>138</v>
      </c>
      <c r="Q140" s="93" t="s">
        <v>126</v>
      </c>
      <c r="R140" s="96"/>
      <c r="S140" s="98">
        <v>138</v>
      </c>
      <c r="T140" s="80">
        <v>153</v>
      </c>
      <c r="U140" s="91" t="s">
        <v>473</v>
      </c>
      <c r="V140" s="80">
        <v>153</v>
      </c>
      <c r="W140" s="84"/>
      <c r="X140" s="84"/>
    </row>
    <row r="141" spans="1:24" x14ac:dyDescent="0.45">
      <c r="A141" s="103"/>
      <c r="B141" s="103"/>
      <c r="C141" s="103"/>
      <c r="D141" s="103"/>
      <c r="E141" s="103"/>
      <c r="F141" s="104"/>
      <c r="G141" s="103"/>
      <c r="H141" s="103"/>
      <c r="I141" s="103"/>
      <c r="J141" s="103"/>
      <c r="K141" s="103"/>
      <c r="L141" s="96"/>
      <c r="M141" s="103"/>
      <c r="N141" s="96"/>
      <c r="O141" s="96"/>
      <c r="P141" s="80">
        <v>139</v>
      </c>
      <c r="Q141" s="93" t="s">
        <v>127</v>
      </c>
      <c r="R141" s="96"/>
      <c r="S141" s="98">
        <v>139</v>
      </c>
      <c r="T141" s="80">
        <v>154</v>
      </c>
      <c r="U141" s="91" t="s">
        <v>474</v>
      </c>
      <c r="V141" s="80">
        <v>154</v>
      </c>
      <c r="W141" s="84"/>
      <c r="X141" s="84"/>
    </row>
    <row r="142" spans="1:24" x14ac:dyDescent="0.45">
      <c r="A142" s="103"/>
      <c r="B142" s="103"/>
      <c r="C142" s="103"/>
      <c r="D142" s="103"/>
      <c r="E142" s="103"/>
      <c r="F142" s="104"/>
      <c r="G142" s="103"/>
      <c r="H142" s="103"/>
      <c r="I142" s="103"/>
      <c r="J142" s="103"/>
      <c r="K142" s="103"/>
      <c r="L142" s="96"/>
      <c r="M142" s="103"/>
      <c r="N142" s="96"/>
      <c r="O142" s="96"/>
      <c r="P142" s="80">
        <v>140</v>
      </c>
      <c r="Q142" s="93" t="s">
        <v>128</v>
      </c>
      <c r="R142" s="96"/>
      <c r="S142" s="98">
        <v>140</v>
      </c>
      <c r="T142" s="80">
        <v>155</v>
      </c>
      <c r="U142" s="91" t="s">
        <v>475</v>
      </c>
      <c r="V142" s="80">
        <v>155</v>
      </c>
      <c r="W142" s="84"/>
      <c r="X142" s="84"/>
    </row>
    <row r="143" spans="1:24" x14ac:dyDescent="0.45">
      <c r="A143" s="103"/>
      <c r="B143" s="103"/>
      <c r="C143" s="103"/>
      <c r="D143" s="103"/>
      <c r="E143" s="103"/>
      <c r="F143" s="104"/>
      <c r="G143" s="103"/>
      <c r="H143" s="103"/>
      <c r="I143" s="103"/>
      <c r="J143" s="103"/>
      <c r="K143" s="103"/>
      <c r="L143" s="96"/>
      <c r="M143" s="103"/>
      <c r="N143" s="96"/>
      <c r="O143" s="96"/>
      <c r="P143" s="80">
        <v>141</v>
      </c>
      <c r="Q143" s="93" t="s">
        <v>129</v>
      </c>
      <c r="R143" s="96"/>
      <c r="S143" s="98">
        <v>141</v>
      </c>
      <c r="T143" s="80"/>
      <c r="U143" s="84"/>
      <c r="V143" s="80"/>
      <c r="W143" s="84"/>
      <c r="X143" s="84"/>
    </row>
    <row r="144" spans="1:24" x14ac:dyDescent="0.45">
      <c r="A144" s="103"/>
      <c r="B144" s="103"/>
      <c r="C144" s="103"/>
      <c r="D144" s="103"/>
      <c r="E144" s="103"/>
      <c r="F144" s="104"/>
      <c r="G144" s="103"/>
      <c r="H144" s="103"/>
      <c r="I144" s="103"/>
      <c r="J144" s="103"/>
      <c r="K144" s="103"/>
      <c r="L144" s="96"/>
      <c r="M144" s="103"/>
      <c r="N144" s="96"/>
      <c r="O144" s="96"/>
      <c r="P144" s="80">
        <v>142</v>
      </c>
      <c r="Q144" s="93" t="s">
        <v>130</v>
      </c>
      <c r="R144" s="96"/>
      <c r="S144" s="98">
        <v>142</v>
      </c>
      <c r="T144" s="80"/>
      <c r="U144" s="92" t="s">
        <v>137</v>
      </c>
      <c r="V144" s="80"/>
      <c r="W144" s="84"/>
      <c r="X144" s="84"/>
    </row>
    <row r="145" spans="1:24" x14ac:dyDescent="0.45">
      <c r="A145" s="103"/>
      <c r="B145" s="103"/>
      <c r="C145" s="103"/>
      <c r="D145" s="103"/>
      <c r="E145" s="103"/>
      <c r="F145" s="104"/>
      <c r="G145" s="103"/>
      <c r="H145" s="103"/>
      <c r="I145" s="103"/>
      <c r="J145" s="103"/>
      <c r="K145" s="103"/>
      <c r="L145" s="96"/>
      <c r="M145" s="103"/>
      <c r="N145" s="96"/>
      <c r="O145" s="96"/>
      <c r="P145" s="80">
        <v>143</v>
      </c>
      <c r="Q145" s="93" t="s">
        <v>131</v>
      </c>
      <c r="R145" s="96"/>
      <c r="S145" s="98">
        <v>143</v>
      </c>
      <c r="T145" s="80">
        <v>158</v>
      </c>
      <c r="U145" s="91" t="s">
        <v>476</v>
      </c>
      <c r="V145" s="80">
        <v>158</v>
      </c>
      <c r="W145" s="84"/>
      <c r="X145" s="84"/>
    </row>
    <row r="146" spans="1:24" x14ac:dyDescent="0.45">
      <c r="A146" s="103"/>
      <c r="B146" s="103"/>
      <c r="C146" s="103"/>
      <c r="D146" s="103"/>
      <c r="E146" s="103"/>
      <c r="F146" s="104"/>
      <c r="G146" s="103"/>
      <c r="H146" s="103"/>
      <c r="I146" s="103"/>
      <c r="J146" s="103"/>
      <c r="K146" s="103"/>
      <c r="L146" s="96"/>
      <c r="M146" s="103"/>
      <c r="N146" s="96"/>
      <c r="O146" s="96"/>
      <c r="P146" s="80">
        <v>144</v>
      </c>
      <c r="Q146" s="93" t="s">
        <v>132</v>
      </c>
      <c r="R146" s="96"/>
      <c r="S146" s="98">
        <v>144</v>
      </c>
      <c r="T146" s="80">
        <v>159</v>
      </c>
      <c r="U146" s="91" t="s">
        <v>477</v>
      </c>
      <c r="V146" s="80">
        <v>159</v>
      </c>
      <c r="W146" s="84"/>
      <c r="X146" s="84"/>
    </row>
    <row r="147" spans="1:24" x14ac:dyDescent="0.45">
      <c r="A147" s="103"/>
      <c r="B147" s="103"/>
      <c r="C147" s="103"/>
      <c r="D147" s="103"/>
      <c r="E147" s="103"/>
      <c r="F147" s="104"/>
      <c r="G147" s="103"/>
      <c r="H147" s="103"/>
      <c r="I147" s="103"/>
      <c r="J147" s="103"/>
      <c r="K147" s="103"/>
      <c r="L147" s="96"/>
      <c r="M147" s="103"/>
      <c r="N147" s="96"/>
      <c r="O147" s="96"/>
      <c r="P147" s="80">
        <v>145</v>
      </c>
      <c r="Q147" s="93" t="s">
        <v>133</v>
      </c>
      <c r="R147" s="96"/>
      <c r="S147" s="98">
        <v>145</v>
      </c>
      <c r="T147" s="80">
        <v>160</v>
      </c>
      <c r="U147" s="91" t="s">
        <v>478</v>
      </c>
      <c r="V147" s="80">
        <v>160</v>
      </c>
      <c r="W147" s="84"/>
      <c r="X147" s="84"/>
    </row>
    <row r="148" spans="1:24" x14ac:dyDescent="0.45">
      <c r="A148" s="103"/>
      <c r="B148" s="103"/>
      <c r="C148" s="103"/>
      <c r="D148" s="103"/>
      <c r="E148" s="103"/>
      <c r="F148" s="104"/>
      <c r="G148" s="103"/>
      <c r="H148" s="103"/>
      <c r="I148" s="103"/>
      <c r="J148" s="103"/>
      <c r="K148" s="103"/>
      <c r="L148" s="96"/>
      <c r="M148" s="103"/>
      <c r="N148" s="96"/>
      <c r="O148" s="96"/>
      <c r="P148" s="80">
        <v>146</v>
      </c>
      <c r="Q148" s="93" t="s">
        <v>134</v>
      </c>
      <c r="R148" s="96"/>
      <c r="S148" s="98">
        <v>146</v>
      </c>
      <c r="T148" s="80"/>
      <c r="U148" s="84"/>
      <c r="V148" s="80"/>
      <c r="W148" s="84"/>
      <c r="X148" s="84"/>
    </row>
    <row r="149" spans="1:24" x14ac:dyDescent="0.45">
      <c r="A149" s="103"/>
      <c r="B149" s="103"/>
      <c r="C149" s="103"/>
      <c r="D149" s="103"/>
      <c r="E149" s="103"/>
      <c r="F149" s="104"/>
      <c r="G149" s="103"/>
      <c r="H149" s="103"/>
      <c r="I149" s="103"/>
      <c r="J149" s="103"/>
      <c r="K149" s="103"/>
      <c r="L149" s="96"/>
      <c r="M149" s="103"/>
      <c r="N149" s="96"/>
      <c r="O149" s="96"/>
      <c r="P149" s="80">
        <v>147</v>
      </c>
      <c r="Q149" s="93" t="s">
        <v>135</v>
      </c>
      <c r="R149" s="96"/>
      <c r="S149" s="98">
        <v>147</v>
      </c>
      <c r="T149" s="80"/>
      <c r="U149" s="92" t="s">
        <v>138</v>
      </c>
      <c r="V149" s="80"/>
      <c r="W149" s="84"/>
      <c r="X149" s="84"/>
    </row>
    <row r="150" spans="1:24" x14ac:dyDescent="0.45">
      <c r="A150" s="103"/>
      <c r="B150" s="103"/>
      <c r="C150" s="103"/>
      <c r="D150" s="103"/>
      <c r="E150" s="103"/>
      <c r="F150" s="104"/>
      <c r="G150" s="103"/>
      <c r="H150" s="103"/>
      <c r="I150" s="103"/>
      <c r="J150" s="103"/>
      <c r="K150" s="103"/>
      <c r="L150" s="96"/>
      <c r="M150" s="103"/>
      <c r="N150" s="96"/>
      <c r="O150" s="96"/>
      <c r="P150" s="80">
        <v>148</v>
      </c>
      <c r="Q150" s="93" t="s">
        <v>136</v>
      </c>
      <c r="R150" s="96"/>
      <c r="S150" s="98">
        <v>148</v>
      </c>
      <c r="T150" s="80">
        <v>163</v>
      </c>
      <c r="U150" s="91" t="s">
        <v>479</v>
      </c>
      <c r="V150" s="80">
        <v>163</v>
      </c>
      <c r="W150" s="84"/>
      <c r="X150" s="84"/>
    </row>
    <row r="151" spans="1:24" x14ac:dyDescent="0.45">
      <c r="A151" s="103"/>
      <c r="B151" s="103"/>
      <c r="C151" s="103"/>
      <c r="D151" s="103"/>
      <c r="E151" s="103"/>
      <c r="F151" s="104"/>
      <c r="G151" s="103"/>
      <c r="H151" s="103"/>
      <c r="I151" s="103"/>
      <c r="J151" s="103"/>
      <c r="K151" s="103"/>
      <c r="L151" s="96"/>
      <c r="M151" s="103"/>
      <c r="N151" s="96"/>
      <c r="O151" s="96"/>
      <c r="P151" s="80">
        <v>149</v>
      </c>
      <c r="Q151" s="84"/>
      <c r="R151" s="96"/>
      <c r="S151" s="98">
        <v>149</v>
      </c>
      <c r="T151" s="80">
        <v>164</v>
      </c>
      <c r="U151" s="91" t="s">
        <v>480</v>
      </c>
      <c r="V151" s="80">
        <v>164</v>
      </c>
      <c r="W151" s="84"/>
      <c r="X151" s="84"/>
    </row>
    <row r="152" spans="1:24" x14ac:dyDescent="0.45">
      <c r="A152" s="103"/>
      <c r="B152" s="103"/>
      <c r="C152" s="103"/>
      <c r="D152" s="103"/>
      <c r="E152" s="103"/>
      <c r="F152" s="104"/>
      <c r="G152" s="103"/>
      <c r="H152" s="103"/>
      <c r="I152" s="103"/>
      <c r="J152" s="103"/>
      <c r="K152" s="103"/>
      <c r="L152" s="96"/>
      <c r="M152" s="103"/>
      <c r="N152" s="96"/>
      <c r="O152" s="96"/>
      <c r="P152" s="80">
        <v>150</v>
      </c>
      <c r="Q152" s="94" t="s">
        <v>346</v>
      </c>
      <c r="R152" s="96"/>
      <c r="S152" s="98">
        <v>150</v>
      </c>
      <c r="T152" s="80">
        <v>165</v>
      </c>
      <c r="U152" s="91" t="s">
        <v>481</v>
      </c>
      <c r="V152" s="80">
        <v>165</v>
      </c>
      <c r="W152" s="84"/>
      <c r="X152" s="84"/>
    </row>
    <row r="153" spans="1:24" x14ac:dyDescent="0.45">
      <c r="A153" s="103"/>
      <c r="B153" s="103"/>
      <c r="C153" s="103"/>
      <c r="D153" s="103"/>
      <c r="E153" s="103"/>
      <c r="F153" s="104"/>
      <c r="G153" s="103"/>
      <c r="H153" s="103"/>
      <c r="I153" s="103"/>
      <c r="J153" s="103"/>
      <c r="K153" s="103"/>
      <c r="L153" s="96"/>
      <c r="M153" s="103"/>
      <c r="N153" s="96"/>
      <c r="O153" s="96"/>
      <c r="P153" s="80">
        <v>151</v>
      </c>
      <c r="Q153" s="84"/>
      <c r="R153" s="96"/>
      <c r="S153" s="98">
        <v>151</v>
      </c>
      <c r="T153" s="80"/>
      <c r="U153" s="84"/>
      <c r="V153" s="80"/>
      <c r="W153" s="84"/>
      <c r="X153" s="84"/>
    </row>
    <row r="154" spans="1:24" x14ac:dyDescent="0.45">
      <c r="A154" s="103"/>
      <c r="B154" s="103"/>
      <c r="C154" s="103"/>
      <c r="D154" s="103"/>
      <c r="E154" s="103"/>
      <c r="F154" s="104"/>
      <c r="G154" s="103"/>
      <c r="H154" s="103"/>
      <c r="I154" s="103"/>
      <c r="J154" s="103"/>
      <c r="K154" s="103"/>
      <c r="L154" s="96"/>
      <c r="M154" s="103"/>
      <c r="N154" s="96"/>
      <c r="O154" s="96"/>
      <c r="P154" s="80">
        <v>152</v>
      </c>
      <c r="Q154" s="84" t="s">
        <v>347</v>
      </c>
      <c r="R154" s="96"/>
      <c r="S154" s="98">
        <v>152</v>
      </c>
      <c r="T154" s="80"/>
      <c r="U154" s="95" t="s">
        <v>139</v>
      </c>
      <c r="V154" s="80"/>
      <c r="W154" s="84"/>
      <c r="X154" s="84"/>
    </row>
    <row r="155" spans="1:24" x14ac:dyDescent="0.45">
      <c r="A155" s="103"/>
      <c r="B155" s="103"/>
      <c r="C155" s="103"/>
      <c r="D155" s="103"/>
      <c r="E155" s="103"/>
      <c r="F155" s="104"/>
      <c r="G155" s="103"/>
      <c r="H155" s="103"/>
      <c r="I155" s="103"/>
      <c r="J155" s="103"/>
      <c r="K155" s="103"/>
      <c r="L155" s="96"/>
      <c r="M155" s="103"/>
      <c r="N155" s="96"/>
      <c r="O155" s="96"/>
      <c r="P155" s="80">
        <v>153</v>
      </c>
      <c r="Q155" s="91" t="s">
        <v>122</v>
      </c>
      <c r="R155" s="96"/>
      <c r="S155" s="98">
        <v>153</v>
      </c>
      <c r="T155" s="80">
        <v>168</v>
      </c>
      <c r="U155" s="91" t="s">
        <v>482</v>
      </c>
      <c r="V155" s="80">
        <v>168</v>
      </c>
      <c r="W155" s="84">
        <v>1</v>
      </c>
      <c r="X155" s="84"/>
    </row>
    <row r="156" spans="1:24" x14ac:dyDescent="0.45">
      <c r="A156" s="103"/>
      <c r="B156" s="103"/>
      <c r="C156" s="103"/>
      <c r="D156" s="103"/>
      <c r="E156" s="103"/>
      <c r="F156" s="104"/>
      <c r="G156" s="103"/>
      <c r="H156" s="103"/>
      <c r="I156" s="103"/>
      <c r="J156" s="103"/>
      <c r="K156" s="103"/>
      <c r="L156" s="96"/>
      <c r="M156" s="103"/>
      <c r="N156" s="96"/>
      <c r="O156" s="96"/>
      <c r="P156" s="80">
        <v>154</v>
      </c>
      <c r="Q156" s="91" t="s">
        <v>123</v>
      </c>
      <c r="R156" s="96"/>
      <c r="S156" s="98">
        <v>154</v>
      </c>
      <c r="T156" s="80">
        <v>169</v>
      </c>
      <c r="U156" s="91" t="s">
        <v>483</v>
      </c>
      <c r="V156" s="80">
        <v>169</v>
      </c>
      <c r="W156" s="84">
        <v>1</v>
      </c>
      <c r="X156" s="84"/>
    </row>
    <row r="157" spans="1:24" x14ac:dyDescent="0.45">
      <c r="A157" s="103"/>
      <c r="B157" s="103"/>
      <c r="C157" s="103"/>
      <c r="D157" s="103"/>
      <c r="E157" s="103"/>
      <c r="F157" s="104"/>
      <c r="G157" s="103"/>
      <c r="H157" s="103"/>
      <c r="I157" s="103"/>
      <c r="J157" s="103"/>
      <c r="K157" s="103"/>
      <c r="L157" s="96"/>
      <c r="M157" s="103"/>
      <c r="N157" s="96"/>
      <c r="O157" s="96"/>
      <c r="P157" s="80">
        <v>155</v>
      </c>
      <c r="Q157" s="91" t="s">
        <v>120</v>
      </c>
      <c r="R157" s="96"/>
      <c r="S157" s="98">
        <v>155</v>
      </c>
      <c r="T157" s="80">
        <v>170</v>
      </c>
      <c r="U157" s="91" t="s">
        <v>484</v>
      </c>
      <c r="V157" s="80">
        <v>170</v>
      </c>
      <c r="W157" s="84">
        <v>1</v>
      </c>
      <c r="X157" s="84"/>
    </row>
    <row r="158" spans="1:24" x14ac:dyDescent="0.45">
      <c r="A158" s="103"/>
      <c r="B158" s="103"/>
      <c r="C158" s="103"/>
      <c r="D158" s="103"/>
      <c r="E158" s="103"/>
      <c r="F158" s="104"/>
      <c r="G158" s="103"/>
      <c r="H158" s="103"/>
      <c r="I158" s="103"/>
      <c r="J158" s="103"/>
      <c r="K158" s="103"/>
      <c r="L158" s="96"/>
      <c r="M158" s="103"/>
      <c r="N158" s="96"/>
      <c r="O158" s="96"/>
      <c r="P158" s="80">
        <v>156</v>
      </c>
      <c r="Q158" s="84"/>
      <c r="R158" s="96"/>
      <c r="S158" s="98">
        <v>156</v>
      </c>
      <c r="T158" s="80"/>
      <c r="U158" s="84"/>
      <c r="V158" s="80"/>
      <c r="W158" s="84"/>
      <c r="X158" s="84"/>
    </row>
    <row r="159" spans="1:24" x14ac:dyDescent="0.45">
      <c r="A159" s="103"/>
      <c r="B159" s="103"/>
      <c r="C159" s="103"/>
      <c r="D159" s="103"/>
      <c r="E159" s="103"/>
      <c r="F159" s="104"/>
      <c r="G159" s="103"/>
      <c r="H159" s="103"/>
      <c r="I159" s="103"/>
      <c r="J159" s="103"/>
      <c r="K159" s="103"/>
      <c r="L159" s="96"/>
      <c r="M159" s="103"/>
      <c r="N159" s="96"/>
      <c r="O159" s="96"/>
      <c r="P159" s="80">
        <v>157</v>
      </c>
      <c r="Q159" s="92" t="s">
        <v>137</v>
      </c>
      <c r="R159" s="96"/>
      <c r="S159" s="98">
        <v>157</v>
      </c>
      <c r="T159" s="80">
        <v>173</v>
      </c>
      <c r="U159" s="92" t="s">
        <v>144</v>
      </c>
      <c r="V159" s="80">
        <v>173</v>
      </c>
      <c r="W159" s="84">
        <v>1</v>
      </c>
      <c r="X159" s="84"/>
    </row>
    <row r="160" spans="1:24" x14ac:dyDescent="0.45">
      <c r="A160" s="103"/>
      <c r="B160" s="103"/>
      <c r="C160" s="103"/>
      <c r="D160" s="103"/>
      <c r="E160" s="103"/>
      <c r="F160" s="104"/>
      <c r="G160" s="103"/>
      <c r="H160" s="103"/>
      <c r="I160" s="103"/>
      <c r="J160" s="103"/>
      <c r="K160" s="103"/>
      <c r="L160" s="96"/>
      <c r="M160" s="103"/>
      <c r="N160" s="96"/>
      <c r="O160" s="96"/>
      <c r="P160" s="80">
        <v>158</v>
      </c>
      <c r="Q160" s="91" t="s">
        <v>122</v>
      </c>
      <c r="R160" s="96"/>
      <c r="S160" s="98">
        <v>158</v>
      </c>
      <c r="T160" s="80"/>
      <c r="U160" s="84"/>
      <c r="V160" s="80"/>
      <c r="W160" s="84"/>
      <c r="X160" s="84"/>
    </row>
    <row r="161" spans="1:24" x14ac:dyDescent="0.45">
      <c r="A161" s="103"/>
      <c r="B161" s="103"/>
      <c r="C161" s="103"/>
      <c r="D161" s="103"/>
      <c r="E161" s="103"/>
      <c r="F161" s="104"/>
      <c r="G161" s="103"/>
      <c r="H161" s="103"/>
      <c r="I161" s="103"/>
      <c r="J161" s="103"/>
      <c r="K161" s="103"/>
      <c r="L161" s="96"/>
      <c r="M161" s="103"/>
      <c r="N161" s="96"/>
      <c r="O161" s="96"/>
      <c r="P161" s="80">
        <v>159</v>
      </c>
      <c r="Q161" s="91" t="s">
        <v>123</v>
      </c>
      <c r="R161" s="96"/>
      <c r="S161" s="98">
        <v>159</v>
      </c>
      <c r="T161" s="80"/>
      <c r="U161" s="81" t="s">
        <v>348</v>
      </c>
      <c r="V161" s="80"/>
      <c r="W161" s="84"/>
      <c r="X161" s="84"/>
    </row>
    <row r="162" spans="1:24" x14ac:dyDescent="0.45">
      <c r="A162" s="103"/>
      <c r="B162" s="103"/>
      <c r="C162" s="103"/>
      <c r="D162" s="103"/>
      <c r="E162" s="103"/>
      <c r="F162" s="104"/>
      <c r="G162" s="103"/>
      <c r="H162" s="103"/>
      <c r="I162" s="103"/>
      <c r="J162" s="103"/>
      <c r="K162" s="103"/>
      <c r="L162" s="96"/>
      <c r="M162" s="103"/>
      <c r="N162" s="96"/>
      <c r="O162" s="96"/>
      <c r="P162" s="80">
        <v>160</v>
      </c>
      <c r="Q162" s="91" t="s">
        <v>120</v>
      </c>
      <c r="R162" s="96"/>
      <c r="S162" s="98">
        <v>160</v>
      </c>
      <c r="T162" s="80">
        <v>176</v>
      </c>
      <c r="U162" s="91" t="s">
        <v>485</v>
      </c>
      <c r="V162" s="80">
        <v>176</v>
      </c>
      <c r="W162" s="84"/>
      <c r="X162" s="84"/>
    </row>
    <row r="163" spans="1:24" x14ac:dyDescent="0.45">
      <c r="A163" s="103"/>
      <c r="B163" s="103"/>
      <c r="C163" s="103"/>
      <c r="D163" s="103"/>
      <c r="E163" s="103"/>
      <c r="F163" s="104"/>
      <c r="G163" s="103"/>
      <c r="H163" s="103"/>
      <c r="I163" s="103"/>
      <c r="J163" s="103"/>
      <c r="K163" s="103"/>
      <c r="L163" s="96"/>
      <c r="M163" s="103"/>
      <c r="N163" s="96"/>
      <c r="O163" s="96"/>
      <c r="P163" s="80">
        <v>161</v>
      </c>
      <c r="Q163" s="84"/>
      <c r="R163" s="96"/>
      <c r="S163" s="98">
        <v>161</v>
      </c>
      <c r="T163" s="80">
        <v>177</v>
      </c>
      <c r="U163" s="91" t="s">
        <v>486</v>
      </c>
      <c r="V163" s="80">
        <v>177</v>
      </c>
      <c r="W163" s="84"/>
      <c r="X163" s="84"/>
    </row>
    <row r="164" spans="1:24" x14ac:dyDescent="0.45">
      <c r="A164" s="103"/>
      <c r="B164" s="103"/>
      <c r="C164" s="103"/>
      <c r="D164" s="103"/>
      <c r="E164" s="103"/>
      <c r="F164" s="104"/>
      <c r="G164" s="103"/>
      <c r="H164" s="103"/>
      <c r="I164" s="103"/>
      <c r="J164" s="103"/>
      <c r="K164" s="103"/>
      <c r="L164" s="96"/>
      <c r="M164" s="103"/>
      <c r="N164" s="96"/>
      <c r="O164" s="96"/>
      <c r="P164" s="80">
        <v>162</v>
      </c>
      <c r="Q164" s="92" t="s">
        <v>138</v>
      </c>
      <c r="R164" s="96"/>
      <c r="S164" s="98">
        <v>162</v>
      </c>
      <c r="T164" s="80">
        <v>178</v>
      </c>
      <c r="U164" s="91" t="s">
        <v>120</v>
      </c>
      <c r="V164" s="80">
        <v>178</v>
      </c>
      <c r="W164" s="84"/>
      <c r="X164" s="84"/>
    </row>
    <row r="165" spans="1:24" x14ac:dyDescent="0.45">
      <c r="A165" s="103"/>
      <c r="B165" s="103"/>
      <c r="C165" s="103"/>
      <c r="D165" s="103"/>
      <c r="E165" s="103"/>
      <c r="F165" s="104"/>
      <c r="G165" s="103"/>
      <c r="H165" s="103"/>
      <c r="I165" s="103"/>
      <c r="J165" s="103"/>
      <c r="K165" s="103"/>
      <c r="L165" s="96"/>
      <c r="M165" s="103"/>
      <c r="N165" s="96"/>
      <c r="O165" s="96"/>
      <c r="P165" s="80">
        <v>163</v>
      </c>
      <c r="Q165" s="91" t="s">
        <v>122</v>
      </c>
      <c r="R165" s="96"/>
      <c r="S165" s="98">
        <v>163</v>
      </c>
      <c r="T165" s="80"/>
      <c r="U165" s="84"/>
      <c r="V165" s="80"/>
      <c r="W165" s="84"/>
      <c r="X165" s="84"/>
    </row>
    <row r="166" spans="1:24" x14ac:dyDescent="0.45">
      <c r="A166" s="103"/>
      <c r="B166" s="103"/>
      <c r="C166" s="103"/>
      <c r="D166" s="103"/>
      <c r="E166" s="103"/>
      <c r="F166" s="104"/>
      <c r="G166" s="103"/>
      <c r="H166" s="103"/>
      <c r="I166" s="103"/>
      <c r="J166" s="103"/>
      <c r="K166" s="103"/>
      <c r="L166" s="96"/>
      <c r="M166" s="103"/>
      <c r="N166" s="96"/>
      <c r="O166" s="96"/>
      <c r="P166" s="80">
        <v>164</v>
      </c>
      <c r="Q166" s="91" t="s">
        <v>123</v>
      </c>
      <c r="R166" s="96"/>
      <c r="S166" s="98">
        <v>164</v>
      </c>
      <c r="T166" s="80"/>
      <c r="U166" s="91" t="s">
        <v>349</v>
      </c>
      <c r="V166" s="80">
        <v>180</v>
      </c>
      <c r="W166" s="84">
        <v>1</v>
      </c>
      <c r="X166" s="84"/>
    </row>
    <row r="167" spans="1:24" x14ac:dyDescent="0.45">
      <c r="A167" s="103"/>
      <c r="B167" s="103"/>
      <c r="C167" s="103"/>
      <c r="D167" s="103"/>
      <c r="E167" s="103"/>
      <c r="F167" s="104"/>
      <c r="G167" s="103"/>
      <c r="H167" s="103"/>
      <c r="I167" s="103"/>
      <c r="J167" s="103"/>
      <c r="K167" s="103"/>
      <c r="L167" s="96"/>
      <c r="M167" s="103"/>
      <c r="N167" s="96"/>
      <c r="O167" s="96"/>
      <c r="P167" s="80">
        <v>165</v>
      </c>
      <c r="Q167" s="91" t="s">
        <v>120</v>
      </c>
      <c r="R167" s="96"/>
      <c r="S167" s="98">
        <v>165</v>
      </c>
      <c r="T167" s="80"/>
      <c r="U167" s="84"/>
      <c r="V167" s="80"/>
      <c r="W167" s="84"/>
      <c r="X167" s="84"/>
    </row>
    <row r="168" spans="1:24" x14ac:dyDescent="0.45">
      <c r="A168" s="103"/>
      <c r="B168" s="103"/>
      <c r="C168" s="103"/>
      <c r="D168" s="103"/>
      <c r="E168" s="103"/>
      <c r="F168" s="104"/>
      <c r="G168" s="103"/>
      <c r="H168" s="103"/>
      <c r="I168" s="103"/>
      <c r="J168" s="103"/>
      <c r="K168" s="103"/>
      <c r="L168" s="96"/>
      <c r="M168" s="103"/>
      <c r="N168" s="96"/>
      <c r="O168" s="96"/>
      <c r="P168" s="80">
        <v>166</v>
      </c>
      <c r="Q168" s="84"/>
      <c r="R168" s="96"/>
      <c r="S168" s="98">
        <v>166</v>
      </c>
      <c r="T168" s="80"/>
      <c r="U168" s="81" t="s">
        <v>145</v>
      </c>
      <c r="V168" s="80"/>
      <c r="W168" s="84"/>
      <c r="X168" s="84"/>
    </row>
    <row r="169" spans="1:24" x14ac:dyDescent="0.45">
      <c r="A169" s="103"/>
      <c r="B169" s="103"/>
      <c r="C169" s="103"/>
      <c r="D169" s="103"/>
      <c r="E169" s="103"/>
      <c r="F169" s="104"/>
      <c r="G169" s="103"/>
      <c r="H169" s="103"/>
      <c r="I169" s="103"/>
      <c r="J169" s="103"/>
      <c r="K169" s="103"/>
      <c r="L169" s="96"/>
      <c r="M169" s="103"/>
      <c r="N169" s="96"/>
      <c r="O169" s="96"/>
      <c r="P169" s="80">
        <v>167</v>
      </c>
      <c r="Q169" s="95" t="s">
        <v>139</v>
      </c>
      <c r="R169" s="96"/>
      <c r="S169" s="98">
        <v>167</v>
      </c>
      <c r="T169" s="80">
        <v>183</v>
      </c>
      <c r="U169" s="91" t="s">
        <v>487</v>
      </c>
      <c r="V169" s="80">
        <v>183</v>
      </c>
      <c r="W169" s="84">
        <v>1</v>
      </c>
      <c r="X169" s="84"/>
    </row>
    <row r="170" spans="1:24" x14ac:dyDescent="0.45">
      <c r="A170" s="103"/>
      <c r="B170" s="103"/>
      <c r="C170" s="103"/>
      <c r="D170" s="103"/>
      <c r="E170" s="103"/>
      <c r="F170" s="104"/>
      <c r="G170" s="103"/>
      <c r="H170" s="103"/>
      <c r="I170" s="103"/>
      <c r="J170" s="103"/>
      <c r="K170" s="103"/>
      <c r="L170" s="96"/>
      <c r="M170" s="103"/>
      <c r="N170" s="96"/>
      <c r="O170" s="96"/>
      <c r="P170" s="80">
        <v>168</v>
      </c>
      <c r="Q170" s="91" t="s">
        <v>140</v>
      </c>
      <c r="R170" s="96"/>
      <c r="S170" s="98">
        <v>168</v>
      </c>
      <c r="T170" s="80">
        <v>184</v>
      </c>
      <c r="U170" s="91" t="s">
        <v>488</v>
      </c>
      <c r="V170" s="80">
        <v>184</v>
      </c>
      <c r="W170" s="84">
        <v>1</v>
      </c>
      <c r="X170" s="84"/>
    </row>
    <row r="171" spans="1:24" x14ac:dyDescent="0.45">
      <c r="A171" s="103"/>
      <c r="B171" s="103"/>
      <c r="C171" s="103"/>
      <c r="D171" s="103"/>
      <c r="E171" s="103"/>
      <c r="F171" s="104"/>
      <c r="G171" s="103"/>
      <c r="H171" s="103"/>
      <c r="I171" s="103"/>
      <c r="J171" s="103"/>
      <c r="K171" s="103"/>
      <c r="L171" s="96"/>
      <c r="M171" s="103"/>
      <c r="N171" s="96"/>
      <c r="O171" s="96"/>
      <c r="P171" s="80">
        <v>169</v>
      </c>
      <c r="Q171" s="91" t="s">
        <v>141</v>
      </c>
      <c r="R171" s="96"/>
      <c r="S171" s="98">
        <v>169</v>
      </c>
      <c r="T171" s="80">
        <v>185</v>
      </c>
      <c r="U171" s="91" t="s">
        <v>489</v>
      </c>
      <c r="V171" s="80">
        <v>185</v>
      </c>
      <c r="W171" s="84">
        <v>1</v>
      </c>
      <c r="X171" s="84"/>
    </row>
    <row r="172" spans="1:24" x14ac:dyDescent="0.45">
      <c r="A172" s="103"/>
      <c r="B172" s="103"/>
      <c r="C172" s="103"/>
      <c r="D172" s="103"/>
      <c r="E172" s="103"/>
      <c r="F172" s="104"/>
      <c r="G172" s="103"/>
      <c r="H172" s="103"/>
      <c r="I172" s="103"/>
      <c r="J172" s="103"/>
      <c r="K172" s="103"/>
      <c r="L172" s="96"/>
      <c r="M172" s="103"/>
      <c r="N172" s="96"/>
      <c r="O172" s="96"/>
      <c r="P172" s="80">
        <v>170</v>
      </c>
      <c r="Q172" s="91" t="s">
        <v>142</v>
      </c>
      <c r="R172" s="96"/>
      <c r="S172" s="98">
        <v>170</v>
      </c>
      <c r="T172" s="80">
        <v>186</v>
      </c>
      <c r="U172" s="91" t="s">
        <v>490</v>
      </c>
      <c r="V172" s="80">
        <v>186</v>
      </c>
      <c r="W172" s="84">
        <v>1</v>
      </c>
      <c r="X172" s="84"/>
    </row>
    <row r="173" spans="1:24" x14ac:dyDescent="0.45">
      <c r="A173" s="103"/>
      <c r="B173" s="103"/>
      <c r="C173" s="103"/>
      <c r="D173" s="103"/>
      <c r="E173" s="103"/>
      <c r="F173" s="104"/>
      <c r="G173" s="103"/>
      <c r="H173" s="103"/>
      <c r="I173" s="103"/>
      <c r="J173" s="103"/>
      <c r="K173" s="103"/>
      <c r="L173" s="96"/>
      <c r="M173" s="103"/>
      <c r="N173" s="96"/>
      <c r="O173" s="96"/>
      <c r="P173" s="80">
        <v>171</v>
      </c>
      <c r="Q173" s="91" t="s">
        <v>143</v>
      </c>
      <c r="R173" s="96"/>
      <c r="S173" s="98">
        <v>171</v>
      </c>
      <c r="T173" s="80">
        <v>188</v>
      </c>
      <c r="U173" s="91" t="s">
        <v>491</v>
      </c>
      <c r="V173" s="80">
        <v>188</v>
      </c>
      <c r="W173" s="84">
        <v>1</v>
      </c>
      <c r="X173" s="84"/>
    </row>
    <row r="174" spans="1:24" x14ac:dyDescent="0.45">
      <c r="A174" s="103"/>
      <c r="B174" s="103"/>
      <c r="C174" s="103"/>
      <c r="D174" s="103"/>
      <c r="E174" s="103"/>
      <c r="F174" s="104"/>
      <c r="G174" s="103"/>
      <c r="H174" s="103"/>
      <c r="I174" s="103"/>
      <c r="J174" s="103"/>
      <c r="K174" s="103"/>
      <c r="L174" s="96"/>
      <c r="M174" s="103"/>
      <c r="N174" s="96"/>
      <c r="O174" s="96"/>
      <c r="P174" s="80">
        <v>172</v>
      </c>
      <c r="Q174" s="84"/>
      <c r="R174" s="96"/>
      <c r="S174" s="98">
        <v>172</v>
      </c>
      <c r="T174" s="80"/>
      <c r="U174" s="84"/>
      <c r="V174" s="80"/>
      <c r="W174" s="84"/>
      <c r="X174" s="84"/>
    </row>
    <row r="175" spans="1:24" x14ac:dyDescent="0.45">
      <c r="A175" s="103"/>
      <c r="B175" s="103"/>
      <c r="C175" s="103"/>
      <c r="D175" s="103"/>
      <c r="E175" s="103"/>
      <c r="F175" s="104"/>
      <c r="G175" s="103"/>
      <c r="H175" s="103"/>
      <c r="I175" s="103"/>
      <c r="J175" s="103"/>
      <c r="K175" s="103"/>
      <c r="L175" s="96"/>
      <c r="M175" s="103"/>
      <c r="N175" s="96"/>
      <c r="O175" s="96"/>
      <c r="P175" s="80">
        <v>173</v>
      </c>
      <c r="Q175" s="92" t="s">
        <v>144</v>
      </c>
      <c r="R175" s="96"/>
      <c r="S175" s="98">
        <v>173</v>
      </c>
      <c r="T175" s="80"/>
      <c r="U175" s="81" t="s">
        <v>150</v>
      </c>
      <c r="V175" s="80"/>
      <c r="W175" s="84"/>
      <c r="X175" s="84"/>
    </row>
    <row r="176" spans="1:24" x14ac:dyDescent="0.45">
      <c r="A176" s="103"/>
      <c r="B176" s="103"/>
      <c r="C176" s="103"/>
      <c r="D176" s="103"/>
      <c r="E176" s="103"/>
      <c r="F176" s="104"/>
      <c r="G176" s="103"/>
      <c r="H176" s="103"/>
      <c r="I176" s="103"/>
      <c r="J176" s="103"/>
      <c r="K176" s="103"/>
      <c r="L176" s="96"/>
      <c r="M176" s="103"/>
      <c r="N176" s="96"/>
      <c r="O176" s="96"/>
      <c r="P176" s="80">
        <v>174</v>
      </c>
      <c r="Q176" s="84"/>
      <c r="R176" s="96"/>
      <c r="S176" s="98">
        <v>174</v>
      </c>
      <c r="T176" s="80">
        <v>191</v>
      </c>
      <c r="U176" s="91" t="s">
        <v>492</v>
      </c>
      <c r="V176" s="80">
        <v>191</v>
      </c>
      <c r="W176" s="84">
        <v>1</v>
      </c>
      <c r="X176" s="84"/>
    </row>
    <row r="177" spans="1:24" x14ac:dyDescent="0.45">
      <c r="A177" s="103"/>
      <c r="B177" s="103"/>
      <c r="C177" s="103"/>
      <c r="D177" s="103"/>
      <c r="E177" s="103"/>
      <c r="F177" s="104"/>
      <c r="G177" s="103"/>
      <c r="H177" s="103"/>
      <c r="I177" s="103"/>
      <c r="J177" s="103"/>
      <c r="K177" s="103"/>
      <c r="L177" s="96"/>
      <c r="M177" s="103"/>
      <c r="N177" s="96"/>
      <c r="O177" s="96"/>
      <c r="P177" s="80">
        <v>175</v>
      </c>
      <c r="Q177" s="81" t="s">
        <v>348</v>
      </c>
      <c r="R177" s="96"/>
      <c r="S177" s="98">
        <v>175</v>
      </c>
      <c r="T177" s="80">
        <v>192</v>
      </c>
      <c r="U177" s="91" t="s">
        <v>493</v>
      </c>
      <c r="V177" s="80">
        <v>192</v>
      </c>
      <c r="W177" s="84">
        <v>1</v>
      </c>
      <c r="X177" s="84"/>
    </row>
    <row r="178" spans="1:24" x14ac:dyDescent="0.45">
      <c r="A178" s="103"/>
      <c r="B178" s="103"/>
      <c r="C178" s="103"/>
      <c r="D178" s="103"/>
      <c r="E178" s="103"/>
      <c r="F178" s="104"/>
      <c r="G178" s="103"/>
      <c r="H178" s="103"/>
      <c r="I178" s="103"/>
      <c r="J178" s="103"/>
      <c r="K178" s="103"/>
      <c r="L178" s="96"/>
      <c r="M178" s="103"/>
      <c r="N178" s="96"/>
      <c r="O178" s="96"/>
      <c r="P178" s="80">
        <v>176</v>
      </c>
      <c r="Q178" s="91" t="s">
        <v>122</v>
      </c>
      <c r="R178" s="96"/>
      <c r="S178" s="98">
        <v>176</v>
      </c>
      <c r="T178" s="80">
        <v>193</v>
      </c>
      <c r="U178" s="91" t="s">
        <v>494</v>
      </c>
      <c r="V178" s="80">
        <v>193</v>
      </c>
      <c r="W178" s="84">
        <v>1</v>
      </c>
      <c r="X178" s="84"/>
    </row>
    <row r="179" spans="1:24" x14ac:dyDescent="0.45">
      <c r="A179" s="103"/>
      <c r="B179" s="103"/>
      <c r="C179" s="103"/>
      <c r="D179" s="103"/>
      <c r="E179" s="103"/>
      <c r="F179" s="104"/>
      <c r="G179" s="103"/>
      <c r="H179" s="103"/>
      <c r="I179" s="103"/>
      <c r="J179" s="103"/>
      <c r="K179" s="103"/>
      <c r="L179" s="96"/>
      <c r="M179" s="103"/>
      <c r="N179" s="96"/>
      <c r="O179" s="96"/>
      <c r="P179" s="80">
        <v>177</v>
      </c>
      <c r="Q179" s="91" t="s">
        <v>123</v>
      </c>
      <c r="R179" s="96"/>
      <c r="S179" s="98">
        <v>177</v>
      </c>
      <c r="T179" s="80">
        <v>194</v>
      </c>
      <c r="U179" s="91" t="s">
        <v>495</v>
      </c>
      <c r="V179" s="80">
        <v>194</v>
      </c>
      <c r="W179" s="84">
        <v>1</v>
      </c>
      <c r="X179" s="84"/>
    </row>
    <row r="180" spans="1:24" x14ac:dyDescent="0.45">
      <c r="A180" s="103"/>
      <c r="B180" s="103"/>
      <c r="C180" s="103"/>
      <c r="D180" s="103"/>
      <c r="E180" s="103"/>
      <c r="F180" s="104"/>
      <c r="G180" s="103"/>
      <c r="H180" s="103"/>
      <c r="I180" s="103"/>
      <c r="J180" s="103"/>
      <c r="K180" s="103"/>
      <c r="L180" s="96"/>
      <c r="M180" s="103"/>
      <c r="N180" s="96"/>
      <c r="O180" s="96"/>
      <c r="P180" s="80">
        <v>178</v>
      </c>
      <c r="Q180" s="91" t="s">
        <v>120</v>
      </c>
      <c r="R180" s="96"/>
      <c r="S180" s="98">
        <v>178</v>
      </c>
      <c r="T180" s="80">
        <v>196</v>
      </c>
      <c r="U180" s="91" t="s">
        <v>496</v>
      </c>
      <c r="V180" s="80">
        <v>196</v>
      </c>
      <c r="W180" s="84">
        <v>1</v>
      </c>
      <c r="X180" s="84"/>
    </row>
    <row r="181" spans="1:24" x14ac:dyDescent="0.45">
      <c r="A181" s="103"/>
      <c r="B181" s="103"/>
      <c r="C181" s="103"/>
      <c r="D181" s="103"/>
      <c r="E181" s="103"/>
      <c r="F181" s="104"/>
      <c r="G181" s="103"/>
      <c r="H181" s="103"/>
      <c r="I181" s="103"/>
      <c r="J181" s="103"/>
      <c r="K181" s="103"/>
      <c r="L181" s="96"/>
      <c r="M181" s="103"/>
      <c r="N181" s="96"/>
      <c r="O181" s="96"/>
      <c r="P181" s="80">
        <v>179</v>
      </c>
      <c r="Q181" s="84"/>
      <c r="R181" s="96"/>
      <c r="S181" s="98">
        <v>179</v>
      </c>
      <c r="T181" s="80"/>
      <c r="U181" s="84"/>
      <c r="V181" s="80"/>
      <c r="W181" s="84"/>
      <c r="X181" s="84"/>
    </row>
    <row r="182" spans="1:24" x14ac:dyDescent="0.45">
      <c r="A182" s="103"/>
      <c r="B182" s="103"/>
      <c r="C182" s="103"/>
      <c r="D182" s="103"/>
      <c r="E182" s="103"/>
      <c r="F182" s="104"/>
      <c r="G182" s="103"/>
      <c r="H182" s="103"/>
      <c r="I182" s="103"/>
      <c r="J182" s="103"/>
      <c r="K182" s="103"/>
      <c r="L182" s="96"/>
      <c r="M182" s="103"/>
      <c r="N182" s="96"/>
      <c r="O182" s="96"/>
      <c r="P182" s="80">
        <v>180</v>
      </c>
      <c r="Q182" s="91" t="s">
        <v>349</v>
      </c>
      <c r="R182" s="96"/>
      <c r="S182" s="98">
        <v>180</v>
      </c>
      <c r="T182" s="80">
        <v>198</v>
      </c>
      <c r="U182" s="92" t="s">
        <v>350</v>
      </c>
      <c r="V182" s="80">
        <v>198</v>
      </c>
      <c r="W182" s="84">
        <v>1</v>
      </c>
      <c r="X182" s="84"/>
    </row>
    <row r="183" spans="1:24" x14ac:dyDescent="0.45">
      <c r="A183" s="103"/>
      <c r="B183" s="103"/>
      <c r="C183" s="103"/>
      <c r="D183" s="103"/>
      <c r="E183" s="103"/>
      <c r="F183" s="104"/>
      <c r="G183" s="103"/>
      <c r="H183" s="103"/>
      <c r="I183" s="103"/>
      <c r="J183" s="103"/>
      <c r="K183" s="103"/>
      <c r="L183" s="96"/>
      <c r="M183" s="103"/>
      <c r="N183" s="96"/>
      <c r="O183" s="96"/>
      <c r="P183" s="80">
        <v>181</v>
      </c>
      <c r="Q183" s="84"/>
      <c r="R183" s="96"/>
      <c r="S183" s="96"/>
      <c r="T183" s="96"/>
      <c r="U183" s="96"/>
      <c r="V183" s="96"/>
      <c r="W183" s="84"/>
      <c r="X183" s="84"/>
    </row>
    <row r="184" spans="1:24" x14ac:dyDescent="0.45">
      <c r="A184" s="103"/>
      <c r="B184" s="103"/>
      <c r="C184" s="103"/>
      <c r="D184" s="103"/>
      <c r="E184" s="103"/>
      <c r="F184" s="104"/>
      <c r="G184" s="103"/>
      <c r="H184" s="103"/>
      <c r="I184" s="103"/>
      <c r="J184" s="103"/>
      <c r="K184" s="103"/>
      <c r="L184" s="96"/>
      <c r="M184" s="103"/>
      <c r="N184" s="96"/>
      <c r="O184" s="96"/>
      <c r="P184" s="80">
        <v>182</v>
      </c>
      <c r="Q184" s="81" t="s">
        <v>145</v>
      </c>
      <c r="R184" s="96"/>
      <c r="S184" s="96"/>
      <c r="T184" s="96"/>
      <c r="U184" s="96"/>
      <c r="V184" s="96"/>
      <c r="W184" s="84"/>
      <c r="X184" s="84"/>
    </row>
    <row r="185" spans="1:24" x14ac:dyDescent="0.45">
      <c r="A185" s="103"/>
      <c r="B185" s="103"/>
      <c r="C185" s="103"/>
      <c r="D185" s="103"/>
      <c r="E185" s="103"/>
      <c r="F185" s="104"/>
      <c r="G185" s="103"/>
      <c r="H185" s="103"/>
      <c r="I185" s="103"/>
      <c r="J185" s="103"/>
      <c r="K185" s="103"/>
      <c r="L185" s="96"/>
      <c r="M185" s="103"/>
      <c r="N185" s="96"/>
      <c r="O185" s="96"/>
      <c r="P185" s="80">
        <v>183</v>
      </c>
      <c r="Q185" s="91" t="s">
        <v>146</v>
      </c>
      <c r="R185" s="96"/>
      <c r="S185" s="96"/>
      <c r="T185" s="96"/>
      <c r="U185" s="96"/>
      <c r="V185" s="96"/>
      <c r="W185" s="84"/>
      <c r="X185" s="84"/>
    </row>
    <row r="186" spans="1:24" x14ac:dyDescent="0.45">
      <c r="A186" s="103"/>
      <c r="B186" s="103"/>
      <c r="C186" s="103"/>
      <c r="D186" s="103"/>
      <c r="E186" s="103"/>
      <c r="F186" s="104"/>
      <c r="G186" s="103"/>
      <c r="H186" s="103"/>
      <c r="I186" s="103"/>
      <c r="J186" s="103"/>
      <c r="K186" s="103"/>
      <c r="L186" s="96"/>
      <c r="M186" s="103"/>
      <c r="N186" s="96"/>
      <c r="O186" s="96"/>
      <c r="P186" s="80">
        <v>184</v>
      </c>
      <c r="Q186" s="91" t="s">
        <v>147</v>
      </c>
      <c r="R186" s="96"/>
      <c r="S186" s="96"/>
      <c r="T186" s="96"/>
      <c r="U186" s="96"/>
      <c r="V186" s="96"/>
      <c r="W186" s="84"/>
      <c r="X186" s="84"/>
    </row>
    <row r="187" spans="1:24" x14ac:dyDescent="0.45">
      <c r="A187" s="103"/>
      <c r="B187" s="103"/>
      <c r="C187" s="103"/>
      <c r="D187" s="103"/>
      <c r="E187" s="103"/>
      <c r="F187" s="104"/>
      <c r="G187" s="103"/>
      <c r="H187" s="103"/>
      <c r="I187" s="103"/>
      <c r="J187" s="103"/>
      <c r="K187" s="103"/>
      <c r="L187" s="96"/>
      <c r="M187" s="103"/>
      <c r="N187" s="96"/>
      <c r="O187" s="96"/>
      <c r="P187" s="80">
        <v>185</v>
      </c>
      <c r="Q187" s="91" t="s">
        <v>148</v>
      </c>
      <c r="R187" s="96"/>
      <c r="S187" s="96"/>
      <c r="T187" s="96"/>
      <c r="U187" s="96"/>
      <c r="V187" s="96"/>
      <c r="W187" s="84"/>
      <c r="X187" s="84"/>
    </row>
    <row r="188" spans="1:24" x14ac:dyDescent="0.45">
      <c r="A188" s="103"/>
      <c r="B188" s="103"/>
      <c r="C188" s="103"/>
      <c r="D188" s="103"/>
      <c r="E188" s="103"/>
      <c r="F188" s="104"/>
      <c r="G188" s="103"/>
      <c r="H188" s="103"/>
      <c r="I188" s="103"/>
      <c r="J188" s="103"/>
      <c r="K188" s="103"/>
      <c r="L188" s="96"/>
      <c r="M188" s="103"/>
      <c r="N188" s="96"/>
      <c r="O188" s="96"/>
      <c r="P188" s="80">
        <v>186</v>
      </c>
      <c r="Q188" s="91" t="s">
        <v>143</v>
      </c>
      <c r="R188" s="96"/>
      <c r="S188" s="96"/>
      <c r="T188" s="96"/>
      <c r="U188" s="96"/>
      <c r="V188" s="96"/>
      <c r="W188" s="84"/>
      <c r="X188" s="84"/>
    </row>
    <row r="189" spans="1:24" x14ac:dyDescent="0.45">
      <c r="A189" s="103"/>
      <c r="B189" s="103"/>
      <c r="C189" s="103"/>
      <c r="D189" s="103"/>
      <c r="E189" s="103"/>
      <c r="F189" s="104"/>
      <c r="G189" s="103"/>
      <c r="H189" s="103"/>
      <c r="I189" s="103"/>
      <c r="J189" s="103"/>
      <c r="K189" s="103"/>
      <c r="L189" s="96"/>
      <c r="M189" s="103"/>
      <c r="N189" s="96"/>
      <c r="O189" s="96"/>
      <c r="P189" s="80">
        <v>187</v>
      </c>
      <c r="Q189" s="91" t="s">
        <v>62</v>
      </c>
      <c r="R189" s="96"/>
      <c r="S189" s="96"/>
      <c r="T189" s="96"/>
      <c r="U189" s="96"/>
      <c r="V189" s="96"/>
      <c r="W189" s="84"/>
      <c r="X189" s="84"/>
    </row>
    <row r="190" spans="1:24" x14ac:dyDescent="0.45">
      <c r="A190" s="103"/>
      <c r="B190" s="103"/>
      <c r="C190" s="103"/>
      <c r="D190" s="103"/>
      <c r="E190" s="103"/>
      <c r="F190" s="104"/>
      <c r="G190" s="103"/>
      <c r="H190" s="103"/>
      <c r="I190" s="103"/>
      <c r="J190" s="103"/>
      <c r="K190" s="103"/>
      <c r="L190" s="96"/>
      <c r="M190" s="103"/>
      <c r="N190" s="96"/>
      <c r="O190" s="96"/>
      <c r="P190" s="80">
        <v>188</v>
      </c>
      <c r="Q190" s="91" t="s">
        <v>149</v>
      </c>
      <c r="R190" s="96"/>
      <c r="S190" s="96"/>
      <c r="T190" s="96"/>
      <c r="U190" s="96"/>
      <c r="V190" s="96"/>
      <c r="W190" s="84"/>
      <c r="X190" s="84"/>
    </row>
    <row r="191" spans="1:24" x14ac:dyDescent="0.45">
      <c r="A191" s="103"/>
      <c r="B191" s="103"/>
      <c r="C191" s="103"/>
      <c r="D191" s="103"/>
      <c r="E191" s="103"/>
      <c r="F191" s="104"/>
      <c r="G191" s="103"/>
      <c r="H191" s="103"/>
      <c r="I191" s="103"/>
      <c r="J191" s="103"/>
      <c r="K191" s="103"/>
      <c r="L191" s="96"/>
      <c r="M191" s="103"/>
      <c r="N191" s="96"/>
      <c r="O191" s="96"/>
      <c r="P191" s="80">
        <v>189</v>
      </c>
      <c r="Q191" s="84"/>
      <c r="R191" s="96"/>
      <c r="S191" s="96"/>
      <c r="T191" s="96"/>
      <c r="U191" s="96"/>
      <c r="V191" s="96"/>
      <c r="W191" s="84"/>
      <c r="X191" s="84"/>
    </row>
    <row r="192" spans="1:24" x14ac:dyDescent="0.45">
      <c r="A192" s="103"/>
      <c r="B192" s="103"/>
      <c r="C192" s="103"/>
      <c r="D192" s="103"/>
      <c r="E192" s="103"/>
      <c r="F192" s="104"/>
      <c r="G192" s="103"/>
      <c r="H192" s="103"/>
      <c r="I192" s="103"/>
      <c r="J192" s="103"/>
      <c r="K192" s="103"/>
      <c r="L192" s="96"/>
      <c r="M192" s="103"/>
      <c r="N192" s="96"/>
      <c r="O192" s="96"/>
      <c r="P192" s="80">
        <v>190</v>
      </c>
      <c r="Q192" s="81" t="s">
        <v>150</v>
      </c>
      <c r="R192" s="96"/>
      <c r="S192" s="96"/>
      <c r="T192" s="96"/>
      <c r="U192" s="96"/>
      <c r="V192" s="96"/>
      <c r="W192" s="84"/>
      <c r="X192" s="84"/>
    </row>
    <row r="193" spans="1:24" x14ac:dyDescent="0.45">
      <c r="A193" s="96"/>
      <c r="B193" s="96"/>
      <c r="C193" s="96"/>
      <c r="D193" s="96"/>
      <c r="E193" s="96"/>
      <c r="F193" s="98"/>
      <c r="G193" s="96"/>
      <c r="H193" s="96"/>
      <c r="I193" s="96"/>
      <c r="J193" s="96"/>
      <c r="K193" s="96"/>
      <c r="L193" s="96"/>
      <c r="M193" s="103"/>
      <c r="N193" s="96"/>
      <c r="O193" s="96"/>
      <c r="P193" s="80">
        <v>191</v>
      </c>
      <c r="Q193" s="91" t="s">
        <v>151</v>
      </c>
      <c r="R193" s="96"/>
      <c r="S193" s="96"/>
      <c r="T193" s="96"/>
      <c r="U193" s="96"/>
      <c r="V193" s="96"/>
      <c r="W193" s="84"/>
      <c r="X193" s="84"/>
    </row>
    <row r="194" spans="1:24" x14ac:dyDescent="0.45">
      <c r="A194" s="96"/>
      <c r="B194" s="96"/>
      <c r="C194" s="96"/>
      <c r="D194" s="96"/>
      <c r="E194" s="96"/>
      <c r="F194" s="98"/>
      <c r="G194" s="96"/>
      <c r="H194" s="96"/>
      <c r="I194" s="96"/>
      <c r="J194" s="96"/>
      <c r="K194" s="96"/>
      <c r="L194" s="96"/>
      <c r="M194" s="103"/>
      <c r="N194" s="96"/>
      <c r="O194" s="96"/>
      <c r="P194" s="80">
        <v>192</v>
      </c>
      <c r="Q194" s="91" t="s">
        <v>152</v>
      </c>
      <c r="R194" s="96"/>
      <c r="S194" s="96"/>
      <c r="T194" s="96"/>
      <c r="U194" s="96"/>
      <c r="V194" s="96"/>
      <c r="W194" s="84"/>
      <c r="X194" s="84"/>
    </row>
    <row r="195" spans="1:24" x14ac:dyDescent="0.45">
      <c r="A195" s="96"/>
      <c r="B195" s="96"/>
      <c r="C195" s="96"/>
      <c r="D195" s="96"/>
      <c r="E195" s="96"/>
      <c r="F195" s="98"/>
      <c r="G195" s="96"/>
      <c r="H195" s="96"/>
      <c r="I195" s="96"/>
      <c r="J195" s="96"/>
      <c r="K195" s="96"/>
      <c r="L195" s="96"/>
      <c r="M195" s="103"/>
      <c r="N195" s="96"/>
      <c r="O195" s="96"/>
      <c r="P195" s="80">
        <v>193</v>
      </c>
      <c r="Q195" s="91" t="s">
        <v>153</v>
      </c>
      <c r="R195" s="96"/>
      <c r="S195" s="96"/>
      <c r="T195" s="96"/>
      <c r="U195" s="96"/>
      <c r="V195" s="96"/>
      <c r="W195" s="84"/>
      <c r="X195" s="84"/>
    </row>
    <row r="196" spans="1:24" x14ac:dyDescent="0.45">
      <c r="A196" s="96"/>
      <c r="B196" s="96"/>
      <c r="C196" s="96"/>
      <c r="D196" s="96"/>
      <c r="E196" s="96"/>
      <c r="F196" s="98"/>
      <c r="G196" s="96"/>
      <c r="H196" s="96"/>
      <c r="I196" s="96"/>
      <c r="J196" s="96"/>
      <c r="K196" s="96"/>
      <c r="L196" s="96"/>
      <c r="M196" s="103"/>
      <c r="N196" s="96"/>
      <c r="O196" s="96"/>
      <c r="P196" s="80">
        <v>194</v>
      </c>
      <c r="Q196" s="91" t="s">
        <v>143</v>
      </c>
      <c r="R196" s="96"/>
      <c r="S196" s="96"/>
      <c r="T196" s="96"/>
      <c r="U196" s="96"/>
      <c r="V196" s="96"/>
      <c r="W196" s="84"/>
      <c r="X196" s="84"/>
    </row>
    <row r="197" spans="1:24" x14ac:dyDescent="0.45">
      <c r="A197" s="96"/>
      <c r="B197" s="96"/>
      <c r="C197" s="96"/>
      <c r="D197" s="96"/>
      <c r="E197" s="96"/>
      <c r="F197" s="98"/>
      <c r="G197" s="96"/>
      <c r="H197" s="96"/>
      <c r="I197" s="96"/>
      <c r="J197" s="96"/>
      <c r="K197" s="96"/>
      <c r="L197" s="96"/>
      <c r="M197" s="103"/>
      <c r="N197" s="96"/>
      <c r="O197" s="96"/>
      <c r="P197" s="80">
        <v>195</v>
      </c>
      <c r="Q197" s="91" t="s">
        <v>62</v>
      </c>
      <c r="R197" s="96"/>
      <c r="S197" s="96"/>
      <c r="T197" s="96"/>
      <c r="U197" s="96"/>
      <c r="V197" s="103"/>
      <c r="W197" s="134"/>
      <c r="X197" s="134"/>
    </row>
    <row r="198" spans="1:24" x14ac:dyDescent="0.45">
      <c r="A198" s="96"/>
      <c r="B198" s="96"/>
      <c r="C198" s="96"/>
      <c r="D198" s="96"/>
      <c r="E198" s="96"/>
      <c r="F198" s="98"/>
      <c r="G198" s="96"/>
      <c r="H198" s="96"/>
      <c r="I198" s="96"/>
      <c r="J198" s="96"/>
      <c r="K198" s="96"/>
      <c r="L198" s="96"/>
      <c r="M198" s="103"/>
      <c r="N198" s="96"/>
      <c r="O198" s="96"/>
      <c r="P198" s="80">
        <v>196</v>
      </c>
      <c r="Q198" s="91" t="s">
        <v>154</v>
      </c>
      <c r="R198" s="96"/>
      <c r="S198" s="96"/>
      <c r="T198" s="96"/>
      <c r="U198" s="96"/>
      <c r="V198" s="103"/>
      <c r="W198" s="134"/>
      <c r="X198" s="134"/>
    </row>
    <row r="199" spans="1:24" x14ac:dyDescent="0.45">
      <c r="A199" s="96"/>
      <c r="B199" s="96"/>
      <c r="C199" s="96"/>
      <c r="D199" s="96"/>
      <c r="E199" s="96"/>
      <c r="F199" s="98"/>
      <c r="G199" s="96"/>
      <c r="H199" s="96"/>
      <c r="I199" s="96"/>
      <c r="J199" s="96"/>
      <c r="K199" s="96"/>
      <c r="L199" s="96"/>
      <c r="M199" s="103"/>
      <c r="N199" s="96"/>
      <c r="O199" s="96"/>
      <c r="P199" s="80">
        <v>197</v>
      </c>
      <c r="Q199" s="84"/>
      <c r="R199" s="96"/>
      <c r="S199" s="96"/>
      <c r="T199" s="96"/>
      <c r="U199" s="96"/>
      <c r="V199" s="103"/>
      <c r="W199" s="134"/>
      <c r="X199" s="134"/>
    </row>
    <row r="200" spans="1:24" x14ac:dyDescent="0.45">
      <c r="A200" s="96"/>
      <c r="B200" s="96"/>
      <c r="C200" s="96"/>
      <c r="D200" s="96"/>
      <c r="E200" s="96"/>
      <c r="F200" s="98"/>
      <c r="G200" s="96"/>
      <c r="H200" s="96"/>
      <c r="I200" s="96"/>
      <c r="J200" s="96"/>
      <c r="K200" s="96"/>
      <c r="L200" s="96"/>
      <c r="M200" s="103"/>
      <c r="N200" s="96"/>
      <c r="O200" s="96"/>
      <c r="P200" s="80">
        <v>198</v>
      </c>
      <c r="Q200" s="92" t="s">
        <v>350</v>
      </c>
      <c r="R200" s="96"/>
      <c r="S200" s="96"/>
      <c r="T200" s="96"/>
      <c r="U200" s="96"/>
      <c r="V200" s="103"/>
      <c r="W200" s="134"/>
      <c r="X200" s="134"/>
    </row>
  </sheetData>
  <sheetProtection sheet="1" objects="1" scenarios="1"/>
  <mergeCells count="1">
    <mergeCell ref="B1:L1"/>
  </mergeCells>
  <pageMargins left="1.1811023622047245" right="0.70866141732283472" top="0.39370078740157483" bottom="0.3937007874015748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1</xdr:col>
                    <xdr:colOff>385763</xdr:colOff>
                    <xdr:row>1</xdr:row>
                    <xdr:rowOff>166688</xdr:rowOff>
                  </from>
                  <to>
                    <xdr:col>7</xdr:col>
                    <xdr:colOff>595313</xdr:colOff>
                    <xdr:row>3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A8955789</value>
    </field>
    <field name="Objective-Title">
      <value order="0">Summaries of All Municipalities - 2021 Census</value>
    </field>
    <field name="Objective-Description">
      <value order="0"/>
    </field>
    <field name="Objective-CreationStamp">
      <value order="0">2022-07-22T03:11:31Z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2022-07-23T11:30:20Z</value>
    </field>
    <field name="Objective-ModificationStamp">
      <value order="0">2022-11-09T00:04:30Z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Mid</vt:lpstr>
      <vt:lpstr>Mid2</vt:lpstr>
      <vt:lpstr>Municipal Detail</vt:lpstr>
      <vt:lpstr>Comparison</vt:lpstr>
      <vt:lpstr>Comparison!Print_Area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2022-07-02T10:29:34Z</cp:lastPrinted>
  <dcterms:created xsi:type="dcterms:W3CDTF">2022-07-01T03:19:22Z</dcterms:created>
  <dcterms:modified xsi:type="dcterms:W3CDTF">2022-07-22T02:48:51Z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A8955789</vt:lpwstr>
  </property>
  <property fmtid="{D5CDD505-2E9C-101B-9397-08002B2CF9AE}" pid="4" name="Objective-Title">
    <vt:lpwstr>Summaries of All Municipalities - 2021 Census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2022-07-23T11:30:20Z</vt:filetime>
  </property>
  <property fmtid="{D5CDD505-2E9C-101B-9397-08002B2CF9AE}" pid="10" name="Objective-ModificationStamp">
    <vt:filetime>2022-11-09T00:04:30Z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