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171b9e585cc24723"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EB1D35B6-0FAF-4948-995D-6354177729BD}" xr6:coauthVersionLast="47" xr6:coauthVersionMax="47" xr10:uidLastSave="{00000000-0000-0000-0000-000000000000}"/>
  <bookViews>
    <workbookView xWindow="-110" yWindow="-110" windowWidth="19420" windowHeight="10420"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Community!$A$1:$N$32</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Health!$A$1:$N$48</definedName>
    <definedName name="_xlnm.Print_Area" localSheetId="6">Housing!$A$1:$N$40</definedName>
    <definedName name="_xlnm.Print_Area" localSheetId="1">Introduction!$B$1:$C$19</definedName>
    <definedName name="_xlnm.Print_Area" localSheetId="16">'Municipal Comparison'!$A$1:$L$55</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83" i="8" l="1"/>
  <c r="AR83" i="8"/>
  <c r="AC83" i="8" l="1"/>
  <c r="T83" i="8"/>
  <c r="P83"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4" i="8"/>
  <c r="AM83" i="8"/>
  <c r="BP83" i="8"/>
  <c r="BN83" i="8"/>
  <c r="AX83" i="8"/>
  <c r="AS83" i="8"/>
  <c r="AD83" i="8"/>
  <c r="AE83" i="8"/>
  <c r="L83" i="8"/>
  <c r="K83" i="8"/>
  <c r="J83"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4" i="8"/>
  <c r="AV4" i="8" l="1"/>
  <c r="AV5"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CE3"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4" i="8"/>
  <c r="AL4" i="8" l="1"/>
  <c r="BW5" i="8" l="1"/>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4" i="8"/>
  <c r="BW3" i="8"/>
  <c r="AL3" i="8"/>
  <c r="B13" i="33" l="1"/>
  <c r="B13" i="32"/>
  <c r="AL5" i="8" l="1"/>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1" i="8"/>
  <c r="AL62" i="8"/>
  <c r="AL63" i="8"/>
  <c r="AL64" i="8"/>
  <c r="AL65" i="8"/>
  <c r="AL66" i="8"/>
  <c r="AL67" i="8"/>
  <c r="AL68" i="8"/>
  <c r="AL69" i="8"/>
  <c r="AL70" i="8"/>
  <c r="AL71" i="8"/>
  <c r="AL72" i="8"/>
  <c r="AL73" i="8"/>
  <c r="AL74" i="8"/>
  <c r="AL75" i="8"/>
  <c r="AL76" i="8"/>
  <c r="AL77" i="8"/>
  <c r="AL78" i="8"/>
  <c r="AL79" i="8"/>
  <c r="AL80" i="8"/>
  <c r="AL81" i="8"/>
  <c r="AL82" i="8"/>
  <c r="AL83" i="8"/>
  <c r="AL84" i="8"/>
  <c r="AL60" i="8"/>
  <c r="AX3" i="8"/>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4" i="8"/>
  <c r="B21" i="24"/>
  <c r="B20" i="24"/>
  <c r="B19" i="24"/>
  <c r="B18" i="24"/>
  <c r="B17" i="24"/>
  <c r="B16" i="24"/>
  <c r="B15" i="24"/>
  <c r="B13" i="24"/>
  <c r="Z83" i="8"/>
  <c r="B18" i="30" l="1"/>
  <c r="I83" i="8" l="1"/>
  <c r="H83" i="8"/>
  <c r="R83" i="8" l="1"/>
  <c r="Y83" i="8" s="1"/>
  <c r="B24" i="28" l="1"/>
  <c r="B23" i="28"/>
  <c r="B22" i="28"/>
  <c r="B21" i="28"/>
  <c r="B19" i="28"/>
  <c r="B18" i="28"/>
  <c r="B17" i="28"/>
  <c r="B16" i="28"/>
  <c r="B15" i="28"/>
  <c r="AO83" i="8"/>
  <c r="BR84" i="8" l="1"/>
  <c r="BR83" i="8"/>
  <c r="CK83" i="8" l="1"/>
  <c r="CW83" i="8" l="1"/>
  <c r="M83" i="8" l="1"/>
  <c r="AY83" i="8" l="1"/>
  <c r="AW83" i="8" l="1"/>
  <c r="AU83" i="8" l="1"/>
  <c r="CI83" i="8" l="1"/>
  <c r="CG83" i="8"/>
  <c r="B20" i="35" l="1"/>
  <c r="CN83" i="8" l="1"/>
  <c r="B17" i="34" l="1"/>
  <c r="B15" i="26" l="1"/>
  <c r="CX84" i="8"/>
  <c r="D15" i="39"/>
  <c r="J17" i="9"/>
  <c r="J16" i="9"/>
  <c r="J15" i="9"/>
  <c r="J13" i="9"/>
  <c r="J14" i="9"/>
  <c r="G17" i="9"/>
  <c r="G16" i="9"/>
  <c r="B17" i="9"/>
  <c r="M17" i="9" l="1"/>
  <c r="B19" i="27"/>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9" i="32"/>
  <c r="B18" i="32"/>
  <c r="B17" i="32"/>
  <c r="B16" i="32"/>
  <c r="B15" i="32"/>
  <c r="B14"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J13" i="32" s="1"/>
  <c r="G11" i="32"/>
  <c r="G13" i="32" s="1"/>
  <c r="J11" i="33"/>
  <c r="G11" i="33"/>
  <c r="J11" i="34"/>
  <c r="G11" i="34"/>
  <c r="J11" i="35"/>
  <c r="J20" i="35" s="1"/>
  <c r="G11" i="35"/>
  <c r="G20" i="35" s="1"/>
  <c r="J11" i="25"/>
  <c r="G11" i="25"/>
  <c r="J11" i="24"/>
  <c r="J13" i="24" s="1"/>
  <c r="G11" i="24"/>
  <c r="M14" i="9"/>
  <c r="M15" i="9"/>
  <c r="M16" i="9"/>
  <c r="J18" i="30" l="1"/>
  <c r="J17" i="30"/>
  <c r="G17" i="30"/>
  <c r="G18" i="30"/>
  <c r="G23" i="28"/>
  <c r="G17" i="28"/>
  <c r="G24" i="28"/>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8" i="32"/>
  <c r="J12" i="32"/>
  <c r="J14" i="32"/>
  <c r="J16" i="32"/>
  <c r="J19" i="32"/>
  <c r="J15" i="32"/>
  <c r="J18" i="29"/>
  <c r="J16" i="29"/>
  <c r="J17" i="29"/>
  <c r="J13" i="29"/>
  <c r="J12" i="29"/>
  <c r="J18" i="27"/>
  <c r="J16" i="27"/>
  <c r="J14" i="27"/>
  <c r="J12" i="27"/>
  <c r="J19" i="27"/>
  <c r="J17" i="27"/>
  <c r="J15" i="27"/>
  <c r="J13" i="27"/>
  <c r="G14" i="25"/>
  <c r="G13" i="25"/>
  <c r="G15" i="25"/>
  <c r="G14" i="34"/>
  <c r="G13" i="34"/>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5"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M8" i="28" s="1"/>
  <c r="G12" i="26"/>
  <c r="M17" i="43"/>
  <c r="M14" i="43"/>
  <c r="M19" i="43"/>
  <c r="E15" i="39"/>
  <c r="M8" i="44"/>
  <c r="M8" i="43"/>
  <c r="M18" i="43"/>
  <c r="M16" i="43"/>
  <c r="M13" i="43"/>
  <c r="B44" i="41"/>
  <c r="B45" i="41" s="1"/>
  <c r="B39" i="41" s="1"/>
  <c r="M18" i="30" l="1"/>
  <c r="M19" i="32"/>
  <c r="M16" i="32"/>
  <c r="M14" i="32"/>
  <c r="M17" i="32"/>
  <c r="M13" i="32"/>
  <c r="M18"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sharedStrings.xml><?xml version="1.0" encoding="utf-8"?>
<sst xmlns="http://schemas.openxmlformats.org/spreadsheetml/2006/main" count="933" uniqueCount="331">
  <si>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</si>
  <si>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</si>
  <si>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</si>
  <si>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</si>
  <si>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</si>
  <si>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</si>
  <si>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</si>
  <si>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</si>
  <si>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</si>
  <si>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</si>
  <si>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</si>
  <si>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</si>
  <si>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</si>
  <si>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</si>
  <si>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</si>
  <si>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</si>
  <si>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</si>
  <si>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</si>
  <si>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</si>
  <si>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</si>
  <si>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</si>
  <si>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</si>
  <si>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</si>
  <si>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</si>
  <si>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</si>
  <si>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</si>
  <si>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</si>
  <si>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</si>
  <si>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</si>
  <si>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</si>
  <si>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</si>
  <si>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Per cent of adolescents with highest level of psychological distress, 2009</t>
  </si>
  <si>
    <t>Victims of crime against the person, per 1,000 adolescents, 2009/10</t>
  </si>
  <si>
    <t>Youth</t>
  </si>
  <si>
    <t>Families</t>
  </si>
  <si>
    <t>Safety</t>
  </si>
  <si>
    <t>Education</t>
  </si>
  <si>
    <t>Health</t>
  </si>
  <si>
    <t>Finance</t>
  </si>
  <si>
    <t>Older residents</t>
  </si>
  <si>
    <t>Community</t>
  </si>
  <si>
    <t>Gender</t>
  </si>
  <si>
    <t>Employment</t>
  </si>
  <si>
    <t>Early Years</t>
  </si>
  <si>
    <t>Housing</t>
  </si>
  <si>
    <t>Original data</t>
  </si>
  <si>
    <t>Per cent of adolescents without positive psychological development, 2009</t>
  </si>
  <si>
    <t>Per cent of adolescents who do not have a trusted adult in life, 2009</t>
  </si>
  <si>
    <t>Per cent of adolescents who are not are satisfied with the quality of life, 2009</t>
  </si>
  <si>
    <t>Per cent of adolescents who do not have someone to turn to for advice when they have problems, 2009</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</si>
  <si>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</si>
  <si>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</si>
  <si>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</si>
  <si>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</si>
  <si>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</si>
  <si>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</si>
  <si>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</si>
  <si>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</si>
  <si>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</si>
  <si>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</si>
  <si>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</si>
  <si>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</si>
  <si>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</si>
  <si>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</si>
  <si>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</si>
  <si>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</si>
  <si>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</si>
  <si>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</si>
  <si>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</si>
  <si>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Further Information</t>
  </si>
  <si>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</si>
  <si>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</si>
  <si>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</si>
  <si>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</si>
  <si>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</si>
  <si>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</si>
  <si>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</si>
  <si>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</si>
  <si>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</si>
  <si>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</si>
  <si>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</si>
  <si>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</si>
  <si>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</si>
  <si>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</si>
  <si>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</si>
  <si>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</si>
  <si>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</si>
  <si>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</si>
  <si>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</si>
  <si>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</si>
  <si>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</si>
  <si>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</si>
  <si>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</si>
  <si>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</si>
  <si>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</si>
  <si>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</si>
  <si>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</si>
  <si>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</si>
  <si>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</si>
  <si>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</si>
  <si>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</si>
  <si>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r>
      <t xml:space="preserve">More information about social conditions in Victorian municipalities, may 
be found by clicking on the image on the upper right-hand of each page (and illustrated here), 
or at: </t>
    </r>
    <r>
      <rPr>
        <b/>
        <sz val="10"/>
        <color theme="5" tint="-0.499984740745262"/>
        <rFont val="Garamond"/>
        <family val="1"/>
      </rPr>
      <t>www.socialstatistics.com.au</t>
    </r>
  </si>
  <si>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</si>
  <si>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</si>
  <si>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</si>
  <si>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</si>
  <si>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</si>
  <si>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</si>
  <si>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</si>
  <si>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</si>
  <si>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</si>
  <si>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</si>
  <si>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</si>
  <si>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</si>
  <si>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</si>
  <si>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</si>
  <si>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</si>
  <si>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</si>
  <si>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</si>
  <si>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</si>
  <si>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</si>
  <si>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</si>
  <si>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</si>
  <si>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</si>
  <si>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</si>
  <si>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</si>
  <si>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</si>
  <si>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</si>
  <si>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</si>
  <si>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</si>
  <si>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</si>
  <si>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</si>
  <si>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</si>
  <si>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</si>
  <si>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</si>
  <si>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</si>
  <si>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</si>
  <si>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</si>
  <si>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</si>
  <si>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</si>
  <si>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</si>
  <si>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</si>
  <si>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</si>
  <si>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</si>
  <si>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</si>
  <si>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</si>
  <si>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</si>
  <si>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</si>
  <si>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</si>
  <si>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</si>
  <si>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</si>
  <si>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</si>
  <si>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</si>
  <si>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</si>
  <si>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</si>
  <si>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</si>
  <si>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</si>
  <si>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</si>
  <si>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</si>
  <si>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</si>
  <si>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</si>
  <si>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</si>
  <si>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</si>
  <si>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</si>
  <si>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</si>
  <si>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</si>
  <si>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</si>
  <si>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</si>
  <si>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</si>
  <si>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</si>
  <si>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</si>
  <si>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</si>
  <si>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</si>
  <si>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</si>
  <si>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</si>
  <si>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</si>
  <si>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</si>
  <si>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</si>
  <si>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</si>
  <si>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</si>
  <si>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</si>
  <si>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</si>
  <si>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</si>
  <si>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</si>
  <si>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</si>
  <si>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</si>
  <si>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</si>
  <si>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</si>
  <si>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</si>
  <si>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Per cent of adults involved in citizen engagement in the past year, 2012</t>
  </si>
  <si>
    <r>
      <t xml:space="preserve">Per cent of people who </t>
    </r>
    <r>
      <rPr>
        <u/>
        <sz val="11"/>
        <rFont val="Times New Roman"/>
        <family val="1"/>
      </rPr>
      <t>did not</t>
    </r>
    <r>
      <rPr>
        <sz val="11"/>
        <rFont val="Times New Roman"/>
        <family val="1"/>
      </rPr>
      <t xml:space="preserve"> vote at the 2008 local government elections </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</si>
  <si>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</si>
  <si>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</si>
  <si>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</si>
  <si>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</si>
  <si>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</si>
  <si>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</si>
  <si>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</si>
  <si>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</si>
  <si>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</si>
  <si>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</si>
  <si>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</si>
  <si>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</si>
  <si>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</si>
  <si>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</si>
  <si>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</si>
  <si>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</si>
  <si>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</si>
  <si>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</si>
  <si>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</si>
  <si>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</si>
  <si>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</si>
  <si>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</si>
  <si>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</si>
  <si>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</si>
  <si>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</si>
  <si>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</si>
  <si>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</si>
  <si>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</si>
  <si>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</si>
  <si>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</si>
  <si>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</si>
  <si>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</si>
  <si>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</si>
  <si>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</si>
  <si>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</si>
  <si>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</si>
  <si>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</si>
  <si>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</si>
  <si>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</si>
  <si>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</si>
  <si>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</si>
  <si>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</si>
  <si>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</si>
  <si>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</si>
  <si>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</si>
  <si>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</si>
  <si>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</si>
  <si>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</si>
  <si>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</si>
  <si>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</si>
  <si>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</si>
  <si>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</si>
  <si>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</si>
  <si>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</si>
  <si>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</si>
  <si>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</si>
  <si>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</si>
  <si>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</si>
  <si>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</si>
  <si>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</si>
  <si>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</si>
  <si>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</si>
  <si>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</si>
  <si>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</si>
  <si>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</si>
  <si>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</si>
  <si>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Perceptions of neighbourhood – this is a close-knit neighbourhood: 2015</t>
  </si>
  <si>
    <t>Per cent of people who do not feel safe alone in their area at night, 2015</t>
  </si>
  <si>
    <t>Low Gender Equity Score, 2015</t>
  </si>
  <si>
    <t>Per cent adults who walked for Transport, for trips longer than 10 mins, on four or more days during the past week: 2014</t>
  </si>
  <si>
    <t>Per cent of adults who cycled for transport for trips longer than 10 minutes last week, 2014</t>
  </si>
  <si>
    <t>SEIFA Index of Relative Socio-economic Disadvantage, 2016</t>
  </si>
  <si>
    <t>Per cent of urban area covered by tree canopy, 2014</t>
  </si>
  <si>
    <t>Number of homeless persons per 1,000 population 2016</t>
  </si>
  <si>
    <t>Per cent of children who were presented for their 2-year key ages-and-stages visit, 2017</t>
  </si>
  <si>
    <t>Injuries and fatalities per 10,000 population, 2017</t>
  </si>
  <si>
    <t>Per cent of children fully breast feeding at 6 months, 2015/16</t>
  </si>
  <si>
    <t>Per cent of renting households, which are living below the poverty line, 2016</t>
  </si>
  <si>
    <t>% persons obese, 2017</t>
  </si>
  <si>
    <t>Self-reported health status - Fair/poor, 2017</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</si>
  <si>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</si>
  <si>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</si>
  <si>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</si>
  <si>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</si>
  <si>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</si>
  <si>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</si>
  <si>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Current smokers, 2017</t>
  </si>
  <si>
    <t>Satisfaction with life - Low or medium (0-6), 2017</t>
  </si>
  <si>
    <t>High/very high levels of psychological distress, 2017</t>
  </si>
  <si>
    <t>Self-reported dental health: Fair/poor 2017</t>
  </si>
  <si>
    <t>Smoking during pregnancy 2012-14</t>
  </si>
  <si>
    <t>Violent offence rate, per 100,000 pop., 2018/19</t>
  </si>
  <si>
    <t xml:space="preserve"> Child protection investigations completed per 1,000 eligible pop., 2014</t>
  </si>
  <si>
    <t>Percentage of Pupils that did not meet National Literacy Benchmarks: 2019</t>
  </si>
  <si>
    <t>Percentage of Pupils that did not meet National Numeracy Benchmarks: 2019</t>
  </si>
  <si>
    <t>Rate of Police callouts to family incidents, 2020/21 [per 100,000 residents]</t>
  </si>
  <si>
    <t>Per cent of residents with limited English proficiency, 2021</t>
  </si>
  <si>
    <t>Median weekly gross individual income, persons aged 15 years or more, 2021</t>
  </si>
  <si>
    <t>Per cent of residents who engage in voluntary work, 2021</t>
  </si>
  <si>
    <t>Per cent of persons who left school before finishing yr. 11, 2021</t>
  </si>
  <si>
    <t>Per cent of dwellings which are owned or being purchased by their occupants, 2021</t>
  </si>
  <si>
    <t>Per cent of dwellings which are rented from the government, co-operatives or the church, 2021</t>
  </si>
  <si>
    <t>Per cent of women aged 20-24, who had given birth, 2021</t>
  </si>
  <si>
    <t>EGM Losses per adult 2021/22</t>
  </si>
  <si>
    <t>Per cent prep pupils who had not attended pre-school before their first year at school: 2021</t>
  </si>
  <si>
    <t>Per cent of prep. pupils developmentally vulnerable in 1 or more domains, 2021</t>
  </si>
  <si>
    <t>Per cent of dwellings for rent, which are affordable to Centrelink recipients, March 2022</t>
  </si>
  <si>
    <t>Number of year's median household income required to purchase an average house, 2021</t>
  </si>
  <si>
    <t>Female median individual weekly gross income, 2021</t>
  </si>
  <si>
    <t>Male median individual weekly gross income, 2021</t>
  </si>
  <si>
    <t>Health Care Card Holders as a percentage of the population, June 2022</t>
  </si>
  <si>
    <t>Aged pension recipients as a percentage of persons aged 65 or more, June 2022</t>
  </si>
  <si>
    <t>Per cent of  20-24 year olds who left school before completing year 11, 2021</t>
  </si>
  <si>
    <t>Male median personal incomes: per cent higher than female incomes, 2021</t>
  </si>
  <si>
    <t>Per cent students in Year 9  who did not meet or exceed the benchmarks for reading, 2019</t>
  </si>
  <si>
    <t>Per cent of males who left school before finishing yr. 11, 2021</t>
  </si>
  <si>
    <t>Per cent of females who left school before finishing yr. 11, 2021</t>
  </si>
  <si>
    <t>Per cent of 20-24 year-olds attending university or other tertiary institution, 2021</t>
  </si>
  <si>
    <t>Median weekly household gross income: two-parent families, 2021</t>
  </si>
  <si>
    <t>Median weekly household gross income: one-parent families, 2021</t>
  </si>
  <si>
    <t>Per cent of weekly individual incomes below $250 among persons aged 35-44 years, 2021</t>
  </si>
  <si>
    <t>Gini Coefficient, 2021 (a measure of income distribution - 1 = complete inequality; 0 = complete equality), 2021</t>
  </si>
  <si>
    <t>Female / Male (%): Per cent of 30-39 year olds who had left school before completing year 11, 2021</t>
  </si>
  <si>
    <t>Per cent of persons aged 70+, with a disability, 2021</t>
  </si>
  <si>
    <t>Median weekly individual gross income, 55-59 year-olds, 2021</t>
  </si>
  <si>
    <t>Per cent of 2-parent families with children aged less than 15, which possess fewer than 2 cars, 2021</t>
  </si>
  <si>
    <t>Per cent of 25-44 year-olds who hold a degree, 2021</t>
  </si>
  <si>
    <t>Youth disengagement rate [per cent not in paid employment or enrolled in formal education], 20-24 year-olds, 2021</t>
  </si>
  <si>
    <t>Youth disengagement rate [per cent not in paid employment or enrolled in formal education] among 20-24 year-olds, 2021</t>
  </si>
  <si>
    <t>Managers and professionals as a percentage of employed residents, 2021</t>
  </si>
  <si>
    <t>Per cent of two-parent families with no parent in paid work, 2021</t>
  </si>
  <si>
    <t>Per cent of private dwellings which are overcrowded, 2021</t>
  </si>
  <si>
    <t>Female / Male (%): Hours worked at home, 2021</t>
  </si>
  <si>
    <t>Male / Female (%):  Proportion of persons in paid work who hold managerial or professional jobs, 2021</t>
  </si>
  <si>
    <t>Male / Female (%): Median hours in paid employment per week, 2021</t>
  </si>
  <si>
    <t>Per cent of 55-59 year olds in paid employment, 2021</t>
  </si>
  <si>
    <t>Per cent of those residents who travelled to work who did so by public transport, walking or cycling, 2021</t>
  </si>
  <si>
    <t>Unemployment rate, persons 15+, June 2022</t>
  </si>
  <si>
    <t>The indicators are drawn from a variety of sources, including the Australian Bureau of Statistics Census 2021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</si>
  <si>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Birth rate per 1,000 women aged 20-24,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</si>
</sst>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
    <numFmt numFmtId="167" formatCode="#,##0.000"/>
    <numFmt numFmtId="168" formatCode="0.000"/>
  </numFmts>
  <fonts count="56"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sz val="5"/>
      <color theme="0"/>
      <name val="Arial"/>
      <family val="2"/>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b/>
      <sz val="10"/>
      <color theme="5" tint="-0.499984740745262"/>
      <name val="Garamond"/>
      <family val="1"/>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6"/>
      <color rgb="FFFFFF00"/>
      <name val="Garamond"/>
      <family val="1"/>
    </font>
    <font>
      <i/>
      <sz val="16"/>
      <color rgb="FFFFFF00"/>
      <name val="Garamond"/>
      <family val="1"/>
    </font>
    <font>
      <u/>
      <sz val="11"/>
      <name val="Times New Roman"/>
      <family val="1"/>
    </font>
    <font>
      <b/>
      <sz val="12"/>
      <color theme="0"/>
      <name val="Garamond"/>
      <family val="1"/>
    </font>
    <font>
      <sz val="10"/>
      <name val="Times New Roman"/>
      <family val="1"/>
    </font>
    <font>
      <sz val="10"/>
      <color indexed="8"/>
      <name val="Calibri"/>
      <family val="2"/>
    </font>
  </fonts>
  <fills count="17">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009900"/>
        <bgColor indexed="64"/>
      </patternFill>
    </fill>
    <fill>
      <patternFill patternType="solid">
        <fgColor rgb="FFFF00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2" fillId="0" borderId="0" applyNumberFormat="0" applyFill="0" applyBorder="0" applyAlignment="0" applyProtection="0">
      <alignment vertical="top"/>
      <protection locked="0"/>
    </xf>
  </cellStyleXfs>
  <cellXfs count="126">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Alignment="1" applyProtection="1">
      <alignment horizontal="center"/>
      <protection hidden="1"/>
    </xf>
    <xf numFmtId="1" fontId="16" fillId="0" borderId="0" xfId="0" applyNumberFormat="1" applyFont="1" applyAlignment="1" applyProtection="1">
      <alignment horizontal="center" vertical="center" wrapText="1"/>
      <protection hidden="1"/>
    </xf>
    <xf numFmtId="1" fontId="17" fillId="0" borderId="0" xfId="0" applyNumberFormat="1" applyFont="1" applyAlignment="1" applyProtection="1">
      <alignment horizontal="center" vertical="center"/>
      <protection hidden="1"/>
    </xf>
    <xf numFmtId="3" fontId="6" fillId="0" borderId="0" xfId="0" applyNumberFormat="1" applyFont="1" applyProtection="1">
      <protection hidden="1"/>
    </xf>
    <xf numFmtId="1" fontId="6" fillId="0" borderId="0" xfId="0" applyNumberFormat="1" applyFont="1" applyProtection="1">
      <protection hidden="1"/>
    </xf>
    <xf numFmtId="0" fontId="11" fillId="0" borderId="0" xfId="0" applyFont="1" applyProtection="1">
      <protection locked="0" hidden="1"/>
    </xf>
    <xf numFmtId="0" fontId="18" fillId="0" borderId="0" xfId="0" applyFont="1" applyAlignment="1" applyProtection="1">
      <alignment vertical="top"/>
      <protection hidden="1"/>
    </xf>
    <xf numFmtId="3" fontId="19" fillId="8" borderId="0" xfId="0" applyNumberFormat="1" applyFont="1" applyFill="1" applyAlignment="1" applyProtection="1">
      <alignment horizontal="center" vertical="center"/>
      <protection hidden="1"/>
    </xf>
    <xf numFmtId="3" fontId="20"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1" fillId="10" borderId="0" xfId="0" applyFont="1" applyFill="1" applyAlignment="1" applyProtection="1">
      <alignment vertical="center" wrapText="1"/>
      <protection hidden="1"/>
    </xf>
    <xf numFmtId="0" fontId="0" fillId="0" borderId="0" xfId="0" applyProtection="1">
      <protection hidden="1"/>
    </xf>
    <xf numFmtId="0" fontId="22" fillId="0" borderId="0" xfId="0" applyFont="1" applyProtection="1">
      <protection hidden="1"/>
    </xf>
    <xf numFmtId="0" fontId="23" fillId="0" borderId="0" xfId="0" applyFont="1" applyProtection="1">
      <protection hidden="1"/>
    </xf>
    <xf numFmtId="0" fontId="24" fillId="0" borderId="0" xfId="0" applyFont="1" applyProtection="1">
      <protection locked="0" hidden="1"/>
    </xf>
    <xf numFmtId="1" fontId="19" fillId="0" borderId="0" xfId="0" applyNumberFormat="1" applyFont="1" applyAlignment="1" applyProtection="1">
      <alignment horizontal="center" vertical="center"/>
      <protection hidden="1"/>
    </xf>
    <xf numFmtId="164" fontId="15" fillId="0" borderId="0" xfId="0" applyNumberFormat="1" applyFont="1" applyAlignment="1" applyProtection="1">
      <alignment horizontal="left" vertical="center" wrapText="1"/>
      <protection hidden="1"/>
    </xf>
    <xf numFmtId="164" fontId="15" fillId="0" borderId="0" xfId="0" applyNumberFormat="1" applyFont="1" applyAlignment="1" applyProtection="1">
      <alignment horizontal="center" vertical="center"/>
      <protection hidden="1"/>
    </xf>
    <xf numFmtId="0" fontId="25" fillId="0" borderId="0" xfId="0" applyFont="1" applyProtection="1">
      <protection hidden="1"/>
    </xf>
    <xf numFmtId="3" fontId="20" fillId="3" borderId="0" xfId="0" applyNumberFormat="1" applyFont="1" applyFill="1" applyAlignment="1" applyProtection="1">
      <alignment horizontal="center" vertical="center"/>
      <protection hidden="1"/>
    </xf>
    <xf numFmtId="3" fontId="19" fillId="3" borderId="0" xfId="0" applyNumberFormat="1" applyFont="1" applyFill="1" applyAlignment="1" applyProtection="1">
      <alignment horizontal="center" vertical="center"/>
      <protection hidden="1"/>
    </xf>
    <xf numFmtId="164" fontId="13" fillId="0" borderId="0" xfId="0" applyNumberFormat="1" applyFont="1" applyProtection="1">
      <protection hidden="1"/>
    </xf>
    <xf numFmtId="1" fontId="37"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40" fillId="0" borderId="0" xfId="0" applyFont="1" applyProtection="1">
      <protection hidden="1"/>
    </xf>
    <xf numFmtId="0" fontId="43" fillId="0" borderId="0" xfId="0" applyFont="1" applyAlignment="1" applyProtection="1">
      <alignment horizontal="center"/>
      <protection hidden="1"/>
    </xf>
    <xf numFmtId="164"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25" fillId="0" borderId="0" xfId="0" applyFont="1"/>
    <xf numFmtId="0" fontId="44"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Alignment="1" applyProtection="1">
      <alignment vertical="center" wrapText="1"/>
      <protection hidden="1"/>
    </xf>
    <xf numFmtId="0" fontId="31"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wrapText="1"/>
      <protection locked="0" hidden="1"/>
    </xf>
    <xf numFmtId="0" fontId="46" fillId="0" borderId="0" xfId="0" applyFont="1" applyAlignment="1" applyProtection="1">
      <alignment horizontal="left" vertical="center" wrapText="1" indent="2"/>
      <protection hidden="1"/>
    </xf>
    <xf numFmtId="0" fontId="29" fillId="0" borderId="0" xfId="0" applyFont="1" applyAlignment="1" applyProtection="1">
      <alignment horizontal="left" vertical="center" wrapText="1" indent="2"/>
      <protection hidden="1"/>
    </xf>
    <xf numFmtId="0" fontId="34"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167" fontId="6" fillId="0" borderId="0" xfId="0" applyNumberFormat="1" applyFont="1" applyProtection="1">
      <protection hidden="1"/>
    </xf>
    <xf numFmtId="0" fontId="22" fillId="0" borderId="0" xfId="0" applyFont="1"/>
    <xf numFmtId="164" fontId="49" fillId="0" borderId="0" xfId="0" applyNumberFormat="1" applyFont="1" applyAlignment="1" applyProtection="1">
      <alignment horizontal="left" vertical="center" wrapText="1"/>
      <protection hidden="1"/>
    </xf>
    <xf numFmtId="0" fontId="0" fillId="0" borderId="0" xfId="0" applyAlignment="1">
      <alignment vertical="center"/>
    </xf>
    <xf numFmtId="164" fontId="2" fillId="0" borderId="0" xfId="0" applyNumberFormat="1" applyFont="1" applyAlignment="1">
      <alignment vertical="center"/>
    </xf>
    <xf numFmtId="0" fontId="0" fillId="0" borderId="0" xfId="0" applyAlignment="1">
      <alignment horizontal="center" vertical="center"/>
    </xf>
    <xf numFmtId="164" fontId="2" fillId="0" borderId="0" xfId="0" applyNumberFormat="1" applyFont="1" applyAlignment="1">
      <alignment horizontal="center" vertical="center"/>
    </xf>
    <xf numFmtId="164" fontId="2" fillId="4" borderId="0" xfId="0" applyNumberFormat="1" applyFont="1" applyFill="1" applyAlignment="1">
      <alignment horizontal="center" vertical="center" wrapText="1"/>
    </xf>
    <xf numFmtId="0" fontId="0" fillId="0" borderId="0" xfId="0"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center" vertical="center" wrapText="1"/>
    </xf>
    <xf numFmtId="164" fontId="3" fillId="0" borderId="0" xfId="0" applyNumberFormat="1" applyFont="1" applyAlignment="1">
      <alignment horizontal="center" vertical="center"/>
    </xf>
    <xf numFmtId="164" fontId="54" fillId="0" borderId="2" xfId="0" applyNumberFormat="1" applyFont="1" applyBorder="1" applyAlignment="1" applyProtection="1">
      <alignment horizontal="center" vertical="center"/>
      <protection hidden="1"/>
    </xf>
    <xf numFmtId="164" fontId="54" fillId="0" borderId="2" xfId="0" applyNumberFormat="1" applyFont="1" applyBorder="1" applyAlignment="1" applyProtection="1">
      <alignment horizontal="left" vertical="center" wrapText="1"/>
      <protection hidden="1"/>
    </xf>
    <xf numFmtId="164" fontId="54" fillId="0" borderId="2" xfId="0" applyNumberFormat="1" applyFont="1" applyBorder="1" applyAlignment="1" applyProtection="1">
      <alignment horizontal="center" vertical="center" wrapText="1"/>
      <protection hidden="1"/>
    </xf>
    <xf numFmtId="164" fontId="54"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55" fillId="0" borderId="2" xfId="0" applyNumberFormat="1" applyFont="1" applyBorder="1" applyAlignment="1" applyProtection="1">
      <alignment horizontal="center" vertical="center"/>
      <protection hidden="1"/>
    </xf>
    <xf numFmtId="164" fontId="2" fillId="15" borderId="0" xfId="0" applyNumberFormat="1" applyFont="1" applyFill="1" applyAlignment="1" applyProtection="1">
      <alignment horizontal="center" vertical="center" wrapText="1"/>
      <protection hidden="1"/>
    </xf>
    <xf numFmtId="164" fontId="2" fillId="16" borderId="0" xfId="0" applyNumberFormat="1" applyFont="1" applyFill="1" applyAlignment="1" applyProtection="1">
      <alignment horizontal="center" vertical="center" wrapText="1"/>
      <protection hidden="1"/>
    </xf>
    <xf numFmtId="168" fontId="54" fillId="0" borderId="2" xfId="0" applyNumberFormat="1" applyFont="1" applyBorder="1" applyAlignment="1" applyProtection="1">
      <alignment horizontal="center" vertical="center"/>
      <protection hidden="1"/>
    </xf>
    <xf numFmtId="164" fontId="54" fillId="5" borderId="2" xfId="0" applyNumberFormat="1" applyFont="1" applyFill="1" applyBorder="1" applyAlignment="1" applyProtection="1">
      <alignment horizontal="center" vertical="center"/>
      <protection hidden="1"/>
    </xf>
    <xf numFmtId="0" fontId="6" fillId="0" borderId="0" xfId="0" applyFont="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45" fillId="0" borderId="0" xfId="0" applyFont="1" applyAlignment="1" applyProtection="1">
      <alignment horizontal="left" wrapText="1"/>
      <protection hidden="1"/>
    </xf>
    <xf numFmtId="0" fontId="50" fillId="14" borderId="0" xfId="2" applyFont="1" applyFill="1" applyAlignment="1" applyProtection="1">
      <alignment horizontal="center" vertical="center" wrapText="1"/>
      <protection hidden="1"/>
    </xf>
    <xf numFmtId="0" fontId="29" fillId="0" borderId="0" xfId="0" applyFont="1" applyAlignment="1" applyProtection="1">
      <alignment horizontal="left" vertical="center" wrapText="1"/>
      <protection hidden="1"/>
    </xf>
    <xf numFmtId="1" fontId="7" fillId="13" borderId="0" xfId="0" applyNumberFormat="1" applyFont="1" applyFill="1" applyAlignment="1" applyProtection="1">
      <alignment horizontal="center" vertical="center"/>
      <protection hidden="1"/>
    </xf>
    <xf numFmtId="0" fontId="10" fillId="0" borderId="0" xfId="0" applyFont="1" applyAlignment="1" applyProtection="1">
      <alignment horizontal="center"/>
      <protection hidden="1"/>
    </xf>
    <xf numFmtId="164" fontId="7" fillId="11" borderId="0" xfId="0" applyNumberFormat="1" applyFont="1" applyFill="1" applyAlignment="1" applyProtection="1">
      <alignment horizontal="center" vertical="center"/>
      <protection hidden="1"/>
    </xf>
    <xf numFmtId="1" fontId="7" fillId="12" borderId="0" xfId="0" applyNumberFormat="1" applyFont="1" applyFill="1" applyAlignment="1" applyProtection="1">
      <alignment horizontal="center" vertical="center"/>
      <protection hidden="1"/>
    </xf>
    <xf numFmtId="0" fontId="8" fillId="11" borderId="0" xfId="0" applyFont="1" applyFill="1" applyAlignment="1" applyProtection="1">
      <alignment horizontal="left" vertical="center" wrapText="1"/>
      <protection hidden="1"/>
    </xf>
    <xf numFmtId="164" fontId="7" fillId="6" borderId="0" xfId="0" applyNumberFormat="1" applyFont="1" applyFill="1" applyAlignment="1" applyProtection="1">
      <alignment horizontal="center" vertical="center"/>
      <protection hidden="1"/>
    </xf>
    <xf numFmtId="0" fontId="30" fillId="0" borderId="0" xfId="0" applyFont="1" applyAlignment="1" applyProtection="1">
      <alignment horizontal="left"/>
      <protection hidden="1"/>
    </xf>
    <xf numFmtId="0" fontId="33" fillId="7" borderId="0" xfId="0" applyFont="1" applyFill="1" applyAlignment="1" applyProtection="1">
      <alignment horizontal="center" vertical="center"/>
      <protection hidden="1"/>
    </xf>
    <xf numFmtId="0" fontId="27" fillId="0" borderId="0" xfId="0" applyFont="1" applyAlignment="1" applyProtection="1">
      <alignment horizontal="left" wrapText="1"/>
      <protection hidden="1"/>
    </xf>
    <xf numFmtId="0" fontId="8" fillId="12" borderId="0" xfId="0" applyFont="1" applyFill="1" applyAlignment="1" applyProtection="1">
      <alignment horizontal="left" vertical="center" wrapText="1"/>
      <protection hidden="1"/>
    </xf>
    <xf numFmtId="0" fontId="26" fillId="0" borderId="0" xfId="0" applyFont="1" applyAlignment="1" applyProtection="1">
      <alignment horizontal="center"/>
      <protection hidden="1"/>
    </xf>
    <xf numFmtId="165" fontId="7" fillId="12" borderId="0" xfId="0" applyNumberFormat="1" applyFont="1" applyFill="1" applyAlignment="1" applyProtection="1">
      <alignment horizontal="center" vertical="center"/>
      <protection hidden="1"/>
    </xf>
    <xf numFmtId="165" fontId="7" fillId="13" borderId="0" xfId="0" applyNumberFormat="1" applyFont="1" applyFill="1" applyAlignment="1" applyProtection="1">
      <alignment horizontal="center" vertical="center"/>
      <protection hidden="1"/>
    </xf>
    <xf numFmtId="165" fontId="7" fillId="11" borderId="0" xfId="0" applyNumberFormat="1" applyFont="1" applyFill="1" applyAlignment="1" applyProtection="1">
      <alignment horizontal="center" vertical="center"/>
      <protection hidden="1"/>
    </xf>
    <xf numFmtId="165" fontId="7" fillId="6" borderId="0" xfId="0" applyNumberFormat="1" applyFont="1" applyFill="1" applyAlignment="1" applyProtection="1">
      <alignment horizontal="center" vertical="center"/>
      <protection hidden="1"/>
    </xf>
    <xf numFmtId="3" fontId="7" fillId="12" borderId="0" xfId="0" applyNumberFormat="1" applyFont="1" applyFill="1" applyAlignment="1" applyProtection="1">
      <alignment horizontal="center" vertical="center"/>
      <protection hidden="1"/>
    </xf>
    <xf numFmtId="3" fontId="7" fillId="13" borderId="0" xfId="0" applyNumberFormat="1" applyFont="1" applyFill="1" applyAlignment="1" applyProtection="1">
      <alignment horizontal="center" vertical="center"/>
      <protection hidden="1"/>
    </xf>
    <xf numFmtId="0" fontId="28" fillId="0" borderId="0" xfId="0" applyFont="1" applyAlignment="1" applyProtection="1">
      <alignment horizontal="center"/>
      <protection hidden="1"/>
    </xf>
    <xf numFmtId="3" fontId="7" fillId="11" borderId="0" xfId="0" applyNumberFormat="1" applyFont="1" applyFill="1" applyAlignment="1" applyProtection="1">
      <alignment horizontal="center" vertical="center"/>
      <protection hidden="1"/>
    </xf>
    <xf numFmtId="3" fontId="7" fillId="6" borderId="0" xfId="0" applyNumberFormat="1" applyFont="1" applyFill="1" applyAlignment="1" applyProtection="1">
      <alignment horizontal="center" vertical="center"/>
      <protection hidden="1"/>
    </xf>
    <xf numFmtId="167" fontId="7" fillId="12" borderId="0" xfId="0" applyNumberFormat="1" applyFont="1" applyFill="1" applyAlignment="1" applyProtection="1">
      <alignment horizontal="center" vertical="center"/>
      <protection hidden="1"/>
    </xf>
    <xf numFmtId="167" fontId="7" fillId="13" borderId="0" xfId="0" applyNumberFormat="1" applyFont="1" applyFill="1" applyAlignment="1" applyProtection="1">
      <alignment horizontal="center" vertical="center"/>
      <protection hidden="1"/>
    </xf>
    <xf numFmtId="166" fontId="7" fillId="12" borderId="0" xfId="0" applyNumberFormat="1" applyFont="1" applyFill="1" applyAlignment="1" applyProtection="1">
      <alignment horizontal="center" vertical="center"/>
      <protection hidden="1"/>
    </xf>
    <xf numFmtId="166" fontId="7" fillId="13" borderId="0" xfId="0" applyNumberFormat="1" applyFont="1" applyFill="1" applyAlignment="1" applyProtection="1">
      <alignment horizontal="center" vertical="center"/>
      <protection hidden="1"/>
    </xf>
    <xf numFmtId="166" fontId="7" fillId="11" borderId="0" xfId="0" applyNumberFormat="1" applyFont="1" applyFill="1" applyAlignment="1" applyProtection="1">
      <alignment horizontal="center" vertical="center"/>
      <protection hidden="1"/>
    </xf>
    <xf numFmtId="166" fontId="7" fillId="6" borderId="0" xfId="0" applyNumberFormat="1" applyFont="1" applyFill="1" applyAlignment="1" applyProtection="1">
      <alignment horizontal="center" vertical="center"/>
      <protection hidden="1"/>
    </xf>
    <xf numFmtId="4" fontId="7" fillId="11" borderId="0" xfId="0" applyNumberFormat="1" applyFont="1" applyFill="1" applyAlignment="1" applyProtection="1">
      <alignment horizontal="center" vertical="center"/>
      <protection hidden="1"/>
    </xf>
    <xf numFmtId="164" fontId="7" fillId="12" borderId="0" xfId="0" applyNumberFormat="1" applyFont="1" applyFill="1" applyAlignment="1" applyProtection="1">
      <alignment horizontal="center" vertical="center"/>
      <protection hidden="1"/>
    </xf>
    <xf numFmtId="164" fontId="7" fillId="13" borderId="0" xfId="0" applyNumberFormat="1" applyFont="1" applyFill="1" applyAlignment="1" applyProtection="1">
      <alignment horizontal="center" vertical="center"/>
      <protection hidden="1"/>
    </xf>
    <xf numFmtId="0" fontId="8" fillId="12" borderId="0" xfId="0" quotePrefix="1" applyFont="1" applyFill="1" applyAlignment="1" applyProtection="1">
      <alignment horizontal="left" vertical="center" wrapText="1"/>
      <protection hidden="1"/>
    </xf>
    <xf numFmtId="0" fontId="39" fillId="0" borderId="0" xfId="0" applyFont="1" applyAlignment="1" applyProtection="1">
      <alignment horizontal="center" wrapText="1"/>
      <protection hidden="1"/>
    </xf>
    <xf numFmtId="0" fontId="5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48" fillId="0" borderId="0" xfId="0" applyFont="1" applyAlignment="1" applyProtection="1">
      <alignment horizontal="center" vertical="center"/>
      <protection hidden="1"/>
    </xf>
    <xf numFmtId="0" fontId="47" fillId="0" borderId="0" xfId="0" applyFont="1" applyAlignment="1" applyProtection="1">
      <alignment horizontal="center" vertical="center" textRotation="90"/>
      <protection hidden="1"/>
    </xf>
    <xf numFmtId="0" fontId="21"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465">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009900"/>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63a3a3de451f472b" /></Relationships>
</file>

<file path=xl/charts/_rels/chart16.xml.rels><?xml version="1.0" encoding="UTF-8" standalone="yes"?>
<Relationships xmlns="http://schemas.openxmlformats.org/package/2006/relationships"><Relationship Id="rId1" Type="http://schemas.openxmlformats.org/officeDocument/2006/relationships/image" Target="../media/image17.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2021</c:v>
                </c:pt>
                <c:pt idx="1">
                  <c:v>Perceptions of neighbourhood – this is a close-knit neighbourhood: 2015</c:v>
                </c:pt>
                <c:pt idx="2">
                  <c:v>Per cent of residents who engage in voluntary work, 2021</c:v>
                </c:pt>
                <c:pt idx="3">
                  <c:v>Per cent of adults involved in citizen engagement in the past year, 2012</c:v>
                </c:pt>
                <c:pt idx="4">
                  <c:v>Per cent of people who did not vote at the 2008 local government elections </c:v>
                </c:pt>
              </c:strCache>
            </c:strRef>
          </c:cat>
          <c:val>
            <c:numRef>
              <c:f>Community!$G$13:$G$17</c:f>
              <c:numCache>
                <c:formatCode>0</c:formatCode>
                <c:ptCount val="5"/>
                <c:pt idx="0" formatCode="0.0">
                  <c:v>14.378539644012944</c:v>
                </c:pt>
                <c:pt idx="1">
                  <c:v>60.7</c:v>
                </c:pt>
                <c:pt idx="2" formatCode="0.0">
                  <c:v>7.6191411685739077</c:v>
                </c:pt>
                <c:pt idx="3">
                  <c:v>26.4</c:v>
                </c:pt>
                <c:pt idx="4" formatCode="0.0">
                  <c:v>28.100000000000009</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2021</c:v>
                </c:pt>
                <c:pt idx="1">
                  <c:v>Perceptions of neighbourhood – this is a close-knit neighbourhood: 2015</c:v>
                </c:pt>
                <c:pt idx="2">
                  <c:v>Per cent of residents who engage in voluntary work, 2021</c:v>
                </c:pt>
                <c:pt idx="3">
                  <c:v>Per cent of adults involved in citizen engagement in the past year, 2012</c:v>
                </c:pt>
                <c:pt idx="4">
                  <c:v>Per cent of people who did not vote at the 2008 local government elections </c:v>
                </c:pt>
              </c:strCache>
            </c:strRef>
          </c:cat>
          <c:val>
            <c:numRef>
              <c:f>Community!$J$13:$J$17</c:f>
              <c:numCache>
                <c:formatCode>0</c:formatCode>
                <c:ptCount val="5"/>
                <c:pt idx="0" formatCode="0.0">
                  <c:v>4.4758680290783381</c:v>
                </c:pt>
                <c:pt idx="1">
                  <c:v>58.6</c:v>
                </c:pt>
                <c:pt idx="2" formatCode="0.0">
                  <c:v>12.776822315721633</c:v>
                </c:pt>
                <c:pt idx="3">
                  <c:v>48.722580645161301</c:v>
                </c:pt>
                <c:pt idx="4" formatCode="0.0">
                  <c:v>27.407741935483866</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Per cent of women aged 20-24, who had given birth, 2021</c:v>
                </c:pt>
                <c:pt idx="1">
                  <c:v>Rate of Police callouts to family incidents, 2020/21 [per 100,000 residents]</c:v>
                </c:pt>
                <c:pt idx="2">
                  <c:v>Median weekly household gross income: two-parent families, 2021</c:v>
                </c:pt>
                <c:pt idx="3">
                  <c:v>Median weekly household gross income: one-parent families, 2021</c:v>
                </c:pt>
                <c:pt idx="4">
                  <c:v>Per cent of two-parent families with no parent in paid work, 2021</c:v>
                </c:pt>
              </c:strCache>
            </c:strRef>
          </c:cat>
          <c:val>
            <c:numRef>
              <c:f>Families!$G$13:$G$17</c:f>
              <c:numCache>
                <c:formatCode>#,##0</c:formatCode>
                <c:ptCount val="5"/>
                <c:pt idx="0" formatCode="#,##0.0">
                  <c:v>7.8259092766653051</c:v>
                </c:pt>
                <c:pt idx="1">
                  <c:v>1655.3616611824523</c:v>
                </c:pt>
                <c:pt idx="2" formatCode="&quot;$&quot;#,##0">
                  <c:v>1985.7211231652841</c:v>
                </c:pt>
                <c:pt idx="3" formatCode="&quot;$&quot;#,##0">
                  <c:v>1134.6385542168675</c:v>
                </c:pt>
                <c:pt idx="4">
                  <c:v>17.121865516690622</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Per cent of women aged 20-24, who had given birth, 2021</c:v>
                </c:pt>
                <c:pt idx="1">
                  <c:v>Rate of Police callouts to family incidents, 2020/21 [per 100,000 residents]</c:v>
                </c:pt>
                <c:pt idx="2">
                  <c:v>Median weekly household gross income: two-parent families, 2021</c:v>
                </c:pt>
                <c:pt idx="3">
                  <c:v>Median weekly household gross income: one-parent families, 2021</c:v>
                </c:pt>
              </c:strCache>
            </c:strRef>
          </c:cat>
          <c:val>
            <c:numRef>
              <c:f>Families!$J$13:$J$17</c:f>
              <c:numCache>
                <c:formatCode>#,##0</c:formatCode>
                <c:ptCount val="5"/>
                <c:pt idx="0" formatCode="#,##0.0">
                  <c:v>4.1288689106122556</c:v>
                </c:pt>
                <c:pt idx="1">
                  <c:v>1196</c:v>
                </c:pt>
                <c:pt idx="2" formatCode="&quot;$&quot;#,##0">
                  <c:v>3120.9514559579711</c:v>
                </c:pt>
                <c:pt idx="3" formatCode="&quot;$&quot;#,##0">
                  <c:v>1351.0680267896173</c:v>
                </c:pt>
                <c:pt idx="4">
                  <c:v>8.4970204700647898</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2022</c:v>
                </c:pt>
              </c:strCache>
            </c:strRef>
          </c:cat>
          <c:val>
            <c:numRef>
              <c:f>'Older People'!$G$13:$G$17</c:f>
              <c:numCache>
                <c:formatCode>#,##0</c:formatCode>
                <c:ptCount val="5"/>
                <c:pt idx="0">
                  <c:v>35.450000000000003</c:v>
                </c:pt>
                <c:pt idx="1">
                  <c:v>63.774678500271683</c:v>
                </c:pt>
                <c:pt idx="2" formatCode="&quot;$&quot;#,##0">
                  <c:v>707.39389920424401</c:v>
                </c:pt>
                <c:pt idx="3">
                  <c:v>35.588585017835911</c:v>
                </c:pt>
                <c:pt idx="4" formatCode="#,##0.0">
                  <c:v>68.067226890756302</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2022</c:v>
                </c:pt>
              </c:strCache>
            </c:strRef>
          </c:cat>
          <c:val>
            <c:numRef>
              <c:f>'Older People'!$J$13:$J$17</c:f>
              <c:numCache>
                <c:formatCode>#,##0</c:formatCode>
                <c:ptCount val="5"/>
                <c:pt idx="0">
                  <c:v>24.09967741935484</c:v>
                </c:pt>
                <c:pt idx="1">
                  <c:v>76.527435139132109</c:v>
                </c:pt>
                <c:pt idx="2" formatCode="&quot;$&quot;#,##0">
                  <c:v>1149.466672721268</c:v>
                </c:pt>
                <c:pt idx="3">
                  <c:v>27.544194769203166</c:v>
                </c:pt>
                <c:pt idx="4" formatCode="#,##0.0">
                  <c:v>52</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2020/21 [per 100,000 residents]</c:v>
                </c:pt>
                <c:pt idx="6">
                  <c:v>Male / Female (%): Median hours in paid employment per week, 2021</c:v>
                </c:pt>
                <c:pt idx="7">
                  <c:v>Low Gender Equity Score, 2015</c:v>
                </c:pt>
              </c:strCache>
            </c:strRef>
          </c:cat>
          <c:val>
            <c:numRef>
              <c:f>Gender!$G$13:$G$20</c:f>
              <c:numCache>
                <c:formatCode>#,##0</c:formatCode>
                <c:ptCount val="8"/>
                <c:pt idx="0">
                  <c:v>84.475990169258793</c:v>
                </c:pt>
                <c:pt idx="1">
                  <c:v>7.8259092766653051</c:v>
                </c:pt>
                <c:pt idx="2">
                  <c:v>201.22213014247538</c:v>
                </c:pt>
                <c:pt idx="3">
                  <c:v>63.886741245110493</c:v>
                </c:pt>
                <c:pt idx="4">
                  <c:v>0.87289299318285485</c:v>
                </c:pt>
                <c:pt idx="5">
                  <c:v>1655.3616611824523</c:v>
                </c:pt>
                <c:pt idx="6">
                  <c:v>116.26193209962217</c:v>
                </c:pt>
                <c:pt idx="7">
                  <c:v>52.5</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2020/21 [per 100,000 residents]</c:v>
                </c:pt>
                <c:pt idx="6">
                  <c:v>Male / Female (%): Median hours in paid employment per week, 2021</c:v>
                </c:pt>
                <c:pt idx="7">
                  <c:v>Low Gender Equity Score, 2015</c:v>
                </c:pt>
              </c:strCache>
            </c:strRef>
          </c:cat>
          <c:val>
            <c:numRef>
              <c:f>Gender!$J$13:$J$20</c:f>
              <c:numCache>
                <c:formatCode>#,##0</c:formatCode>
                <c:ptCount val="8"/>
                <c:pt idx="0">
                  <c:v>61.434761140972121</c:v>
                </c:pt>
                <c:pt idx="1">
                  <c:v>4.1288689106122556</c:v>
                </c:pt>
                <c:pt idx="2">
                  <c:v>176.83443848600322</c:v>
                </c:pt>
                <c:pt idx="3">
                  <c:v>51.159409199083484</c:v>
                </c:pt>
                <c:pt idx="4">
                  <c:v>0.96251350224473087</c:v>
                </c:pt>
                <c:pt idx="5">
                  <c:v>1196</c:v>
                </c:pt>
                <c:pt idx="6">
                  <c:v>119.15494151859865</c:v>
                </c:pt>
                <c:pt idx="7">
                  <c:v>35.799999999999997</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2021</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2021</c:v>
                </c:pt>
              </c:strCache>
            </c:strRef>
          </c:cat>
          <c:val>
            <c:numRef>
              <c:f>Transport!$G$13:$G$18</c:f>
              <c:numCache>
                <c:formatCode>#,##0</c:formatCode>
                <c:ptCount val="6"/>
                <c:pt idx="0">
                  <c:v>19.053417332839217</c:v>
                </c:pt>
                <c:pt idx="1">
                  <c:v>14.1</c:v>
                </c:pt>
                <c:pt idx="2" formatCode="#,##0.0">
                  <c:v>1.1000000000000001</c:v>
                </c:pt>
                <c:pt idx="3" formatCode="#,##0.0">
                  <c:v>2.9000000000000057</c:v>
                </c:pt>
                <c:pt idx="4" formatCode="#,##0.0">
                  <c:v>10.3</c:v>
                </c:pt>
                <c:pt idx="5" formatCode="#,##0.0">
                  <c:v>7.9673116303994176</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2021</c:v>
                </c:pt>
              </c:strCache>
            </c:strRef>
          </c:cat>
          <c:val>
            <c:numRef>
              <c:f>Transport!$J$13:$J$18</c:f>
              <c:numCache>
                <c:formatCode>#,##0</c:formatCode>
                <c:ptCount val="6"/>
                <c:pt idx="0">
                  <c:v>20.382140543227528</c:v>
                </c:pt>
                <c:pt idx="1">
                  <c:v>20.296774193548384</c:v>
                </c:pt>
                <c:pt idx="2" formatCode="#,##0.0">
                  <c:v>1</c:v>
                </c:pt>
                <c:pt idx="3" formatCode="#,##0.0">
                  <c:v>7.6032258064516141</c:v>
                </c:pt>
                <c:pt idx="4" formatCode="#,##0.0">
                  <c:v>13.25483870967742</c:v>
                </c:pt>
                <c:pt idx="5" formatCode="#,##0.0">
                  <c:v>14.206808010524016</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40.1</c:v>
                </c:pt>
                <c:pt idx="1">
                  <c:v>8.1999999999999993</c:v>
                </c:pt>
                <c:pt idx="2" formatCode="#,##0">
                  <c:v>39.700000000000003</c:v>
                </c:pt>
                <c:pt idx="3">
                  <c:v>9.3000000000000007</c:v>
                </c:pt>
                <c:pt idx="4">
                  <c:v>4.9000000000000004</c:v>
                </c:pt>
                <c:pt idx="5" formatCode="#,##0">
                  <c:v>48.9</c:v>
                </c:pt>
                <c:pt idx="6" formatCode="#,##0">
                  <c:v>596</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40.193548387096769</c:v>
                </c:pt>
                <c:pt idx="1">
                  <c:v>0</c:v>
                </c:pt>
                <c:pt idx="2" formatCode="#,##0">
                  <c:v>19.5</c:v>
                </c:pt>
                <c:pt idx="3">
                  <c:v>10.199999999999999</c:v>
                </c:pt>
                <c:pt idx="4">
                  <c:v>5.6</c:v>
                </c:pt>
                <c:pt idx="5" formatCode="#,##0">
                  <c:v>41.4</c:v>
                </c:pt>
                <c:pt idx="6" formatCode="#,##0">
                  <c:v>469</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752018797051567"/>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Melbourne </c:v>
                </c:pt>
                <c:pt idx="1">
                  <c:v>Boroondara </c:v>
                </c:pt>
                <c:pt idx="2">
                  <c:v>Stonnington </c:v>
                </c:pt>
                <c:pt idx="3">
                  <c:v>Yarra </c:v>
                </c:pt>
                <c:pt idx="4">
                  <c:v>Glen Eira </c:v>
                </c:pt>
                <c:pt idx="5">
                  <c:v>Monash </c:v>
                </c:pt>
                <c:pt idx="6">
                  <c:v>Whitehorse </c:v>
                </c:pt>
                <c:pt idx="7">
                  <c:v>Port Phillip </c:v>
                </c:pt>
                <c:pt idx="8">
                  <c:v>Manningham </c:v>
                </c:pt>
                <c:pt idx="9">
                  <c:v>Bayside </c:v>
                </c:pt>
                <c:pt idx="10">
                  <c:v>Moreland </c:v>
                </c:pt>
                <c:pt idx="11">
                  <c:v>Queenscliffe </c:v>
                </c:pt>
                <c:pt idx="12">
                  <c:v>Maribyrnong </c:v>
                </c:pt>
                <c:pt idx="13">
                  <c:v>Darebin </c:v>
                </c:pt>
                <c:pt idx="14">
                  <c:v>Moonee Valley </c:v>
                </c:pt>
                <c:pt idx="15">
                  <c:v>Banyule </c:v>
                </c:pt>
                <c:pt idx="16">
                  <c:v>Kingston </c:v>
                </c:pt>
                <c:pt idx="17">
                  <c:v>Wyndham </c:v>
                </c:pt>
                <c:pt idx="18">
                  <c:v>Hobsons Bay </c:v>
                </c:pt>
                <c:pt idx="19">
                  <c:v>Surf Coast </c:v>
                </c:pt>
                <c:pt idx="20">
                  <c:v>Maroondah </c:v>
                </c:pt>
                <c:pt idx="21">
                  <c:v>Nillumbik </c:v>
                </c:pt>
                <c:pt idx="22">
                  <c:v>Knox </c:v>
                </c:pt>
                <c:pt idx="23">
                  <c:v>Whittlesea </c:v>
                </c:pt>
                <c:pt idx="24">
                  <c:v>Greater Dandenong </c:v>
                </c:pt>
                <c:pt idx="25">
                  <c:v>Greater Geelong </c:v>
                </c:pt>
                <c:pt idx="26">
                  <c:v>Brimbank </c:v>
                </c:pt>
                <c:pt idx="27">
                  <c:v>Macedon Ranges </c:v>
                </c:pt>
                <c:pt idx="28">
                  <c:v>Casey </c:v>
                </c:pt>
                <c:pt idx="29">
                  <c:v>Mount Alexander </c:v>
                </c:pt>
                <c:pt idx="30">
                  <c:v>Ballarat </c:v>
                </c:pt>
                <c:pt idx="31">
                  <c:v>Melton </c:v>
                </c:pt>
                <c:pt idx="32">
                  <c:v>Hume </c:v>
                </c:pt>
                <c:pt idx="33">
                  <c:v>Alpine </c:v>
                </c:pt>
                <c:pt idx="34">
                  <c:v>Hepburn </c:v>
                </c:pt>
                <c:pt idx="35">
                  <c:v>Mornington Peninsula </c:v>
                </c:pt>
                <c:pt idx="36">
                  <c:v>Yarra Ranges </c:v>
                </c:pt>
                <c:pt idx="37">
                  <c:v>Warrnambool </c:v>
                </c:pt>
                <c:pt idx="38">
                  <c:v>Greater Bendigo </c:v>
                </c:pt>
                <c:pt idx="39">
                  <c:v>Cardinia </c:v>
                </c:pt>
                <c:pt idx="40">
                  <c:v>Indigo </c:v>
                </c:pt>
                <c:pt idx="41">
                  <c:v>Frankston </c:v>
                </c:pt>
                <c:pt idx="42">
                  <c:v>Mansfield </c:v>
                </c:pt>
                <c:pt idx="43">
                  <c:v>Moyne </c:v>
                </c:pt>
                <c:pt idx="44">
                  <c:v>Wangaratta </c:v>
                </c:pt>
                <c:pt idx="45">
                  <c:v>Bass Coast </c:v>
                </c:pt>
                <c:pt idx="46">
                  <c:v>Buloke </c:v>
                </c:pt>
                <c:pt idx="47">
                  <c:v>Moorabool </c:v>
                </c:pt>
                <c:pt idx="48">
                  <c:v>Greater Shepparton </c:v>
                </c:pt>
                <c:pt idx="49">
                  <c:v>Southern Grampians </c:v>
                </c:pt>
                <c:pt idx="50">
                  <c:v>Baw Baw </c:v>
                </c:pt>
                <c:pt idx="51">
                  <c:v>West Wimmera </c:v>
                </c:pt>
                <c:pt idx="52">
                  <c:v>Strathbogie </c:v>
                </c:pt>
                <c:pt idx="53">
                  <c:v>Horsham </c:v>
                </c:pt>
                <c:pt idx="54">
                  <c:v>Wodonga </c:v>
                </c:pt>
                <c:pt idx="55">
                  <c:v>Golden Plains </c:v>
                </c:pt>
                <c:pt idx="56">
                  <c:v>Towong </c:v>
                </c:pt>
                <c:pt idx="57">
                  <c:v>South Gippsland </c:v>
                </c:pt>
                <c:pt idx="58">
                  <c:v>Benalla </c:v>
                </c:pt>
                <c:pt idx="59">
                  <c:v>Corangamite </c:v>
                </c:pt>
                <c:pt idx="60">
                  <c:v>Wellington </c:v>
                </c:pt>
                <c:pt idx="61">
                  <c:v>Mitchell </c:v>
                </c:pt>
                <c:pt idx="62">
                  <c:v>Campaspe </c:v>
                </c:pt>
                <c:pt idx="63">
                  <c:v>Mildura </c:v>
                </c:pt>
                <c:pt idx="64">
                  <c:v>Northern Grampians </c:v>
                </c:pt>
                <c:pt idx="65">
                  <c:v>Ararat </c:v>
                </c:pt>
                <c:pt idx="66">
                  <c:v>Loddon </c:v>
                </c:pt>
                <c:pt idx="67">
                  <c:v>Hindmarsh </c:v>
                </c:pt>
                <c:pt idx="68">
                  <c:v>Colac-Otway </c:v>
                </c:pt>
                <c:pt idx="69">
                  <c:v>East Gippsland </c:v>
                </c:pt>
                <c:pt idx="70">
                  <c:v>Murrindindi </c:v>
                </c:pt>
                <c:pt idx="71">
                  <c:v>Latrobe </c:v>
                </c:pt>
                <c:pt idx="72">
                  <c:v>Yarriambiack </c:v>
                </c:pt>
                <c:pt idx="73">
                  <c:v>Moira </c:v>
                </c:pt>
                <c:pt idx="74">
                  <c:v>Swan Hill </c:v>
                </c:pt>
                <c:pt idx="75">
                  <c:v>Glenelg </c:v>
                </c:pt>
                <c:pt idx="76">
                  <c:v>Gannawarra </c:v>
                </c:pt>
                <c:pt idx="77">
                  <c:v>Pyrenees </c:v>
                </c:pt>
                <c:pt idx="78">
                  <c:v>Central Goldfields </c:v>
                </c:pt>
              </c:strCache>
            </c:strRef>
          </c:cat>
          <c:val>
            <c:numRef>
              <c:f>'Municipal Comparison'!$H$15:$H$93</c:f>
              <c:numCache>
                <c:formatCode>0.0</c:formatCode>
                <c:ptCount val="79"/>
                <c:pt idx="0">
                  <c:v>69.683817188847371</c:v>
                </c:pt>
                <c:pt idx="1">
                  <c:v>69.570808957030465</c:v>
                </c:pt>
                <c:pt idx="2">
                  <c:v>68.140089337096825</c:v>
                </c:pt>
                <c:pt idx="3">
                  <c:v>67.246763713292694</c:v>
                </c:pt>
                <c:pt idx="4">
                  <c:v>64.276051925860884</c:v>
                </c:pt>
                <c:pt idx="5">
                  <c:v>64.196028434554165</c:v>
                </c:pt>
                <c:pt idx="6">
                  <c:v>63.066750629722925</c:v>
                </c:pt>
                <c:pt idx="7">
                  <c:v>61.167718783560787</c:v>
                </c:pt>
                <c:pt idx="8">
                  <c:v>61.085811868507193</c:v>
                </c:pt>
                <c:pt idx="9">
                  <c:v>60.932835820895527</c:v>
                </c:pt>
                <c:pt idx="10">
                  <c:v>57.836889704225804</c:v>
                </c:pt>
                <c:pt idx="11">
                  <c:v>57.225433526011557</c:v>
                </c:pt>
                <c:pt idx="12">
                  <c:v>56.627592425608654</c:v>
                </c:pt>
                <c:pt idx="13">
                  <c:v>56.607081679127788</c:v>
                </c:pt>
                <c:pt idx="14">
                  <c:v>54.369930645350884</c:v>
                </c:pt>
                <c:pt idx="15">
                  <c:v>54.159318941927637</c:v>
                </c:pt>
                <c:pt idx="16">
                  <c:v>49.382990825234316</c:v>
                </c:pt>
                <c:pt idx="17">
                  <c:v>48.496063858518973</c:v>
                </c:pt>
                <c:pt idx="18">
                  <c:v>47.861155698234349</c:v>
                </c:pt>
                <c:pt idx="19">
                  <c:v>45.945945945945951</c:v>
                </c:pt>
                <c:pt idx="20">
                  <c:v>45.325602725366878</c:v>
                </c:pt>
                <c:pt idx="21">
                  <c:v>44.903732809430259</c:v>
                </c:pt>
                <c:pt idx="22">
                  <c:v>44.616824271079594</c:v>
                </c:pt>
                <c:pt idx="23">
                  <c:v>37.992930600608027</c:v>
                </c:pt>
                <c:pt idx="24">
                  <c:v>36.871160372900285</c:v>
                </c:pt>
                <c:pt idx="25">
                  <c:v>36.513186781020401</c:v>
                </c:pt>
                <c:pt idx="26">
                  <c:v>35.426295128884419</c:v>
                </c:pt>
                <c:pt idx="27">
                  <c:v>35.269472481432103</c:v>
                </c:pt>
                <c:pt idx="28">
                  <c:v>34.13356653877981</c:v>
                </c:pt>
                <c:pt idx="29">
                  <c:v>33.424209378407852</c:v>
                </c:pt>
                <c:pt idx="30">
                  <c:v>32.956259426847659</c:v>
                </c:pt>
                <c:pt idx="31">
                  <c:v>32.6083362418943</c:v>
                </c:pt>
                <c:pt idx="32">
                  <c:v>32.592447168038589</c:v>
                </c:pt>
                <c:pt idx="33">
                  <c:v>30.963207937164118</c:v>
                </c:pt>
                <c:pt idx="34">
                  <c:v>29.822012350163458</c:v>
                </c:pt>
                <c:pt idx="35">
                  <c:v>29.760566175011576</c:v>
                </c:pt>
                <c:pt idx="36">
                  <c:v>29.699808388332976</c:v>
                </c:pt>
                <c:pt idx="37">
                  <c:v>28.508069483799432</c:v>
                </c:pt>
                <c:pt idx="38">
                  <c:v>28.464286977747904</c:v>
                </c:pt>
                <c:pt idx="39">
                  <c:v>28.039482238903009</c:v>
                </c:pt>
                <c:pt idx="40">
                  <c:v>27.589483687044662</c:v>
                </c:pt>
                <c:pt idx="41">
                  <c:v>27.25740029297145</c:v>
                </c:pt>
                <c:pt idx="42">
                  <c:v>26.940133037694014</c:v>
                </c:pt>
                <c:pt idx="43">
                  <c:v>26.666666666666668</c:v>
                </c:pt>
                <c:pt idx="44">
                  <c:v>26.527494908350306</c:v>
                </c:pt>
                <c:pt idx="45">
                  <c:v>25.591157128865262</c:v>
                </c:pt>
                <c:pt idx="46">
                  <c:v>24.840085287846481</c:v>
                </c:pt>
                <c:pt idx="47">
                  <c:v>24.70334412081985</c:v>
                </c:pt>
                <c:pt idx="48">
                  <c:v>24.247535028541776</c:v>
                </c:pt>
                <c:pt idx="49">
                  <c:v>23.68839427662957</c:v>
                </c:pt>
                <c:pt idx="50">
                  <c:v>23.470671489227865</c:v>
                </c:pt>
                <c:pt idx="51">
                  <c:v>23.382352941176471</c:v>
                </c:pt>
                <c:pt idx="52">
                  <c:v>22.960561858454888</c:v>
                </c:pt>
                <c:pt idx="53">
                  <c:v>22.597114317425081</c:v>
                </c:pt>
                <c:pt idx="54">
                  <c:v>22.562014769929934</c:v>
                </c:pt>
                <c:pt idx="55">
                  <c:v>21.900305920460681</c:v>
                </c:pt>
                <c:pt idx="56">
                  <c:v>21.840242669362993</c:v>
                </c:pt>
                <c:pt idx="57">
                  <c:v>21.816799695933106</c:v>
                </c:pt>
                <c:pt idx="58">
                  <c:v>21.788617886178862</c:v>
                </c:pt>
                <c:pt idx="59">
                  <c:v>21.7542638357118</c:v>
                </c:pt>
                <c:pt idx="60">
                  <c:v>21.55310728420152</c:v>
                </c:pt>
                <c:pt idx="61">
                  <c:v>21.230965478753088</c:v>
                </c:pt>
                <c:pt idx="62">
                  <c:v>21.204041538029749</c:v>
                </c:pt>
                <c:pt idx="63">
                  <c:v>20.948000311842208</c:v>
                </c:pt>
                <c:pt idx="64">
                  <c:v>20.753860127157132</c:v>
                </c:pt>
                <c:pt idx="65">
                  <c:v>20.598947794415217</c:v>
                </c:pt>
                <c:pt idx="66">
                  <c:v>20.427350427350426</c:v>
                </c:pt>
                <c:pt idx="67">
                  <c:v>20.377358490566039</c:v>
                </c:pt>
                <c:pt idx="68">
                  <c:v>20.259740259740262</c:v>
                </c:pt>
                <c:pt idx="69">
                  <c:v>19.949937421777221</c:v>
                </c:pt>
                <c:pt idx="70">
                  <c:v>19.581233036060489</c:v>
                </c:pt>
                <c:pt idx="71">
                  <c:v>19.329668380918601</c:v>
                </c:pt>
                <c:pt idx="72">
                  <c:v>18.796992481203006</c:v>
                </c:pt>
                <c:pt idx="73">
                  <c:v>18.740955137481912</c:v>
                </c:pt>
                <c:pt idx="74">
                  <c:v>18.368556191981039</c:v>
                </c:pt>
                <c:pt idx="75">
                  <c:v>17.754130495659478</c:v>
                </c:pt>
                <c:pt idx="76">
                  <c:v>17.235294117647058</c:v>
                </c:pt>
                <c:pt idx="77">
                  <c:v>17.009493670886076</c:v>
                </c:pt>
                <c:pt idx="78">
                  <c:v>14.94473810667948</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8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{00ADBFB0-4432-4B75-A33A-C23483572051}</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{1B4F58F4-B75D-4655-A783-81C923F6BEA6}</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{059128A4-2543-49FC-83FB-E9B281EBBE63}</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{B7FF1855-E5E3-45A6-8228-941BA7A49D1B}</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{1B1821FB-E916-4CC9-BC58-D14791105125}</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{FF316DE4-3043-45A0-AEB0-469D05A92ECD}</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{A3D53381-F138-4737-8B69-3D9A42FE6BD0}</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{7FE5D2B6-DCCF-4B39-A882-9B6480705CF3}</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{6779AB02-F7F4-4BF4-A3FD-54C31028456E}</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{1269C987-13AC-48B9-B7F3-712495F0DE22}</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{19B33F89-F098-40E6-95C6-91868AFF9912}</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{B1538048-B6B0-4FF9-B89F-90F57913C235}</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{04FFAB3B-895E-4FF5-91C0-805FCAF2A3CF}</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{04083E5C-B378-45A6-9A31-464D65685188}</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{C69D17A1-7B07-4E93-B6A2-D28DFAFEC1FA}</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{6AD3669E-345E-40FD-90A3-49283CDC61AB}</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{D1B3100E-1FD5-4144-99FB-4991F002FA1D}</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{BF4DDC19-73CF-4444-9021-305696084113}</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{B6F3D9E2-4B59-470F-9D29-A083BB892641}</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{15DAF68F-80BF-4464-A91A-461D377D103E}</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{06C9AF04-E0B1-4898-B5FD-2CCE7A251CD7}</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{66EFBF80-7DD3-473F-940C-A997503313C5}</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{E6A3C4D5-C679-430D-BA50-4B55AF7EA64D}</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{678F218A-A7F4-401B-8CD5-1ACAAA56A70D}</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{A4A627D3-4BE3-42A0-840E-C3E17BE31477}</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{AE7377A9-D9EB-428F-AE57-B07EED0A8920}</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{DFA40633-FF6A-41CB-AA57-44C2407291E6}</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{2F713B88-772B-49D7-A4CC-EA4A93943097}</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40.127787255599948</c:v>
                </c:pt>
                <c:pt idx="1">
                  <c:v>63.747919362736965</c:v>
                </c:pt>
                <c:pt idx="2">
                  <c:v>42.92508094504575</c:v>
                </c:pt>
                <c:pt idx="3">
                  <c:v>5.8913532290010444</c:v>
                </c:pt>
                <c:pt idx="4">
                  <c:v>47.470270659786351</c:v>
                </c:pt>
                <c:pt idx="5">
                  <c:v>50.765266990729003</c:v>
                </c:pt>
                <c:pt idx="6">
                  <c:v>2.2887874718900703</c:v>
                </c:pt>
                <c:pt idx="7">
                  <c:v>48.658844904587447</c:v>
                </c:pt>
                <c:pt idx="8">
                  <c:v>0.79573187437931847</c:v>
                </c:pt>
                <c:pt idx="9">
                  <c:v>20.678888086677709</c:v>
                </c:pt>
                <c:pt idx="10">
                  <c:v>66.906747204294618</c:v>
                </c:pt>
                <c:pt idx="11">
                  <c:v>79.848643654532324</c:v>
                </c:pt>
                <c:pt idx="12">
                  <c:v>37.99958483641003</c:v>
                </c:pt>
                <c:pt idx="13">
                  <c:v>36.580258977972008</c:v>
                </c:pt>
                <c:pt idx="14">
                  <c:v>81.37413743795193</c:v>
                </c:pt>
                <c:pt idx="15">
                  <c:v>28.318639473718303</c:v>
                </c:pt>
                <c:pt idx="16">
                  <c:v>63.18723536892783</c:v>
                </c:pt>
                <c:pt idx="17">
                  <c:v>9.6335608311791674</c:v>
                </c:pt>
                <c:pt idx="18">
                  <c:v>60.056809675039361</c:v>
                </c:pt>
                <c:pt idx="19">
                  <c:v>28.199679047633932</c:v>
                </c:pt>
                <c:pt idx="20">
                  <c:v>4.0550885586649139</c:v>
                </c:pt>
                <c:pt idx="21">
                  <c:v>4.9748719095356106</c:v>
                </c:pt>
                <c:pt idx="22">
                  <c:v>45.455269961360315</c:v>
                </c:pt>
                <c:pt idx="23">
                  <c:v>39.753112003729797</c:v>
                </c:pt>
                <c:pt idx="24">
                  <c:v>42.730928227932978</c:v>
                </c:pt>
                <c:pt idx="25">
                  <c:v>27.23953633211595</c:v>
                </c:pt>
                <c:pt idx="26">
                  <c:v>27.177103634534493</c:v>
                </c:pt>
                <c:pt idx="27">
                  <c:v>58.012262757017936</c:v>
                </c:pt>
                <c:pt idx="28">
                  <c:v>37.697022458251816</c:v>
                </c:pt>
                <c:pt idx="29">
                  <c:v>107.34918406999689</c:v>
                </c:pt>
                <c:pt idx="30">
                  <c:v>24.234593950920488</c:v>
                </c:pt>
              </c:numCache>
            </c:numRef>
          </c:xVal>
          <c:yVal>
            <c:numRef>
              <c:f>Correlations!$F$44:$F$74</c:f>
              <c:numCache>
                <c:formatCode>0.0</c:formatCode>
                <c:ptCount val="31"/>
                <c:pt idx="0">
                  <c:v>28.193325661680092</c:v>
                </c:pt>
                <c:pt idx="1">
                  <c:v>33.884677234091434</c:v>
                </c:pt>
                <c:pt idx="2">
                  <c:v>28.985348546899981</c:v>
                </c:pt>
                <c:pt idx="3">
                  <c:v>20.128467265923383</c:v>
                </c:pt>
                <c:pt idx="4">
                  <c:v>33.020877716233485</c:v>
                </c:pt>
                <c:pt idx="5">
                  <c:v>31.79751974932698</c:v>
                </c:pt>
                <c:pt idx="6">
                  <c:v>14.808506611785299</c:v>
                </c:pt>
                <c:pt idx="7">
                  <c:v>34.940792860820316</c:v>
                </c:pt>
                <c:pt idx="8">
                  <c:v>11.981973155677476</c:v>
                </c:pt>
                <c:pt idx="9">
                  <c:v>31.467750936777485</c:v>
                </c:pt>
                <c:pt idx="10">
                  <c:v>34.576568670469506</c:v>
                </c:pt>
                <c:pt idx="11">
                  <c:v>37.544234492889096</c:v>
                </c:pt>
                <c:pt idx="12">
                  <c:v>26.779284889382033</c:v>
                </c:pt>
                <c:pt idx="13">
                  <c:v>25.996085816624202</c:v>
                </c:pt>
                <c:pt idx="14">
                  <c:v>43.223511793335831</c:v>
                </c:pt>
                <c:pt idx="15">
                  <c:v>32.52181901699587</c:v>
                </c:pt>
                <c:pt idx="16">
                  <c:v>33.246626564786212</c:v>
                </c:pt>
                <c:pt idx="17">
                  <c:v>20.341984929477682</c:v>
                </c:pt>
                <c:pt idx="18">
                  <c:v>36.515277489087502</c:v>
                </c:pt>
                <c:pt idx="19">
                  <c:v>27.469208798006079</c:v>
                </c:pt>
                <c:pt idx="20">
                  <c:v>41.619907294462067</c:v>
                </c:pt>
                <c:pt idx="21">
                  <c:v>13.500743865156048</c:v>
                </c:pt>
                <c:pt idx="22">
                  <c:v>36.565272496831433</c:v>
                </c:pt>
                <c:pt idx="23">
                  <c:v>27.716186252771617</c:v>
                </c:pt>
                <c:pt idx="24">
                  <c:v>32.026920031670628</c:v>
                </c:pt>
                <c:pt idx="25">
                  <c:v>31.86078087227208</c:v>
                </c:pt>
                <c:pt idx="26">
                  <c:v>27.01003760671248</c:v>
                </c:pt>
                <c:pt idx="27">
                  <c:v>34.737130768628063</c:v>
                </c:pt>
                <c:pt idx="28">
                  <c:v>26.780325890162942</c:v>
                </c:pt>
                <c:pt idx="29">
                  <c:v>38.121295029639761</c:v>
                </c:pt>
                <c:pt idx="30">
                  <c:v>23.424193148306369</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Education!$G$13:$G$21</c:f>
              <c:numCache>
                <c:formatCode>#,##0</c:formatCode>
                <c:ptCount val="9"/>
                <c:pt idx="0" formatCode="#,##0.0">
                  <c:v>6.7</c:v>
                </c:pt>
                <c:pt idx="1">
                  <c:v>28.2</c:v>
                </c:pt>
                <c:pt idx="2" formatCode="#,##0.0">
                  <c:v>8.1360390830514842</c:v>
                </c:pt>
                <c:pt idx="3" formatCode="#,##0.0">
                  <c:v>13.187019320952917</c:v>
                </c:pt>
                <c:pt idx="4" formatCode="#,##0.0">
                  <c:v>47.088418894996735</c:v>
                </c:pt>
                <c:pt idx="5" formatCode="#,##0.0">
                  <c:v>36.871160372900285</c:v>
                </c:pt>
                <c:pt idx="6" formatCode="#,##0.0">
                  <c:v>13.798977853492332</c:v>
                </c:pt>
                <c:pt idx="7" formatCode="#,##0.0">
                  <c:v>8.011363636363626</c:v>
                </c:pt>
                <c:pt idx="8" formatCode="#,##0.0">
                  <c:v>30.634307867581366</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Education!$J$13:$J$21</c:f>
              <c:numCache>
                <c:formatCode>#,##0</c:formatCode>
                <c:ptCount val="9"/>
                <c:pt idx="0" formatCode="#,##0.0">
                  <c:v>0</c:v>
                </c:pt>
                <c:pt idx="1">
                  <c:v>17.716129032258063</c:v>
                </c:pt>
                <c:pt idx="2" formatCode="#,##0.0">
                  <c:v>6.3273493484426542</c:v>
                </c:pt>
                <c:pt idx="3" formatCode="#,##0.0">
                  <c:v>9.4889317053000841</c:v>
                </c:pt>
                <c:pt idx="4" formatCode="#,##0.0">
                  <c:v>39.926821054420017</c:v>
                </c:pt>
                <c:pt idx="5" formatCode="#,##0.0">
                  <c:v>49.481801722251561</c:v>
                </c:pt>
                <c:pt idx="6" formatCode="#,##0.0">
                  <c:v>7.405966794137564</c:v>
                </c:pt>
                <c:pt idx="7" formatCode="#,##0.0">
                  <c:v>3.5578380851827189</c:v>
                </c:pt>
                <c:pt idx="8" formatCode="#,##0.0">
                  <c:v>21.084410893318612</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2022</c:v>
                </c:pt>
                <c:pt idx="2">
                  <c:v>Managers and professionals as a percentage of employed residents, 2021</c:v>
                </c:pt>
              </c:strCache>
            </c:strRef>
          </c:cat>
          <c:val>
            <c:numRef>
              <c:f>Employment!$G$13:$G$15</c:f>
              <c:numCache>
                <c:formatCode>#,##0.0</c:formatCode>
                <c:ptCount val="3"/>
                <c:pt idx="0">
                  <c:v>13.187019320952917</c:v>
                </c:pt>
                <c:pt idx="1">
                  <c:v>8.5</c:v>
                </c:pt>
                <c:pt idx="2" formatCode="#,##0">
                  <c:v>24.532173965918247</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2022</c:v>
                </c:pt>
                <c:pt idx="2">
                  <c:v>Managers and professionals as a percentage of employed residents, 2021</c:v>
                </c:pt>
              </c:strCache>
            </c:strRef>
          </c:cat>
          <c:val>
            <c:numRef>
              <c:f>Employment!$J$13:$J$15</c:f>
              <c:numCache>
                <c:formatCode>#,##0.0</c:formatCode>
                <c:ptCount val="3"/>
                <c:pt idx="0">
                  <c:v>9.4889317053000841</c:v>
                </c:pt>
                <c:pt idx="1">
                  <c:v>4.5</c:v>
                </c:pt>
                <c:pt idx="2" formatCode="#,##0">
                  <c:v>43.220340495897851</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2022</c:v>
                </c:pt>
                <c:pt idx="3">
                  <c:v>EGM Losses per adult 2021/22</c:v>
                </c:pt>
                <c:pt idx="4">
                  <c:v>SEIFA Index of Relative Socio-economic Disadvantage, 2016</c:v>
                </c:pt>
                <c:pt idx="5">
                  <c:v>Gini Coefficient, 2021 (a measure of income distribution - 1 = complete inequality; 0 = complete equality), 2021</c:v>
                </c:pt>
              </c:strCache>
            </c:strRef>
          </c:cat>
          <c:val>
            <c:numRef>
              <c:f>Finance!$G$13:$G$18</c:f>
              <c:numCache>
                <c:formatCode>#,##0</c:formatCode>
                <c:ptCount val="6"/>
                <c:pt idx="0" formatCode="&quot;$&quot;#,##0">
                  <c:v>618.54838709677415</c:v>
                </c:pt>
                <c:pt idx="1">
                  <c:v>15.880327563744649</c:v>
                </c:pt>
                <c:pt idx="2" formatCode="#,##0.0">
                  <c:v>7.1088522519409167</c:v>
                </c:pt>
                <c:pt idx="3" formatCode="&quot;$&quot;#,##0">
                  <c:v>801.4266126330175</c:v>
                </c:pt>
                <c:pt idx="4">
                  <c:v>896</c:v>
                </c:pt>
                <c:pt idx="5" formatCode="#,##0.000">
                  <c:v>0.435</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2022</c:v>
                </c:pt>
                <c:pt idx="3">
                  <c:v>EGM Losses per adult 2021/22</c:v>
                </c:pt>
                <c:pt idx="4">
                  <c:v>SEIFA Index of Relative Socio-economic Disadvantage, 2016</c:v>
                </c:pt>
                <c:pt idx="5">
                  <c:v>Gini Coefficient, 2021 (a measure of income distribution - 1 = complete inequality; 0 = complete equality), 2021</c:v>
                </c:pt>
              </c:strCache>
            </c:strRef>
          </c:cat>
          <c:val>
            <c:numRef>
              <c:f>Finance!$J$13:$J$18</c:f>
              <c:numCache>
                <c:formatCode>#,##0</c:formatCode>
                <c:ptCount val="6"/>
                <c:pt idx="0" formatCode="&quot;$&quot;#,##0">
                  <c:v>841.00932862453988</c:v>
                </c:pt>
                <c:pt idx="1">
                  <c:v>15</c:v>
                </c:pt>
                <c:pt idx="2" formatCode="#,##0.0">
                  <c:v>5.0999999999999996</c:v>
                </c:pt>
                <c:pt idx="3" formatCode="&quot;$&quot;#,##0">
                  <c:v>432</c:v>
                </c:pt>
                <c:pt idx="4">
                  <c:v>0</c:v>
                </c:pt>
                <c:pt idx="5" formatCode="#,##0.000">
                  <c:v>0.47</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which are living below the poverty line, 2016</c:v>
                </c:pt>
                <c:pt idx="3">
                  <c:v>Per cent of private dwellings which are overcrowded, 2021</c:v>
                </c:pt>
                <c:pt idx="4">
                  <c:v>Per cent of dwellings for rent, which are affordable to Centrelink recipients, March 2022</c:v>
                </c:pt>
                <c:pt idx="5">
                  <c:v>Number of year's median household income required to purchase an average house, 2021</c:v>
                </c:pt>
                <c:pt idx="6">
                  <c:v>Number of homeless persons per 1,000 population 2016</c:v>
                </c:pt>
              </c:strCache>
            </c:strRef>
          </c:cat>
          <c:val>
            <c:numRef>
              <c:f>Housing!$G$13:$G$19</c:f>
              <c:numCache>
                <c:formatCode>#,##0.0</c:formatCode>
                <c:ptCount val="7"/>
                <c:pt idx="0" formatCode="#,##0">
                  <c:v>62.528154265618213</c:v>
                </c:pt>
                <c:pt idx="1">
                  <c:v>3.8823250484055793</c:v>
                </c:pt>
                <c:pt idx="2" formatCode="#,##0">
                  <c:v>37.278956244236774</c:v>
                </c:pt>
                <c:pt idx="3">
                  <c:v>1.2715122124312497</c:v>
                </c:pt>
                <c:pt idx="4">
                  <c:v>9</c:v>
                </c:pt>
                <c:pt idx="5">
                  <c:v>10.323468685478321</c:v>
                </c:pt>
                <c:pt idx="6" formatCode="#,##0.00">
                  <c:v>1.206570903126398</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which are living below the poverty line, 2016</c:v>
                </c:pt>
                <c:pt idx="3">
                  <c:v>Per cent of private dwellings which are overcrowded, 2021</c:v>
                </c:pt>
                <c:pt idx="4">
                  <c:v>Per cent of dwellings for rent, which are affordable to Centrelink recipients, March 2022</c:v>
                </c:pt>
                <c:pt idx="5">
                  <c:v>Number of year's median household income required to purchase an average house, 2021</c:v>
                </c:pt>
                <c:pt idx="6">
                  <c:v>Number of homeless persons per 1,000 population 2016</c:v>
                </c:pt>
              </c:strCache>
            </c:strRef>
          </c:cat>
          <c:val>
            <c:numRef>
              <c:f>Housing!$J$13:$J$19</c:f>
              <c:numCache>
                <c:formatCode>#,##0.0</c:formatCode>
                <c:ptCount val="7"/>
                <c:pt idx="0" formatCode="#,##0">
                  <c:v>67.72109282998936</c:v>
                </c:pt>
                <c:pt idx="1">
                  <c:v>2.3748066954932519</c:v>
                </c:pt>
                <c:pt idx="2" formatCode="#,##0">
                  <c:v>27.660890006075327</c:v>
                </c:pt>
                <c:pt idx="3">
                  <c:v>0.27050925647492075</c:v>
                </c:pt>
                <c:pt idx="4">
                  <c:v>10.100000000000001</c:v>
                </c:pt>
                <c:pt idx="5">
                  <c:v>8.8516165580868371</c:v>
                </c:pt>
                <c:pt idx="6">
                  <c:v>0.43966567614991064</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Health!$G$13:$G$24</c:f>
              <c:numCache>
                <c:formatCode>0.0</c:formatCode>
                <c:ptCount val="12"/>
                <c:pt idx="0">
                  <c:v>14.9</c:v>
                </c:pt>
                <c:pt idx="1">
                  <c:v>25.284009999999999</c:v>
                </c:pt>
                <c:pt idx="2">
                  <c:v>7.06</c:v>
                </c:pt>
                <c:pt idx="3">
                  <c:v>37.92</c:v>
                </c:pt>
                <c:pt idx="4">
                  <c:v>1.49</c:v>
                </c:pt>
                <c:pt idx="5">
                  <c:v>15.3</c:v>
                </c:pt>
                <c:pt idx="6">
                  <c:v>11.3</c:v>
                </c:pt>
                <c:pt idx="7">
                  <c:v>41.31</c:v>
                </c:pt>
                <c:pt idx="8">
                  <c:v>21.07</c:v>
                </c:pt>
                <c:pt idx="9">
                  <c:v>26.577290000000001</c:v>
                </c:pt>
                <c:pt idx="10">
                  <c:v>22.11</c:v>
                </c:pt>
                <c:pt idx="11">
                  <c:v>35.450000000000003</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Health!$J$13:$J$24</c:f>
              <c:numCache>
                <c:formatCode>0.0</c:formatCode>
                <c:ptCount val="12"/>
                <c:pt idx="0">
                  <c:v>17.345161290322586</c:v>
                </c:pt>
                <c:pt idx="1">
                  <c:v>19.807921032258061</c:v>
                </c:pt>
                <c:pt idx="2">
                  <c:v>2.6667741935483877</c:v>
                </c:pt>
                <c:pt idx="3">
                  <c:v>43.82322580645161</c:v>
                </c:pt>
                <c:pt idx="4">
                  <c:v>5.2574193548387083</c:v>
                </c:pt>
                <c:pt idx="5">
                  <c:v>0</c:v>
                </c:pt>
                <c:pt idx="6">
                  <c:v>9.1193548387096754</c:v>
                </c:pt>
                <c:pt idx="7">
                  <c:v>59.627741935483883</c:v>
                </c:pt>
                <c:pt idx="8">
                  <c:v>16.092903225806452</c:v>
                </c:pt>
                <c:pt idx="9">
                  <c:v>20.146330967741939</c:v>
                </c:pt>
                <c:pt idx="10">
                  <c:v>0</c:v>
                </c:pt>
                <c:pt idx="11">
                  <c:v>24.09967741935484</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2020/21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1655.3616611824523</c:v>
                </c:pt>
                <c:pt idx="2">
                  <c:v>1755.6323527640975</c:v>
                </c:pt>
                <c:pt idx="3">
                  <c:v>94.877205069686667</c:v>
                </c:pt>
                <c:pt idx="4">
                  <c:v>63.7</c:v>
                </c:pt>
                <c:pt idx="5" formatCode="#,##0.0">
                  <c:v>25.342983161537152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2020/21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1196</c:v>
                </c:pt>
                <c:pt idx="2">
                  <c:v>1103</c:v>
                </c:pt>
                <c:pt idx="3">
                  <c:v>47.7</c:v>
                </c:pt>
                <c:pt idx="4">
                  <c:v>44.5</c:v>
                </c:pt>
                <c:pt idx="5" formatCode="#,##0.0">
                  <c:v>20.002238171078396</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Years'!$G$13:$G$18</c:f>
              <c:numCache>
                <c:formatCode>#,##0</c:formatCode>
                <c:ptCount val="6"/>
                <c:pt idx="0">
                  <c:v>71.2</c:v>
                </c:pt>
                <c:pt idx="1">
                  <c:v>31.7</c:v>
                </c:pt>
                <c:pt idx="2" formatCode="#,##0.0">
                  <c:v>23.5</c:v>
                </c:pt>
                <c:pt idx="3" formatCode="#,##0.0">
                  <c:v>6.7</c:v>
                </c:pt>
                <c:pt idx="4">
                  <c:v>28.2</c:v>
                </c:pt>
                <c:pt idx="5" formatCode="#,##0.0">
                  <c:v>11.367193057333902</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Years'!$J$13:$J$18</c:f>
              <c:numCache>
                <c:formatCode>#,##0</c:formatCode>
                <c:ptCount val="6"/>
                <c:pt idx="0">
                  <c:v>70</c:v>
                </c:pt>
                <c:pt idx="1">
                  <c:v>53</c:v>
                </c:pt>
                <c:pt idx="2" formatCode="#,##0.0">
                  <c:v>12.725806451612904</c:v>
                </c:pt>
                <c:pt idx="3" formatCode="#,##0.0">
                  <c:v>0</c:v>
                </c:pt>
                <c:pt idx="4">
                  <c:v>17.716129032258063</c:v>
                </c:pt>
                <c:pt idx="5" formatCode="#,##0.0">
                  <c:v>11.2</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People'!$G$13:$G$19</c:f>
              <c:numCache>
                <c:formatCode>#,##0</c:formatCode>
                <c:ptCount val="7"/>
                <c:pt idx="0" formatCode="#,##0.0">
                  <c:v>7.8259092766653051</c:v>
                </c:pt>
                <c:pt idx="1">
                  <c:v>8.1360390830514842</c:v>
                </c:pt>
                <c:pt idx="2" formatCode="#,##0.0">
                  <c:v>13.187019320952917</c:v>
                </c:pt>
                <c:pt idx="3">
                  <c:v>40.299999999999997</c:v>
                </c:pt>
                <c:pt idx="4" formatCode="#,##0.0">
                  <c:v>26.3</c:v>
                </c:pt>
                <c:pt idx="5">
                  <c:v>30.6</c:v>
                </c:pt>
                <c:pt idx="6" formatCode="#,##0.0">
                  <c:v>16.2</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People'!$J$13:$J$19</c:f>
              <c:numCache>
                <c:formatCode>#,##0</c:formatCode>
                <c:ptCount val="7"/>
                <c:pt idx="0" formatCode="#,##0.0">
                  <c:v>4.1288689106122556</c:v>
                </c:pt>
                <c:pt idx="1">
                  <c:v>6.3273493484426542</c:v>
                </c:pt>
                <c:pt idx="2" formatCode="#,##0.0">
                  <c:v>14.011676396997498</c:v>
                </c:pt>
                <c:pt idx="3">
                  <c:v>0</c:v>
                </c:pt>
                <c:pt idx="4">
                  <c:v>0</c:v>
                </c:pt>
                <c:pt idx="5">
                  <c:v>0</c:v>
                </c:pt>
                <c:pt idx="6" formatCode="#,##0.0">
                  <c:v>0</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80" val="44"/>
</file>

<file path=xl/ctrlProps/ctrlProp2.xml><?xml version="1.0" encoding="utf-8"?>
<formControlPr xmlns="http://schemas.microsoft.com/office/spreadsheetml/2009/9/main" objectType="Drop" dropLines="50" dropStyle="combo" dx="16" fmlaLink="$H$11" fmlaRange="'Data 3 Table'!$B$4:$B$84" sel="26" val="0"/>
</file>

<file path=xl/ctrlProps/ctrlProp3.xml><?xml version="1.0" encoding="utf-8"?>
<formControlPr xmlns="http://schemas.microsoft.com/office/spreadsheetml/2009/9/main" objectType="Drop" dropLines="40" dropStyle="combo" dx="16" fmlaLink="$C$12" fmlaRange="$O$9:$O$111" sel="11" val="0"/>
</file>

<file path=xl/ctrlProps/ctrlProp4.xml><?xml version="1.0" encoding="utf-8"?>
<formControlPr xmlns="http://schemas.microsoft.com/office/spreadsheetml/2009/9/main" objectType="Drop" dropLines="40" dropStyle="combo" dx="16" fmlaLink="$C$12" fmlaRange="$O$9:$O$109" sel="26" val="59"/>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3" Type="http://schemas.openxmlformats.org/officeDocument/2006/relationships/hyperlink" Target="http://www.socialstats.com.au/"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9.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1.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1.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10.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2.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11.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3.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3.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12.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1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1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hyperlink" Target="http://www.socialstats.com.au/" TargetMode="External"/><Relationship Id="rId1" Type="http://schemas.openxmlformats.org/officeDocument/2006/relationships/chart" Target="../charts/chart1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2.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hyperlink" Target="http://www.socialstats.com.au/" TargetMode="External"/><Relationship Id="rId1" Type="http://schemas.openxmlformats.org/officeDocument/2006/relationships/chart" Target="../charts/chart1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2.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Introduction!A1"/><Relationship Id="rId3" Type="http://schemas.openxmlformats.org/officeDocument/2006/relationships/hyperlink" Target="#Community!A1"/><Relationship Id="rId21" Type="http://schemas.openxmlformats.org/officeDocument/2006/relationships/image" Target="../media/image3.jpeg"/><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http://www.socialstats.com.au/" TargetMode="External"/><Relationship Id="rId2" Type="http://schemas.openxmlformats.org/officeDocument/2006/relationships/chart" Target="../charts/chart1.xml"/><Relationship Id="rId16" Type="http://schemas.openxmlformats.org/officeDocument/2006/relationships/hyperlink" Target="#Correlations!A1"/><Relationship Id="rId20" Type="http://schemas.openxmlformats.org/officeDocument/2006/relationships/hyperlink" Target="#Environment!A1"/><Relationship Id="rId1" Type="http://schemas.openxmlformats.org/officeDocument/2006/relationships/image" Target="../media/image2.png"/><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hyperlink" Target="#Transport!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Transport!A1"/><Relationship Id="rId3" Type="http://schemas.openxmlformats.org/officeDocument/2006/relationships/hyperlink" Target="#Education!A1"/><Relationship Id="rId21" Type="http://schemas.openxmlformats.org/officeDocument/2006/relationships/image" Target="../media/image2.png"/><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Older People'!A1"/><Relationship Id="rId2" Type="http://schemas.openxmlformats.org/officeDocument/2006/relationships/hyperlink" Target="#Community!A1"/><Relationship Id="rId16" Type="http://schemas.openxmlformats.org/officeDocument/2006/relationships/hyperlink" Target="#Safety!A1"/><Relationship Id="rId20" Type="http://schemas.openxmlformats.org/officeDocument/2006/relationships/image" Target="../media/image4.jpeg"/><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hyperlink" Target="#Introduction!A1"/><Relationship Id="rId10" Type="http://schemas.openxmlformats.org/officeDocument/2006/relationships/hyperlink" Target="#'Young People'!A1"/><Relationship Id="rId19" Type="http://schemas.openxmlformats.org/officeDocument/2006/relationships/hyperlink" Target="#Environment!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 Id="rId22" Type="http://schemas.openxmlformats.org/officeDocument/2006/relationships/hyperlink" Target="http://www.socialstats.com.au/"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7.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8.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8.xml.rels><?xml version="1.0" encoding="UTF-8" standalone="yes"?>
<Relationships xmlns="http://schemas.openxmlformats.org/package/2006/relationships"><Relationship Id="rId8" Type="http://schemas.openxmlformats.org/officeDocument/2006/relationships/hyperlink" Target="#Housing!A1"/><Relationship Id="rId13" Type="http://schemas.openxmlformats.org/officeDocument/2006/relationships/hyperlink" Target="#Families!A1"/><Relationship Id="rId18" Type="http://schemas.openxmlformats.org/officeDocument/2006/relationships/hyperlink" Target="#Environment!A1"/><Relationship Id="rId3" Type="http://schemas.openxmlformats.org/officeDocument/2006/relationships/hyperlink" Target="#Introduction!A1"/><Relationship Id="rId21" Type="http://schemas.openxmlformats.org/officeDocument/2006/relationships/hyperlink" Target="http://www.socialstats.com.au/" TargetMode="External"/><Relationship Id="rId7" Type="http://schemas.openxmlformats.org/officeDocument/2006/relationships/hyperlink" Target="#Finance!A1"/><Relationship Id="rId12" Type="http://schemas.openxmlformats.org/officeDocument/2006/relationships/hyperlink" Target="#'Older People'!A1"/><Relationship Id="rId17" Type="http://schemas.openxmlformats.org/officeDocument/2006/relationships/hyperlink" Target="#Transport!A1"/><Relationship Id="rId2" Type="http://schemas.openxmlformats.org/officeDocument/2006/relationships/hyperlink" Target="#'Young People'!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7.xml"/><Relationship Id="rId6" Type="http://schemas.openxmlformats.org/officeDocument/2006/relationships/hyperlink" Target="#Employment!A1"/><Relationship Id="rId11" Type="http://schemas.openxmlformats.org/officeDocument/2006/relationships/hyperlink" Target="#Gender!A1"/><Relationship Id="rId5" Type="http://schemas.openxmlformats.org/officeDocument/2006/relationships/hyperlink" Target="#Education!A1"/><Relationship Id="rId15" Type="http://schemas.openxmlformats.org/officeDocument/2006/relationships/hyperlink" Target="#'Municipal Comparison'!A1"/><Relationship Id="rId10" Type="http://schemas.openxmlformats.org/officeDocument/2006/relationships/hyperlink" Target="#Safety!A1"/><Relationship Id="rId19" Type="http://schemas.openxmlformats.org/officeDocument/2006/relationships/image" Target="../media/image9.jpeg"/><Relationship Id="rId4" Type="http://schemas.openxmlformats.org/officeDocument/2006/relationships/hyperlink" Target="#Community!A1"/><Relationship Id="rId9" Type="http://schemas.openxmlformats.org/officeDocument/2006/relationships/hyperlink" Target="#Health!A1"/><Relationship Id="rId14" Type="http://schemas.openxmlformats.org/officeDocument/2006/relationships/hyperlink" Target="#'Early Years'!A1"/></Relationships>
</file>

<file path=xl/drawings/_rels/drawing9.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21" Type="http://schemas.openxmlformats.org/officeDocument/2006/relationships/hyperlink" Target="http://www.socialstats.com.au/" TargetMode="External"/><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20" Type="http://schemas.openxmlformats.org/officeDocument/2006/relationships/image" Target="../media/image2.png"/><Relationship Id="rId1" Type="http://schemas.openxmlformats.org/officeDocument/2006/relationships/chart" Target="../charts/chart8.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0.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twoCellAnchor editAs="oneCell">
    <xdr:from>
      <xdr:col>5</xdr:col>
      <xdr:colOff>147635</xdr:colOff>
      <xdr:row>0</xdr:row>
      <xdr:rowOff>971551</xdr:rowOff>
    </xdr:from>
    <xdr:to>
      <xdr:col>6</xdr:col>
      <xdr:colOff>328610</xdr:colOff>
      <xdr:row>1</xdr:row>
      <xdr:rowOff>328614</xdr:rowOff>
    </xdr:to>
    <xdr:pic>
      <xdr:nvPicPr>
        <xdr:cNvPr id="7" name="Picture 11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05823" y="971551"/>
          <a:ext cx="833437" cy="671513"/>
        </a:xfrm>
        <a:prstGeom prst="rect">
          <a:avLst/>
        </a:prstGeom>
        <a:noFill/>
        <a:ln w="9525">
          <a:noFill/>
          <a:miter lim="800000"/>
          <a:headEnd/>
          <a:tailEnd/>
        </a:ln>
      </xdr:spPr>
    </xdr:pic>
    <xdr:clientData/>
  </xdr:twoCellAnchor>
  <xdr:twoCellAnchor>
    <xdr:from>
      <xdr:col>4</xdr:col>
      <xdr:colOff>57148</xdr:colOff>
      <xdr:row>0</xdr:row>
      <xdr:rowOff>1</xdr:rowOff>
    </xdr:from>
    <xdr:to>
      <xdr:col>6</xdr:col>
      <xdr:colOff>509589</xdr:colOff>
      <xdr:row>0</xdr:row>
      <xdr:rowOff>757239</xdr:rowOff>
    </xdr:to>
    <xdr:sp macro="" textlink="">
      <xdr:nvSpPr>
        <xdr:cNvPr id="8" name="Rounded Rectangular Callout 19">
          <a:extLst>
            <a:ext uri="{FF2B5EF4-FFF2-40B4-BE49-F238E27FC236}">
              <a16:creationId xmlns:a16="http://schemas.microsoft.com/office/drawing/2014/main" id="{00000000-0008-0000-0100-000008000000}"/>
            </a:ext>
          </a:extLst>
        </xdr:cNvPr>
        <xdr:cNvSpPr/>
      </xdr:nvSpPr>
      <xdr:spPr>
        <a:xfrm>
          <a:off x="7762873" y="1"/>
          <a:ext cx="1757366" cy="757238"/>
        </a:xfrm>
        <a:prstGeom prst="wedgeRoundRectCallout">
          <a:avLst>
            <a:gd name="adj1" fmla="val -3128"/>
            <a:gd name="adj2" fmla="val 83321"/>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1</xdr:colOff>
      <xdr:row>0</xdr:row>
      <xdr:rowOff>28577</xdr:rowOff>
    </xdr:from>
    <xdr:to>
      <xdr:col>6</xdr:col>
      <xdr:colOff>542926</xdr:colOff>
      <xdr:row>0</xdr:row>
      <xdr:rowOff>762000</xdr:rowOff>
    </xdr:to>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100-000009000000}"/>
            </a:ext>
          </a:extLst>
        </xdr:cNvPr>
        <xdr:cNvSpPr txBox="1"/>
      </xdr:nvSpPr>
      <xdr:spPr>
        <a:xfrm>
          <a:off x="7705726" y="28577"/>
          <a:ext cx="1847850" cy="733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p>
        <a:p>
          <a:r>
            <a:rPr lang="en-US" sz="1050" b="1" baseline="0">
              <a:latin typeface="Garamond" pitchFamily="18" charset="0"/>
            </a:rPr>
            <a:t>or www.genderstats.com.au</a:t>
          </a:r>
          <a:endParaRPr lang="en-US" sz="1050" b="1">
            <a:latin typeface="Garamond"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9" cstate="print"/>
        <a:stretch>
          <a:fillRect/>
        </a:stretch>
      </xdr:blipFill>
      <xdr:spPr>
        <a:xfrm>
          <a:off x="6324600" y="1"/>
          <a:ext cx="1295399" cy="1076324"/>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A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9" name="TextBox 28">
          <a:hlinkClick xmlns:r="http://schemas.openxmlformats.org/officeDocument/2006/relationships" r:id="rId21"/>
          <a:extLst>
            <a:ext uri="{FF2B5EF4-FFF2-40B4-BE49-F238E27FC236}">
              <a16:creationId xmlns:a16="http://schemas.microsoft.com/office/drawing/2014/main" id="{00000000-0008-0000-0A00-00001D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17</xdr:row>
      <xdr:rowOff>19051</xdr:rowOff>
    </xdr:from>
    <xdr:to>
      <xdr:col>13</xdr:col>
      <xdr:colOff>514350</xdr:colOff>
      <xdr:row>31</xdr:row>
      <xdr:rowOff>133350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2"/>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8"/>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9"/>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0"/>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1"/>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2"/>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3"/>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4"/>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5"/>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6"/>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7"/>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18"/>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9" cstate="print"/>
        <a:srcRect l="8782" r="15103"/>
        <a:stretch>
          <a:fillRect/>
        </a:stretch>
      </xdr:blipFill>
      <xdr:spPr>
        <a:xfrm>
          <a:off x="6324599" y="9526"/>
          <a:ext cx="1285875" cy="1066800"/>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B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9" name="TextBox 28">
          <a:hlinkClick xmlns:r="http://schemas.openxmlformats.org/officeDocument/2006/relationships" r:id="rId21"/>
          <a:extLst>
            <a:ext uri="{FF2B5EF4-FFF2-40B4-BE49-F238E27FC236}">
              <a16:creationId xmlns:a16="http://schemas.microsoft.com/office/drawing/2014/main" id="{00000000-0008-0000-0B00-00001D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9" cstate="print"/>
        <a:srcRect l="33391" r="24361" b="21948"/>
        <a:stretch>
          <a:fillRect/>
        </a:stretch>
      </xdr:blipFill>
      <xdr:spPr>
        <a:xfrm rot="16200000">
          <a:off x="6429377" y="-104776"/>
          <a:ext cx="1076324" cy="1285875"/>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C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9" name="TextBox 28">
          <a:hlinkClick xmlns:r="http://schemas.openxmlformats.org/officeDocument/2006/relationships" r:id="rId21"/>
          <a:extLst>
            <a:ext uri="{FF2B5EF4-FFF2-40B4-BE49-F238E27FC236}">
              <a16:creationId xmlns:a16="http://schemas.microsoft.com/office/drawing/2014/main" id="{00000000-0008-0000-0C00-00001D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9" cstate="print"/>
        <a:srcRect l="12379" r="10881"/>
        <a:stretch>
          <a:fillRect/>
        </a:stretch>
      </xdr:blipFill>
      <xdr:spPr>
        <a:xfrm>
          <a:off x="6315075" y="0"/>
          <a:ext cx="1295400" cy="1076325"/>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5</xdr:row>
      <xdr:rowOff>61913</xdr:rowOff>
    </xdr:to>
    <xdr:sp macro="" textlink="">
      <xdr:nvSpPr>
        <xdr:cNvPr id="27" name="Rounded Rectangular Callout 19">
          <a:extLst>
            <a:ext uri="{FF2B5EF4-FFF2-40B4-BE49-F238E27FC236}">
              <a16:creationId xmlns:a16="http://schemas.microsoft.com/office/drawing/2014/main" id="{00000000-0008-0000-0D00-00001B000000}"/>
            </a:ext>
          </a:extLst>
        </xdr:cNvPr>
        <xdr:cNvSpPr/>
      </xdr:nvSpPr>
      <xdr:spPr>
        <a:xfrm>
          <a:off x="8205785" y="0"/>
          <a:ext cx="1890713" cy="728663"/>
        </a:xfrm>
        <a:prstGeom prst="wedgeRoundRectCallout">
          <a:avLst>
            <a:gd name="adj1" fmla="val -24035"/>
            <a:gd name="adj2" fmla="val 59943"/>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100012</xdr:colOff>
      <xdr:row>0</xdr:row>
      <xdr:rowOff>0</xdr:rowOff>
    </xdr:from>
    <xdr:to>
      <xdr:col>17</xdr:col>
      <xdr:colOff>114298</xdr:colOff>
      <xdr:row>5</xdr:row>
      <xdr:rowOff>66673</xdr:rowOff>
    </xdr:to>
    <xdr:sp macro="" textlink="">
      <xdr:nvSpPr>
        <xdr:cNvPr id="29" name="TextBox 28">
          <a:hlinkClick xmlns:r="http://schemas.openxmlformats.org/officeDocument/2006/relationships" r:id="rId21"/>
          <a:extLst>
            <a:ext uri="{FF2B5EF4-FFF2-40B4-BE49-F238E27FC236}">
              <a16:creationId xmlns:a16="http://schemas.microsoft.com/office/drawing/2014/main" id="{00000000-0008-0000-0D00-00001D000000}"/>
            </a:ext>
          </a:extLst>
        </xdr:cNvPr>
        <xdr:cNvSpPr txBox="1"/>
      </xdr:nvSpPr>
      <xdr:spPr>
        <a:xfrm>
          <a:off x="8248650" y="0"/>
          <a:ext cx="1971673" cy="733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p>
        <a:p>
          <a:r>
            <a:rPr lang="en-US" sz="1050" b="1" baseline="0">
              <a:latin typeface="Garamond" pitchFamily="18" charset="0"/>
            </a:rPr>
            <a:t>or www.genderstats.com.au</a:t>
          </a:r>
          <a:endParaRPr lang="en-US" sz="1050" b="1">
            <a:latin typeface="Garamond"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9" cstate="print"/>
        <a:srcRect l="23864"/>
        <a:stretch>
          <a:fillRect/>
        </a:stretch>
      </xdr:blipFill>
      <xdr:spPr>
        <a:xfrm>
          <a:off x="6324600" y="0"/>
          <a:ext cx="1285875" cy="1069775"/>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41" name="Rounded Rectangular Callout 19">
          <a:extLst>
            <a:ext uri="{FF2B5EF4-FFF2-40B4-BE49-F238E27FC236}">
              <a16:creationId xmlns:a16="http://schemas.microsoft.com/office/drawing/2014/main" id="{00000000-0008-0000-0E00-000029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44" name="TextBox 43">
          <a:hlinkClick xmlns:r="http://schemas.openxmlformats.org/officeDocument/2006/relationships" r:id="rId21"/>
          <a:extLst>
            <a:ext uri="{FF2B5EF4-FFF2-40B4-BE49-F238E27FC236}">
              <a16:creationId xmlns:a16="http://schemas.microsoft.com/office/drawing/2014/main" id="{00000000-0008-0000-0E00-00002C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3"/>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5"/>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6"/>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8"/>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9"/>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0"/>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2"/>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3"/>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4"/>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stretch>
          <a:fillRect/>
        </a:stretch>
      </xdr:blipFill>
      <xdr:spPr>
        <a:xfrm>
          <a:off x="6324600" y="1"/>
          <a:ext cx="1288800" cy="1072432"/>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F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F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42" name="TextBox 41">
          <a:hlinkClick xmlns:r="http://schemas.openxmlformats.org/officeDocument/2006/relationships" r:id="rId21"/>
          <a:extLst>
            <a:ext uri="{FF2B5EF4-FFF2-40B4-BE49-F238E27FC236}">
              <a16:creationId xmlns:a16="http://schemas.microsoft.com/office/drawing/2014/main" id="{00000000-0008-0000-0F00-00002A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12</xdr:row>
      <xdr:rowOff>285750</xdr:rowOff>
    </xdr:from>
    <xdr:to>
      <xdr:col>11</xdr:col>
      <xdr:colOff>200025</xdr:colOff>
      <xdr:row>72</xdr:row>
      <xdr:rowOff>152400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3"/>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12</xdr:row>
          <xdr:rowOff>38100</xdr:rowOff>
        </xdr:from>
        <xdr:to>
          <xdr:col>11</xdr:col>
          <xdr:colOff>127000</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12</xdr:col>
      <xdr:colOff>261935</xdr:colOff>
      <xdr:row>12</xdr:row>
      <xdr:rowOff>171451</xdr:rowOff>
    </xdr:from>
    <xdr:to>
      <xdr:col>13</xdr:col>
      <xdr:colOff>361947</xdr:colOff>
      <xdr:row>14</xdr:row>
      <xdr:rowOff>109539</xdr:rowOff>
    </xdr:to>
    <xdr:pic>
      <xdr:nvPicPr>
        <xdr:cNvPr id="27" name="Picture 1112">
          <a:extLst>
            <a:ext uri="{FF2B5EF4-FFF2-40B4-BE49-F238E27FC236}">
              <a16:creationId xmlns:a16="http://schemas.microsoft.com/office/drawing/2014/main" id="{00000000-0008-0000-1000-00001B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024685" y="1881189"/>
          <a:ext cx="833437" cy="671513"/>
        </a:xfrm>
        <a:prstGeom prst="rect">
          <a:avLst/>
        </a:prstGeom>
        <a:noFill/>
        <a:ln w="9525">
          <a:noFill/>
          <a:miter lim="800000"/>
          <a:headEnd/>
          <a:tailEnd/>
        </a:ln>
      </xdr:spPr>
    </xdr:pic>
    <xdr:clientData/>
  </xdr:twoCellAnchor>
  <xdr:twoCellAnchor>
    <xdr:from>
      <xdr:col>12</xdr:col>
      <xdr:colOff>14284</xdr:colOff>
      <xdr:row>7</xdr:row>
      <xdr:rowOff>14288</xdr:rowOff>
    </xdr:from>
    <xdr:to>
      <xdr:col>14</xdr:col>
      <xdr:colOff>519109</xdr:colOff>
      <xdr:row>11</xdr:row>
      <xdr:rowOff>47626</xdr:rowOff>
    </xdr:to>
    <xdr:sp macro="" textlink="">
      <xdr:nvSpPr>
        <xdr:cNvPr id="28" name="Rounded Rectangular Callout 19">
          <a:extLst>
            <a:ext uri="{FF2B5EF4-FFF2-40B4-BE49-F238E27FC236}">
              <a16:creationId xmlns:a16="http://schemas.microsoft.com/office/drawing/2014/main" id="{00000000-0008-0000-1000-00001C000000}"/>
            </a:ext>
          </a:extLst>
        </xdr:cNvPr>
        <xdr:cNvSpPr/>
      </xdr:nvSpPr>
      <xdr:spPr>
        <a:xfrm>
          <a:off x="6777034" y="1081088"/>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190499</xdr:colOff>
      <xdr:row>7</xdr:row>
      <xdr:rowOff>42865</xdr:rowOff>
    </xdr:from>
    <xdr:to>
      <xdr:col>14</xdr:col>
      <xdr:colOff>542922</xdr:colOff>
      <xdr:row>12</xdr:row>
      <xdr:rowOff>9526</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1000-00001D000000}"/>
            </a:ext>
          </a:extLst>
        </xdr:cNvPr>
        <xdr:cNvSpPr txBox="1"/>
      </xdr:nvSpPr>
      <xdr:spPr>
        <a:xfrm>
          <a:off x="6719887" y="1109665"/>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2"/>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10</xdr:col>
          <xdr:colOff>127000</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12700</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12</xdr:col>
      <xdr:colOff>390523</xdr:colOff>
      <xdr:row>5</xdr:row>
      <xdr:rowOff>95251</xdr:rowOff>
    </xdr:from>
    <xdr:to>
      <xdr:col>13</xdr:col>
      <xdr:colOff>490535</xdr:colOff>
      <xdr:row>9</xdr:row>
      <xdr:rowOff>166689</xdr:rowOff>
    </xdr:to>
    <xdr:pic>
      <xdr:nvPicPr>
        <xdr:cNvPr id="27" name="Picture 1112">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153273" y="762001"/>
          <a:ext cx="833437" cy="671513"/>
        </a:xfrm>
        <a:prstGeom prst="rect">
          <a:avLst/>
        </a:prstGeom>
        <a:noFill/>
        <a:ln w="9525">
          <a:noFill/>
          <a:miter lim="800000"/>
          <a:headEnd/>
          <a:tailEnd/>
        </a:ln>
      </xdr:spPr>
    </xdr:pic>
    <xdr:clientData/>
  </xdr:twoCellAnchor>
  <xdr:twoCellAnchor>
    <xdr:from>
      <xdr:col>12</xdr:col>
      <xdr:colOff>57147</xdr:colOff>
      <xdr:row>0</xdr:row>
      <xdr:rowOff>0</xdr:rowOff>
    </xdr:from>
    <xdr:to>
      <xdr:col>14</xdr:col>
      <xdr:colOff>561972</xdr:colOff>
      <xdr:row>4</xdr:row>
      <xdr:rowOff>76201</xdr:rowOff>
    </xdr:to>
    <xdr:sp macro="" textlink="">
      <xdr:nvSpPr>
        <xdr:cNvPr id="28" name="Rounded Rectangular Callout 19">
          <a:extLst>
            <a:ext uri="{FF2B5EF4-FFF2-40B4-BE49-F238E27FC236}">
              <a16:creationId xmlns:a16="http://schemas.microsoft.com/office/drawing/2014/main" id="{00000000-0008-0000-1100-00001C000000}"/>
            </a:ext>
          </a:extLst>
        </xdr:cNvPr>
        <xdr:cNvSpPr/>
      </xdr:nvSpPr>
      <xdr:spPr>
        <a:xfrm>
          <a:off x="6819897"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0</xdr:row>
      <xdr:rowOff>28577</xdr:rowOff>
    </xdr:from>
    <xdr:to>
      <xdr:col>14</xdr:col>
      <xdr:colOff>585785</xdr:colOff>
      <xdr:row>4</xdr:row>
      <xdr:rowOff>104776</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1100-00001D000000}"/>
            </a:ext>
          </a:extLst>
        </xdr:cNvPr>
        <xdr:cNvSpPr txBox="1"/>
      </xdr:nvSpPr>
      <xdr:spPr>
        <a:xfrm>
          <a:off x="6762750"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304800</xdr:colOff>
      <xdr:row>6</xdr:row>
      <xdr:rowOff>9525</xdr:rowOff>
    </xdr:from>
    <xdr:to>
      <xdr:col>15</xdr:col>
      <xdr:colOff>485775</xdr:colOff>
      <xdr:row>10</xdr:row>
      <xdr:rowOff>171450</xdr:rowOff>
    </xdr:to>
    <xdr:pic>
      <xdr:nvPicPr>
        <xdr:cNvPr id="1395927" name="Picture 1112">
          <a:extLst>
            <a:ext uri="{FF2B5EF4-FFF2-40B4-BE49-F238E27FC236}">
              <a16:creationId xmlns:a16="http://schemas.microsoft.com/office/drawing/2014/main" id="{00000000-0008-0000-0200-0000D74C15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15275" y="809625"/>
          <a:ext cx="790575" cy="666750"/>
        </a:xfrm>
        <a:prstGeom prst="rect">
          <a:avLst/>
        </a:prstGeom>
        <a:noFill/>
        <a:ln w="9525">
          <a:noFill/>
          <a:miter lim="800000"/>
          <a:headEnd/>
          <a:tailEnd/>
        </a:ln>
      </xdr:spPr>
    </xdr:pic>
    <xdr:clientData/>
  </xdr:twoCellAnchor>
  <xdr:twoCellAnchor>
    <xdr:from>
      <xdr:col>0</xdr:col>
      <xdr:colOff>209550</xdr:colOff>
      <xdr:row>17</xdr:row>
      <xdr:rowOff>38100</xdr:rowOff>
    </xdr:from>
    <xdr:to>
      <xdr:col>12</xdr:col>
      <xdr:colOff>571500</xdr:colOff>
      <xdr:row>31</xdr:row>
      <xdr:rowOff>66676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3"/>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4"/>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5"/>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6"/>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7"/>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8"/>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9"/>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10"/>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1"/>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2"/>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4"/>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5"/>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6"/>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14</xdr:col>
      <xdr:colOff>57149</xdr:colOff>
      <xdr:row>0</xdr:row>
      <xdr:rowOff>9524</xdr:rowOff>
    </xdr:from>
    <xdr:to>
      <xdr:col>16</xdr:col>
      <xdr:colOff>642937</xdr:colOff>
      <xdr:row>4</xdr:row>
      <xdr:rowOff>85725</xdr:rowOff>
    </xdr:to>
    <xdr:sp macro="" textlink="">
      <xdr:nvSpPr>
        <xdr:cNvPr id="20" name="Rounded Rectangular Callout 19">
          <a:extLst>
            <a:ext uri="{FF2B5EF4-FFF2-40B4-BE49-F238E27FC236}">
              <a16:creationId xmlns:a16="http://schemas.microsoft.com/office/drawing/2014/main" id="{00000000-0008-0000-0200-000014000000}"/>
            </a:ext>
          </a:extLst>
        </xdr:cNvPr>
        <xdr:cNvSpPr/>
      </xdr:nvSpPr>
      <xdr:spPr>
        <a:xfrm>
          <a:off x="8205787" y="9524"/>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xdr:colOff>
      <xdr:row>0</xdr:row>
      <xdr:rowOff>38101</xdr:rowOff>
    </xdr:from>
    <xdr:to>
      <xdr:col>17</xdr:col>
      <xdr:colOff>14288</xdr:colOff>
      <xdr:row>4</xdr:row>
      <xdr:rowOff>114300</xdr:rowOff>
    </xdr:to>
    <xdr:sp macro="" textlink="">
      <xdr:nvSpPr>
        <xdr:cNvPr id="21" name="TextBox 20">
          <a:hlinkClick xmlns:r="http://schemas.openxmlformats.org/officeDocument/2006/relationships" r:id="rId17"/>
          <a:extLst>
            <a:ext uri="{FF2B5EF4-FFF2-40B4-BE49-F238E27FC236}">
              <a16:creationId xmlns:a16="http://schemas.microsoft.com/office/drawing/2014/main" id="{00000000-0008-0000-0200-000015000000}"/>
            </a:ext>
          </a:extLst>
        </xdr:cNvPr>
        <xdr:cNvSpPr txBox="1"/>
      </xdr:nvSpPr>
      <xdr:spPr>
        <a:xfrm>
          <a:off x="8148640" y="38101"/>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8"/>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9"/>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20"/>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21"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12700</xdr:rowOff>
        </xdr:from>
        <xdr:to>
          <xdr:col>10</xdr:col>
          <xdr:colOff>641350</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12700</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5"/>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6"/>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0" cstate="print"/>
        <a:stretch>
          <a:fillRect/>
        </a:stretch>
      </xdr:blipFill>
      <xdr:spPr>
        <a:xfrm>
          <a:off x="6324600" y="0"/>
          <a:ext cx="1285200" cy="1072800"/>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39" name="Picture 111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60" name="Rounded Rectangular Callout 19">
          <a:extLst>
            <a:ext uri="{FF2B5EF4-FFF2-40B4-BE49-F238E27FC236}">
              <a16:creationId xmlns:a16="http://schemas.microsoft.com/office/drawing/2014/main" id="{00000000-0008-0000-0300-00003C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64" name="TextBox 63">
          <a:hlinkClick xmlns:r="http://schemas.openxmlformats.org/officeDocument/2006/relationships" r:id="rId22"/>
          <a:extLst>
            <a:ext uri="{FF2B5EF4-FFF2-40B4-BE49-F238E27FC236}">
              <a16:creationId xmlns:a16="http://schemas.microsoft.com/office/drawing/2014/main" id="{00000000-0008-0000-0300-000040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3"/>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7"/>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19" cstate="print"/>
        <a:stretch>
          <a:fillRect/>
        </a:stretch>
      </xdr:blipFill>
      <xdr:spPr>
        <a:xfrm>
          <a:off x="6324600" y="0"/>
          <a:ext cx="1285200" cy="1072800"/>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4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9" name="TextBox 28">
          <a:hlinkClick xmlns:r="http://schemas.openxmlformats.org/officeDocument/2006/relationships" r:id="rId21"/>
          <a:extLst>
            <a:ext uri="{FF2B5EF4-FFF2-40B4-BE49-F238E27FC236}">
              <a16:creationId xmlns:a16="http://schemas.microsoft.com/office/drawing/2014/main" id="{00000000-0008-0000-0400-00001D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4"/>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5"/>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7"/>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8"/>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9"/>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0"/>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4"/>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5"/>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6"/>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7"/>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18"/>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19" cstate="print"/>
        <a:srcRect t="13577" r="9717" b="33654"/>
        <a:stretch>
          <a:fillRect/>
        </a:stretch>
      </xdr:blipFill>
      <xdr:spPr>
        <a:xfrm>
          <a:off x="6324600" y="0"/>
          <a:ext cx="1288800" cy="1069200"/>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30" name="Picture 1112">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45" name="Rounded Rectangular Callout 19">
          <a:extLst>
            <a:ext uri="{FF2B5EF4-FFF2-40B4-BE49-F238E27FC236}">
              <a16:creationId xmlns:a16="http://schemas.microsoft.com/office/drawing/2014/main" id="{00000000-0008-0000-0500-00002D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48" name="TextBox 47">
          <a:hlinkClick xmlns:r="http://schemas.openxmlformats.org/officeDocument/2006/relationships" r:id="rId21"/>
          <a:extLst>
            <a:ext uri="{FF2B5EF4-FFF2-40B4-BE49-F238E27FC236}">
              <a16:creationId xmlns:a16="http://schemas.microsoft.com/office/drawing/2014/main" id="{00000000-0008-0000-0500-000030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cstate="print"/>
        <a:srcRect r="13843"/>
        <a:stretch>
          <a:fillRect/>
        </a:stretch>
      </xdr:blipFill>
      <xdr:spPr>
        <a:xfrm>
          <a:off x="6319033" y="0"/>
          <a:ext cx="1291442" cy="1076325"/>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6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8" name="TextBox 27">
          <a:hlinkClick xmlns:r="http://schemas.openxmlformats.org/officeDocument/2006/relationships" r:id="rId21"/>
          <a:extLst>
            <a:ext uri="{FF2B5EF4-FFF2-40B4-BE49-F238E27FC236}">
              <a16:creationId xmlns:a16="http://schemas.microsoft.com/office/drawing/2014/main" id="{00000000-0008-0000-0600-00001C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24</xdr:row>
      <xdr:rowOff>161925</xdr:rowOff>
    </xdr:from>
    <xdr:to>
      <xdr:col>13</xdr:col>
      <xdr:colOff>504825</xdr:colOff>
      <xdr:row>48</xdr:row>
      <xdr:rowOff>9525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9" cstate="print"/>
        <a:srcRect l="18519"/>
        <a:stretch>
          <a:fillRect/>
        </a:stretch>
      </xdr:blipFill>
      <xdr:spPr>
        <a:xfrm>
          <a:off x="6324600" y="0"/>
          <a:ext cx="1285875" cy="1073887"/>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44" name="Rounded Rectangular Callout 19">
          <a:extLst>
            <a:ext uri="{FF2B5EF4-FFF2-40B4-BE49-F238E27FC236}">
              <a16:creationId xmlns:a16="http://schemas.microsoft.com/office/drawing/2014/main" id="{00000000-0008-0000-0700-00002C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45" name="TextBox 44">
          <a:hlinkClick xmlns:r="http://schemas.openxmlformats.org/officeDocument/2006/relationships" r:id="rId21"/>
          <a:extLst>
            <a:ext uri="{FF2B5EF4-FFF2-40B4-BE49-F238E27FC236}">
              <a16:creationId xmlns:a16="http://schemas.microsoft.com/office/drawing/2014/main" id="{00000000-0008-0000-0700-00002D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cstate="print"/>
        <a:srcRect l="16199" t="11137" r="18105" b="16980"/>
        <a:stretch>
          <a:fillRect/>
        </a:stretch>
      </xdr:blipFill>
      <xdr:spPr>
        <a:xfrm>
          <a:off x="6324599" y="9525"/>
          <a:ext cx="1285875" cy="1066800"/>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7" name="Picture 1112">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8" name="Rounded Rectangular Callout 19">
          <a:extLst>
            <a:ext uri="{FF2B5EF4-FFF2-40B4-BE49-F238E27FC236}">
              <a16:creationId xmlns:a16="http://schemas.microsoft.com/office/drawing/2014/main" id="{00000000-0008-0000-0800-00001C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800-00001E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2"/>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7"/>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8"/>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1"/>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2"/>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3"/>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4"/>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5"/>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6"/>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7"/>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8"/>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cstate="print"/>
        <a:srcRect r="19337"/>
        <a:stretch>
          <a:fillRect/>
        </a:stretch>
      </xdr:blipFill>
      <xdr:spPr>
        <a:xfrm>
          <a:off x="6324600" y="0"/>
          <a:ext cx="1295400" cy="1076325"/>
        </a:xfrm>
        <a:prstGeom prst="rect">
          <a:avLst/>
        </a:prstGeom>
      </xdr:spPr>
    </xdr:pic>
    <xdr:clientData/>
  </xdr:twoCellAnchor>
  <xdr:twoCellAnchor editAs="oneCell">
    <xdr:from>
      <xdr:col>14</xdr:col>
      <xdr:colOff>304798</xdr:colOff>
      <xdr:row>6</xdr:row>
      <xdr:rowOff>1</xdr:rowOff>
    </xdr:from>
    <xdr:to>
      <xdr:col>15</xdr:col>
      <xdr:colOff>485773</xdr:colOff>
      <xdr:row>10</xdr:row>
      <xdr:rowOff>28576</xdr:rowOff>
    </xdr:to>
    <xdr:pic>
      <xdr:nvPicPr>
        <xdr:cNvPr id="26" name="Picture 1112">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453436" y="800101"/>
          <a:ext cx="833437" cy="671513"/>
        </a:xfrm>
        <a:prstGeom prst="rect">
          <a:avLst/>
        </a:prstGeom>
        <a:noFill/>
        <a:ln w="9525">
          <a:noFill/>
          <a:miter lim="800000"/>
          <a:headEnd/>
          <a:tailEnd/>
        </a:ln>
      </xdr:spPr>
    </xdr:pic>
    <xdr:clientData/>
  </xdr:twoCellAnchor>
  <xdr:twoCellAnchor>
    <xdr:from>
      <xdr:col>14</xdr:col>
      <xdr:colOff>57147</xdr:colOff>
      <xdr:row>0</xdr:row>
      <xdr:rowOff>0</xdr:rowOff>
    </xdr:from>
    <xdr:to>
      <xdr:col>16</xdr:col>
      <xdr:colOff>642935</xdr:colOff>
      <xdr:row>4</xdr:row>
      <xdr:rowOff>76201</xdr:rowOff>
    </xdr:to>
    <xdr:sp macro="" textlink="">
      <xdr:nvSpPr>
        <xdr:cNvPr id="27" name="Rounded Rectangular Callout 19">
          <a:extLst>
            <a:ext uri="{FF2B5EF4-FFF2-40B4-BE49-F238E27FC236}">
              <a16:creationId xmlns:a16="http://schemas.microsoft.com/office/drawing/2014/main" id="{00000000-0008-0000-0900-00001B000000}"/>
            </a:ext>
          </a:extLst>
        </xdr:cNvPr>
        <xdr:cNvSpPr/>
      </xdr:nvSpPr>
      <xdr:spPr>
        <a:xfrm>
          <a:off x="8205785" y="0"/>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28577</xdr:rowOff>
    </xdr:from>
    <xdr:to>
      <xdr:col>17</xdr:col>
      <xdr:colOff>14286</xdr:colOff>
      <xdr:row>4</xdr:row>
      <xdr:rowOff>104776</xdr:rowOff>
    </xdr:to>
    <xdr:sp macro="" textlink="">
      <xdr:nvSpPr>
        <xdr:cNvPr id="28" name="TextBox 27">
          <a:hlinkClick xmlns:r="http://schemas.openxmlformats.org/officeDocument/2006/relationships" r:id="rId21"/>
          <a:extLst>
            <a:ext uri="{FF2B5EF4-FFF2-40B4-BE49-F238E27FC236}">
              <a16:creationId xmlns:a16="http://schemas.microsoft.com/office/drawing/2014/main" id="{00000000-0008-0000-0900-00001C000000}"/>
            </a:ext>
          </a:extLst>
        </xdr:cNvPr>
        <xdr:cNvSpPr txBox="1"/>
      </xdr:nvSpPr>
      <xdr:spPr>
        <a:xfrm>
          <a:off x="8148638" y="28577"/>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www.socialstats.com.au</a:t>
          </a:r>
          <a:endParaRPr lang="en-US" sz="1050" b="1">
            <a:latin typeface="Garamond"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Y70" activePane="bottomRight" state="frozen"/>
      <selection pane="topRight" activeCell="C1" sqref="C1"/>
      <selection pane="bottomLeft" activeCell="A4" sqref="A4"/>
      <selection pane="bottomRight" activeCell="AD75" sqref="AD75"/>
    </sheetView>
  </sheetViews>
  <sheetFormatPr defaultColWidth="17.26953125" defaultRowHeight="14" x14ac:dyDescent="0.25"/>
  <cols>
    <col min="1" max="1" width="6.36328125" style="67" customWidth="1"/>
    <col min="2" max="2" width="23.26953125" style="72" customWidth="1"/>
    <col min="3" max="5" width="18.81640625" style="73" customWidth="1"/>
    <col min="6" max="6" width="18.81640625" style="74" customWidth="1"/>
    <col min="7" max="48" width="18.81640625" style="69" customWidth="1"/>
    <col min="49" max="49" width="22.26953125" style="69" customWidth="1"/>
    <col min="50" max="50" width="18.81640625" style="69" customWidth="1"/>
    <col min="51" max="51" width="24" style="69" customWidth="1"/>
    <col min="52" max="53" width="18.81640625" style="69" customWidth="1"/>
    <col min="54" max="54" width="21.6328125" style="69" customWidth="1"/>
    <col min="55" max="84" width="18.81640625" style="69" customWidth="1"/>
    <col min="85" max="98" width="17.08984375" style="69" customWidth="1"/>
    <col min="99" max="120" width="18.81640625" style="69" customWidth="1"/>
    <col min="121" max="215" width="17.26953125" style="66"/>
    <col min="216" max="16384" width="17.26953125" style="67"/>
  </cols>
  <sheetData>
    <row r="1" spans="1:215" ht="18" customHeight="1" x14ac:dyDescent="0.25">
      <c r="A1" s="21"/>
      <c r="B1" s="22"/>
      <c r="C1" s="23">
        <v>1</v>
      </c>
      <c r="D1" s="23">
        <v>2</v>
      </c>
      <c r="E1" s="23">
        <v>3</v>
      </c>
      <c r="F1" s="24">
        <v>4</v>
      </c>
      <c r="G1" s="25">
        <v>5</v>
      </c>
      <c r="H1" s="23">
        <v>6</v>
      </c>
      <c r="I1" s="23">
        <v>7</v>
      </c>
      <c r="J1" s="23">
        <v>8</v>
      </c>
      <c r="K1" s="24">
        <v>9</v>
      </c>
      <c r="L1" s="25">
        <v>10</v>
      </c>
      <c r="M1" s="23">
        <v>11</v>
      </c>
      <c r="N1" s="23">
        <v>12</v>
      </c>
      <c r="O1" s="23">
        <v>13</v>
      </c>
      <c r="P1" s="24">
        <v>14</v>
      </c>
      <c r="Q1" s="25">
        <v>15</v>
      </c>
      <c r="R1" s="23">
        <v>16</v>
      </c>
      <c r="S1" s="23">
        <v>17</v>
      </c>
      <c r="T1" s="23">
        <v>18</v>
      </c>
      <c r="U1" s="24">
        <v>19</v>
      </c>
      <c r="V1" s="25">
        <v>20</v>
      </c>
      <c r="W1" s="23">
        <v>21</v>
      </c>
      <c r="X1" s="23">
        <v>22</v>
      </c>
      <c r="Y1" s="23">
        <v>23</v>
      </c>
      <c r="Z1" s="24">
        <v>24</v>
      </c>
      <c r="AA1" s="25">
        <v>25</v>
      </c>
      <c r="AB1" s="23">
        <v>26</v>
      </c>
      <c r="AC1" s="23">
        <v>27</v>
      </c>
      <c r="AD1" s="23">
        <v>28</v>
      </c>
      <c r="AE1" s="24">
        <v>29</v>
      </c>
      <c r="AF1" s="25">
        <v>30</v>
      </c>
      <c r="AG1" s="23">
        <v>31</v>
      </c>
      <c r="AH1" s="23">
        <v>32</v>
      </c>
      <c r="AI1" s="23">
        <v>33</v>
      </c>
      <c r="AJ1" s="24">
        <v>34</v>
      </c>
      <c r="AK1" s="25">
        <v>35</v>
      </c>
      <c r="AL1" s="23">
        <v>36</v>
      </c>
      <c r="AM1" s="23">
        <v>37</v>
      </c>
      <c r="AN1" s="23">
        <v>38</v>
      </c>
      <c r="AO1" s="24">
        <v>39</v>
      </c>
      <c r="AP1" s="25">
        <v>40</v>
      </c>
      <c r="AQ1" s="23">
        <v>41</v>
      </c>
      <c r="AR1" s="23">
        <v>42</v>
      </c>
      <c r="AS1" s="23">
        <v>43</v>
      </c>
      <c r="AT1" s="24">
        <v>44</v>
      </c>
      <c r="AU1" s="25">
        <v>45</v>
      </c>
      <c r="AV1" s="23">
        <v>46</v>
      </c>
      <c r="AW1" s="23">
        <v>47</v>
      </c>
      <c r="AX1" s="23">
        <v>48</v>
      </c>
      <c r="AY1" s="24">
        <v>49</v>
      </c>
      <c r="AZ1" s="25">
        <v>50</v>
      </c>
      <c r="BA1" s="23">
        <v>51</v>
      </c>
      <c r="BB1" s="23">
        <v>52</v>
      </c>
      <c r="BC1" s="23">
        <v>53</v>
      </c>
      <c r="BD1" s="24">
        <v>54</v>
      </c>
      <c r="BE1" s="25">
        <v>55</v>
      </c>
      <c r="BF1" s="23">
        <v>56</v>
      </c>
      <c r="BG1" s="23">
        <v>57</v>
      </c>
      <c r="BH1" s="23">
        <v>58</v>
      </c>
      <c r="BI1" s="24">
        <v>59</v>
      </c>
      <c r="BJ1" s="25">
        <v>60</v>
      </c>
      <c r="BK1" s="23">
        <v>61</v>
      </c>
      <c r="BL1" s="23">
        <v>62</v>
      </c>
      <c r="BM1" s="23">
        <v>63</v>
      </c>
      <c r="BN1" s="23">
        <v>63</v>
      </c>
      <c r="BO1" s="25">
        <v>65</v>
      </c>
      <c r="BP1" s="23">
        <v>66</v>
      </c>
      <c r="BQ1" s="23">
        <v>67</v>
      </c>
      <c r="BR1" s="23">
        <v>68</v>
      </c>
      <c r="BS1" s="24">
        <v>69</v>
      </c>
      <c r="BT1" s="25">
        <v>70</v>
      </c>
      <c r="BU1" s="23">
        <v>71</v>
      </c>
      <c r="BV1" s="23">
        <v>72</v>
      </c>
      <c r="BW1" s="23">
        <v>73</v>
      </c>
      <c r="BX1" s="24">
        <v>74</v>
      </c>
      <c r="BY1" s="25">
        <v>75</v>
      </c>
      <c r="BZ1" s="23">
        <v>76</v>
      </c>
      <c r="CA1" s="23">
        <v>77</v>
      </c>
      <c r="CB1" s="23">
        <v>78</v>
      </c>
      <c r="CC1" s="24">
        <v>79</v>
      </c>
      <c r="CD1" s="25">
        <v>80</v>
      </c>
      <c r="CE1" s="24">
        <v>81</v>
      </c>
      <c r="CF1" s="23">
        <v>82</v>
      </c>
      <c r="CG1" s="23">
        <v>83</v>
      </c>
      <c r="CH1" s="23">
        <v>84</v>
      </c>
      <c r="CI1" s="23">
        <v>85</v>
      </c>
      <c r="CJ1" s="23">
        <v>86</v>
      </c>
      <c r="CK1" s="23">
        <v>87</v>
      </c>
      <c r="CL1" s="23">
        <v>88</v>
      </c>
      <c r="CM1" s="23">
        <v>89</v>
      </c>
      <c r="CN1" s="23">
        <v>90</v>
      </c>
      <c r="CO1" s="23">
        <v>91</v>
      </c>
      <c r="CP1" s="23">
        <v>92</v>
      </c>
      <c r="CQ1" s="23">
        <v>93</v>
      </c>
      <c r="CR1" s="23">
        <v>94</v>
      </c>
      <c r="CS1" s="23">
        <v>95</v>
      </c>
      <c r="CT1" s="23">
        <v>96</v>
      </c>
      <c r="CU1" s="23">
        <v>97</v>
      </c>
      <c r="CV1" s="23">
        <v>98</v>
      </c>
      <c r="CW1" s="23">
        <v>99</v>
      </c>
      <c r="CX1" s="23">
        <v>100</v>
      </c>
      <c r="CY1" s="23">
        <v>101</v>
      </c>
      <c r="CZ1" s="23">
        <v>102</v>
      </c>
      <c r="DA1" s="23">
        <v>103</v>
      </c>
      <c r="DB1" s="23">
        <v>104</v>
      </c>
      <c r="DC1" s="23">
        <v>105</v>
      </c>
      <c r="DD1" s="23">
        <v>106</v>
      </c>
      <c r="DE1" s="23">
        <v>107</v>
      </c>
      <c r="DF1" s="23">
        <v>108</v>
      </c>
      <c r="DG1" s="23">
        <v>109</v>
      </c>
      <c r="DH1" s="23">
        <v>110</v>
      </c>
      <c r="DI1" s="23">
        <v>111</v>
      </c>
      <c r="DJ1" s="23">
        <v>112</v>
      </c>
      <c r="DK1" s="23">
        <v>113</v>
      </c>
      <c r="DL1" s="23">
        <v>114</v>
      </c>
      <c r="DM1" s="23">
        <v>115</v>
      </c>
      <c r="DN1" s="23">
        <v>116</v>
      </c>
      <c r="DO1" s="23">
        <v>117</v>
      </c>
      <c r="DP1" s="23">
        <v>118</v>
      </c>
    </row>
    <row r="2" spans="1:215" s="69" customFormat="1" ht="28.5" customHeight="1" x14ac:dyDescent="0.25">
      <c r="A2" s="26"/>
      <c r="B2" s="27"/>
      <c r="C2" s="53" t="s">
        <v>40</v>
      </c>
      <c r="D2" s="54" t="s">
        <v>40</v>
      </c>
      <c r="E2" s="54" t="s">
        <v>40</v>
      </c>
      <c r="F2" s="54" t="s">
        <v>40</v>
      </c>
      <c r="G2" s="54" t="s">
        <v>40</v>
      </c>
      <c r="H2" s="53" t="s">
        <v>36</v>
      </c>
      <c r="I2" s="54" t="s">
        <v>36</v>
      </c>
      <c r="J2" s="26" t="s">
        <v>36</v>
      </c>
      <c r="K2" s="26" t="s">
        <v>36</v>
      </c>
      <c r="L2" s="26" t="s">
        <v>36</v>
      </c>
      <c r="M2" s="54" t="s">
        <v>36</v>
      </c>
      <c r="N2" s="54" t="s">
        <v>36</v>
      </c>
      <c r="O2" s="54" t="s">
        <v>36</v>
      </c>
      <c r="P2" s="54" t="s">
        <v>36</v>
      </c>
      <c r="Q2" s="54" t="s">
        <v>36</v>
      </c>
      <c r="R2" s="54" t="s">
        <v>36</v>
      </c>
      <c r="S2" s="54" t="s">
        <v>36</v>
      </c>
      <c r="T2" s="54" t="s">
        <v>42</v>
      </c>
      <c r="U2" s="54" t="s">
        <v>42</v>
      </c>
      <c r="V2" s="54" t="s">
        <v>42</v>
      </c>
      <c r="W2" s="54" t="s">
        <v>43</v>
      </c>
      <c r="X2" s="54" t="s">
        <v>43</v>
      </c>
      <c r="Y2" s="54" t="s">
        <v>43</v>
      </c>
      <c r="Z2" s="54" t="s">
        <v>43</v>
      </c>
      <c r="AA2" s="54" t="s">
        <v>43</v>
      </c>
      <c r="AB2" s="54" t="s">
        <v>34</v>
      </c>
      <c r="AC2" s="54" t="s">
        <v>34</v>
      </c>
      <c r="AD2" s="54" t="s">
        <v>34</v>
      </c>
      <c r="AE2" s="54" t="s">
        <v>34</v>
      </c>
      <c r="AF2" s="54" t="s">
        <v>34</v>
      </c>
      <c r="AG2" s="53" t="s">
        <v>38</v>
      </c>
      <c r="AH2" s="53" t="s">
        <v>38</v>
      </c>
      <c r="AI2" s="53" t="s">
        <v>38</v>
      </c>
      <c r="AJ2" s="26" t="s">
        <v>38</v>
      </c>
      <c r="AK2" s="26" t="s">
        <v>38</v>
      </c>
      <c r="AL2" s="26" t="s">
        <v>38</v>
      </c>
      <c r="AM2" s="54" t="s">
        <v>38</v>
      </c>
      <c r="AN2" s="54" t="s">
        <v>38</v>
      </c>
      <c r="AO2" s="54" t="s">
        <v>44</v>
      </c>
      <c r="AP2" s="54" t="s">
        <v>44</v>
      </c>
      <c r="AQ2" s="54" t="s">
        <v>44</v>
      </c>
      <c r="AR2" s="54" t="s">
        <v>44</v>
      </c>
      <c r="AS2" s="54" t="s">
        <v>41</v>
      </c>
      <c r="AT2" s="54" t="s">
        <v>41</v>
      </c>
      <c r="AU2" s="54" t="s">
        <v>41</v>
      </c>
      <c r="AV2" s="54" t="s">
        <v>41</v>
      </c>
      <c r="AW2" s="54" t="s">
        <v>41</v>
      </c>
      <c r="AX2" s="54" t="s">
        <v>41</v>
      </c>
      <c r="AY2" s="54" t="s">
        <v>41</v>
      </c>
      <c r="AZ2" s="26" t="s">
        <v>41</v>
      </c>
      <c r="BA2" s="26" t="s">
        <v>41</v>
      </c>
      <c r="BB2" s="54" t="s">
        <v>37</v>
      </c>
      <c r="BC2" s="54" t="s">
        <v>37</v>
      </c>
      <c r="BD2" s="54" t="s">
        <v>37</v>
      </c>
      <c r="BE2" s="54" t="s">
        <v>37</v>
      </c>
      <c r="BF2" s="54" t="s">
        <v>37</v>
      </c>
      <c r="BG2" s="54" t="s">
        <v>37</v>
      </c>
      <c r="BH2" s="54" t="s">
        <v>37</v>
      </c>
      <c r="BI2" s="54" t="s">
        <v>37</v>
      </c>
      <c r="BJ2" s="54" t="s">
        <v>37</v>
      </c>
      <c r="BK2" s="54" t="s">
        <v>37</v>
      </c>
      <c r="BL2" s="54" t="s">
        <v>37</v>
      </c>
      <c r="BM2" s="54" t="s">
        <v>37</v>
      </c>
      <c r="BN2" s="54" t="s">
        <v>39</v>
      </c>
      <c r="BO2" s="54" t="s">
        <v>39</v>
      </c>
      <c r="BP2" s="54" t="s">
        <v>39</v>
      </c>
      <c r="BQ2" s="54" t="s">
        <v>35</v>
      </c>
      <c r="BR2" s="54" t="s">
        <v>35</v>
      </c>
      <c r="BS2" s="54" t="s">
        <v>35</v>
      </c>
      <c r="BT2" s="54" t="s">
        <v>35</v>
      </c>
      <c r="BU2" s="54" t="s">
        <v>35</v>
      </c>
      <c r="BV2" s="54" t="s">
        <v>35</v>
      </c>
      <c r="BW2" s="54" t="s">
        <v>33</v>
      </c>
      <c r="BX2" s="54" t="s">
        <v>33</v>
      </c>
      <c r="BY2" s="26" t="s">
        <v>33</v>
      </c>
      <c r="BZ2" s="26" t="s">
        <v>33</v>
      </c>
      <c r="CA2" s="54" t="s">
        <v>33</v>
      </c>
      <c r="CB2" s="54" t="s">
        <v>33</v>
      </c>
      <c r="CC2" s="54" t="s">
        <v>33</v>
      </c>
      <c r="CD2" s="54" t="s">
        <v>33</v>
      </c>
      <c r="CE2" s="54" t="s">
        <v>33</v>
      </c>
      <c r="CF2" s="26" t="s">
        <v>33</v>
      </c>
      <c r="CG2" s="54" t="s">
        <v>70</v>
      </c>
      <c r="CH2" s="54" t="s">
        <v>70</v>
      </c>
      <c r="CI2" s="54" t="s">
        <v>70</v>
      </c>
      <c r="CJ2" s="54" t="s">
        <v>70</v>
      </c>
      <c r="CK2" s="54" t="s">
        <v>70</v>
      </c>
      <c r="CL2" s="54" t="s">
        <v>70</v>
      </c>
      <c r="CM2" s="54" t="s">
        <v>70</v>
      </c>
      <c r="CN2" s="54" t="s">
        <v>71</v>
      </c>
      <c r="CO2" s="54" t="s">
        <v>71</v>
      </c>
      <c r="CP2" s="54" t="s">
        <v>71</v>
      </c>
      <c r="CQ2" s="54" t="s">
        <v>71</v>
      </c>
      <c r="CR2" s="54" t="s">
        <v>71</v>
      </c>
      <c r="CS2" s="54" t="s">
        <v>71</v>
      </c>
      <c r="CT2" s="54" t="s">
        <v>71</v>
      </c>
      <c r="CU2" s="54" t="s">
        <v>44</v>
      </c>
      <c r="CV2" s="54" t="s">
        <v>44</v>
      </c>
      <c r="CW2" s="54" t="s">
        <v>44</v>
      </c>
      <c r="CX2" s="54" t="s">
        <v>40</v>
      </c>
      <c r="CY2" s="54" t="s">
        <v>38</v>
      </c>
      <c r="CZ2" s="54" t="s">
        <v>191</v>
      </c>
      <c r="DA2" s="54" t="s">
        <v>43</v>
      </c>
      <c r="DB2" s="26"/>
      <c r="DC2" s="26"/>
      <c r="DD2" s="26"/>
      <c r="DE2" s="26"/>
      <c r="DF2" s="26"/>
      <c r="DG2" s="26"/>
      <c r="DH2" s="26"/>
      <c r="DI2" s="26"/>
      <c r="DJ2" s="26"/>
      <c r="DK2" s="26"/>
      <c r="DL2" s="26"/>
      <c r="DM2" s="26"/>
      <c r="DN2" s="26"/>
      <c r="DO2" s="26"/>
      <c r="DP2" s="26"/>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row>
    <row r="3" spans="1:215" s="70" customFormat="1" ht="112" x14ac:dyDescent="0.25">
      <c r="A3" s="28"/>
      <c r="B3" s="28"/>
      <c r="C3" s="81" t="s">
        <v>287</v>
      </c>
      <c r="D3" s="29" t="s">
        <v>257</v>
      </c>
      <c r="E3" s="81" t="s">
        <v>289</v>
      </c>
      <c r="F3" s="29" t="s">
        <v>189</v>
      </c>
      <c r="G3" s="81" t="s">
        <v>294</v>
      </c>
      <c r="H3" s="29" t="s">
        <v>284</v>
      </c>
      <c r="I3" s="29" t="s">
        <v>285</v>
      </c>
      <c r="J3" s="81" t="s">
        <v>306</v>
      </c>
      <c r="K3" s="81" t="s">
        <v>307</v>
      </c>
      <c r="L3" s="81" t="s">
        <v>290</v>
      </c>
      <c r="M3" s="81" t="s">
        <v>317</v>
      </c>
      <c r="N3" s="81" t="s">
        <v>308</v>
      </c>
      <c r="O3" s="29" t="s">
        <v>305</v>
      </c>
      <c r="P3" s="81" t="s">
        <v>318</v>
      </c>
      <c r="Q3" s="81" t="s">
        <v>303</v>
      </c>
      <c r="R3" s="81" t="s">
        <v>296</v>
      </c>
      <c r="S3" s="81" t="s">
        <v>295</v>
      </c>
      <c r="T3" s="81" t="s">
        <v>320</v>
      </c>
      <c r="U3" s="81" t="s">
        <v>328</v>
      </c>
      <c r="V3" s="81" t="s">
        <v>319</v>
      </c>
      <c r="W3" s="29" t="s">
        <v>265</v>
      </c>
      <c r="X3" s="29" t="s">
        <v>267</v>
      </c>
      <c r="Y3" s="29" t="str">
        <f>R3</f>
        <v>Per cent of prep. pupils developmentally vulnerable in 1 or more domains, 2021</v>
      </c>
      <c r="Z3" s="29" t="str">
        <f>S3</f>
        <v>Per cent prep pupils who had not attended pre-school before their first year at school: 2021</v>
      </c>
      <c r="AA3" s="29" t="s">
        <v>283</v>
      </c>
      <c r="AB3" s="29" t="s">
        <v>330</v>
      </c>
      <c r="AC3" s="81" t="s">
        <v>321</v>
      </c>
      <c r="AD3" s="81" t="s">
        <v>309</v>
      </c>
      <c r="AE3" s="81" t="s">
        <v>310</v>
      </c>
      <c r="AF3" s="81" t="s">
        <v>286</v>
      </c>
      <c r="AG3" s="81" t="s">
        <v>288</v>
      </c>
      <c r="AH3" s="81" t="s">
        <v>311</v>
      </c>
      <c r="AI3" s="82" t="s">
        <v>262</v>
      </c>
      <c r="AJ3" s="81" t="s">
        <v>299</v>
      </c>
      <c r="AK3" s="81" t="s">
        <v>300</v>
      </c>
      <c r="AL3" s="29" t="str">
        <f>AG3</f>
        <v>Median weekly gross individual income, persons aged 15 years or more, 2021</v>
      </c>
      <c r="AM3" s="81" t="s">
        <v>316</v>
      </c>
      <c r="AN3" s="81" t="s">
        <v>312</v>
      </c>
      <c r="AO3" s="82" t="s">
        <v>268</v>
      </c>
      <c r="AP3" s="81" t="s">
        <v>291</v>
      </c>
      <c r="AQ3" s="81" t="s">
        <v>292</v>
      </c>
      <c r="AR3" s="81" t="s">
        <v>322</v>
      </c>
      <c r="AS3" s="81" t="s">
        <v>313</v>
      </c>
      <c r="AT3" s="81" t="s">
        <v>293</v>
      </c>
      <c r="AU3" s="81" t="s">
        <v>323</v>
      </c>
      <c r="AV3" s="81" t="s">
        <v>304</v>
      </c>
      <c r="AW3" s="81" t="s">
        <v>324</v>
      </c>
      <c r="AX3" s="29" t="str">
        <f>AF3</f>
        <v>Rate of Police callouts to family incidents, 2020/21 [per 100,000 residents]</v>
      </c>
      <c r="AY3" s="81" t="s">
        <v>325</v>
      </c>
      <c r="AZ3" s="29" t="s">
        <v>259</v>
      </c>
      <c r="BA3" s="29"/>
      <c r="BB3" s="29" t="s">
        <v>269</v>
      </c>
      <c r="BC3" s="29" t="s">
        <v>270</v>
      </c>
      <c r="BD3" s="29" t="s">
        <v>271</v>
      </c>
      <c r="BE3" s="29" t="s">
        <v>272</v>
      </c>
      <c r="BF3" s="29" t="s">
        <v>273</v>
      </c>
      <c r="BG3" s="29" t="s">
        <v>274</v>
      </c>
      <c r="BH3" s="29" t="s">
        <v>275</v>
      </c>
      <c r="BI3" s="29" t="s">
        <v>276</v>
      </c>
      <c r="BJ3" s="29" t="s">
        <v>277</v>
      </c>
      <c r="BK3" s="29" t="s">
        <v>278</v>
      </c>
      <c r="BL3" s="29" t="s">
        <v>279</v>
      </c>
      <c r="BM3" s="29" t="s">
        <v>280</v>
      </c>
      <c r="BN3" s="81" t="s">
        <v>314</v>
      </c>
      <c r="BO3" s="81" t="s">
        <v>326</v>
      </c>
      <c r="BP3" s="81" t="s">
        <v>315</v>
      </c>
      <c r="BQ3" s="29" t="s">
        <v>282</v>
      </c>
      <c r="BR3" s="82" t="s">
        <v>266</v>
      </c>
      <c r="BS3" s="82" t="s">
        <v>258</v>
      </c>
      <c r="BT3" s="82" t="s">
        <v>102</v>
      </c>
      <c r="BU3" s="82" t="s">
        <v>192</v>
      </c>
      <c r="BV3" s="29" t="str">
        <f>AF3</f>
        <v>Rate of Police callouts to family incidents, 2020/21 [per 100,000 residents]</v>
      </c>
      <c r="BW3" s="29" t="str">
        <f>P3</f>
        <v>Youth disengagement rate [per cent not in paid employment or enrolled in formal education], 20-24 year-olds, 2021</v>
      </c>
      <c r="BX3" s="29" t="str">
        <f>AB3</f>
        <v>Birth rate per 1,000 women aged 20-24, 2021</v>
      </c>
      <c r="BY3" s="29" t="s">
        <v>31</v>
      </c>
      <c r="BZ3" s="29" t="s">
        <v>46</v>
      </c>
      <c r="CA3" s="29" t="s">
        <v>47</v>
      </c>
      <c r="CB3" s="29" t="s">
        <v>49</v>
      </c>
      <c r="CC3" s="29" t="s">
        <v>48</v>
      </c>
      <c r="CD3" s="29" t="s">
        <v>32</v>
      </c>
      <c r="CE3" s="29" t="str">
        <f>Q3</f>
        <v>Per cent of  20-24 year olds who left school before completing year 11, 2021</v>
      </c>
      <c r="CF3" s="29" t="s">
        <v>192</v>
      </c>
      <c r="CG3" s="29" t="s">
        <v>260</v>
      </c>
      <c r="CH3" s="29" t="s">
        <v>103</v>
      </c>
      <c r="CI3" s="29" t="s">
        <v>261</v>
      </c>
      <c r="CJ3" s="29" t="s">
        <v>94</v>
      </c>
      <c r="CK3" s="81" t="s">
        <v>327</v>
      </c>
      <c r="CL3" s="29"/>
      <c r="CM3" s="29"/>
      <c r="CN3" s="29" t="s">
        <v>104</v>
      </c>
      <c r="CO3" s="29" t="s">
        <v>263</v>
      </c>
      <c r="CP3" s="29" t="s">
        <v>95</v>
      </c>
      <c r="CQ3" s="29" t="s">
        <v>96</v>
      </c>
      <c r="CR3" s="29" t="s">
        <v>97</v>
      </c>
      <c r="CS3" s="29" t="s">
        <v>105</v>
      </c>
      <c r="CT3" s="29" t="s">
        <v>99</v>
      </c>
      <c r="CU3" s="81" t="s">
        <v>297</v>
      </c>
      <c r="CV3" s="81" t="s">
        <v>298</v>
      </c>
      <c r="CW3" s="82" t="s">
        <v>264</v>
      </c>
      <c r="CX3" s="29" t="s">
        <v>190</v>
      </c>
      <c r="CY3" s="81" t="s">
        <v>301</v>
      </c>
      <c r="CZ3" s="81" t="s">
        <v>302</v>
      </c>
      <c r="DA3" s="29" t="s">
        <v>281</v>
      </c>
      <c r="DB3" s="29"/>
      <c r="DC3" s="29"/>
      <c r="DD3" s="29"/>
      <c r="DE3" s="29"/>
      <c r="DF3" s="29"/>
      <c r="DG3" s="29"/>
      <c r="DH3" s="29"/>
      <c r="DI3" s="29"/>
      <c r="DJ3" s="29"/>
      <c r="DK3" s="29"/>
      <c r="DL3" s="29"/>
      <c r="DM3" s="29"/>
      <c r="DN3" s="29"/>
      <c r="DO3" s="29"/>
      <c r="DP3" s="29"/>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row>
    <row r="4" spans="1:215" ht="20.25" customHeight="1" x14ac:dyDescent="0.25">
      <c r="A4" s="30">
        <v>1</v>
      </c>
      <c r="B4" s="76" t="s">
        <v>106</v>
      </c>
      <c r="C4" s="77">
        <v>0.65734794106535699</v>
      </c>
      <c r="D4" s="75">
        <v>88.1</v>
      </c>
      <c r="E4" s="75">
        <v>26.089056312180041</v>
      </c>
      <c r="F4" s="75">
        <v>63.4</v>
      </c>
      <c r="G4" s="75">
        <v>225.91682843870566</v>
      </c>
      <c r="H4" s="77">
        <v>2.8301886792452819</v>
      </c>
      <c r="I4" s="75">
        <v>0.94339622641508925</v>
      </c>
      <c r="J4" s="75">
        <v>35.262529832935563</v>
      </c>
      <c r="K4" s="75">
        <v>28.193325661680092</v>
      </c>
      <c r="L4" s="75">
        <v>31.663737551259519</v>
      </c>
      <c r="M4" s="75">
        <v>30.963207937164118</v>
      </c>
      <c r="N4" s="75">
        <v>30.508474576271187</v>
      </c>
      <c r="O4" s="84">
        <f>H4</f>
        <v>2.8301886792452819</v>
      </c>
      <c r="P4" s="75">
        <v>11.471861471861471</v>
      </c>
      <c r="Q4" s="75">
        <v>11.373390557939913</v>
      </c>
      <c r="R4" s="75">
        <v>8.6999999999999993</v>
      </c>
      <c r="S4" s="75"/>
      <c r="T4" s="75">
        <v>36.761628842749076</v>
      </c>
      <c r="U4" s="75">
        <v>1.8</v>
      </c>
      <c r="V4" s="75">
        <f>P4</f>
        <v>11.471861471861471</v>
      </c>
      <c r="W4" s="75">
        <v>96</v>
      </c>
      <c r="X4" s="75">
        <v>42.9</v>
      </c>
      <c r="Y4" s="77">
        <f t="shared" ref="Y4:Y67" si="0">R4</f>
        <v>8.6999999999999993</v>
      </c>
      <c r="Z4" s="77">
        <f>S4</f>
        <v>0</v>
      </c>
      <c r="AA4" s="75">
        <v>13.3</v>
      </c>
      <c r="AB4" s="75">
        <v>40.127787255599948</v>
      </c>
      <c r="AC4" s="75">
        <v>5.007949125596185</v>
      </c>
      <c r="AD4" s="75">
        <v>2350.2066115702478</v>
      </c>
      <c r="AE4" s="75">
        <v>1021.1864406779661</v>
      </c>
      <c r="AF4" s="75">
        <v>1187.0808602482077</v>
      </c>
      <c r="AG4" s="77">
        <v>732.1792260692464</v>
      </c>
      <c r="AH4" s="79">
        <v>6.759735488611315</v>
      </c>
      <c r="AI4" s="75">
        <v>994</v>
      </c>
      <c r="AJ4" s="75">
        <v>641.52397260273972</v>
      </c>
      <c r="AK4" s="75">
        <v>857.42753623188401</v>
      </c>
      <c r="AL4" s="78">
        <f>AG4</f>
        <v>732.1792260692464</v>
      </c>
      <c r="AM4" s="75">
        <v>6.8910256410256414</v>
      </c>
      <c r="AN4" s="83">
        <v>0.39</v>
      </c>
      <c r="AO4" s="75">
        <v>32.11701046982661</v>
      </c>
      <c r="AP4" s="75">
        <v>77.875759357240838</v>
      </c>
      <c r="AQ4" s="75">
        <v>1.4697236919459142</v>
      </c>
      <c r="AR4" s="75">
        <v>0.21450858034321374</v>
      </c>
      <c r="AS4" s="75">
        <v>53.034166241713407</v>
      </c>
      <c r="AT4" s="75">
        <v>8.6206896551724146</v>
      </c>
      <c r="AU4" s="75">
        <v>161.54346583952866</v>
      </c>
      <c r="AV4" s="75">
        <f>(AK4-AJ4)/AJ4*100</f>
        <v>33.65479278244235</v>
      </c>
      <c r="AW4" s="75">
        <v>0.91873372448593682</v>
      </c>
      <c r="AX4" s="78">
        <f t="shared" ref="AX4:AX67" si="1">AF4</f>
        <v>1187.0808602482077</v>
      </c>
      <c r="AY4" s="75">
        <v>120.65719158386065</v>
      </c>
      <c r="AZ4" s="75">
        <v>31</v>
      </c>
      <c r="BA4" s="75"/>
      <c r="BB4" s="75">
        <v>25.6</v>
      </c>
      <c r="BC4" s="75">
        <v>16.129190000000001</v>
      </c>
      <c r="BD4" s="75">
        <v>0.87</v>
      </c>
      <c r="BE4" s="75">
        <v>40.549999999999997</v>
      </c>
      <c r="BF4" s="75">
        <v>8.15</v>
      </c>
      <c r="BG4" s="75">
        <v>7.5</v>
      </c>
      <c r="BH4" s="80">
        <v>7.5</v>
      </c>
      <c r="BI4" s="75">
        <v>67.430000000000007</v>
      </c>
      <c r="BJ4" s="80">
        <v>22.05</v>
      </c>
      <c r="BK4" s="75">
        <v>16.51454</v>
      </c>
      <c r="BL4" s="75">
        <v>15.1</v>
      </c>
      <c r="BM4" s="75">
        <v>29.66</v>
      </c>
      <c r="BN4" s="75">
        <v>18.124719605204128</v>
      </c>
      <c r="BO4" s="75">
        <v>81.314285714285717</v>
      </c>
      <c r="BP4" s="75">
        <v>920.1680672268908</v>
      </c>
      <c r="BQ4" s="75">
        <v>1626.0801256873526</v>
      </c>
      <c r="BR4" s="75">
        <v>33.559728326008788</v>
      </c>
      <c r="BS4" s="75">
        <v>21.299999999999997</v>
      </c>
      <c r="BT4" s="75"/>
      <c r="BU4" s="75" t="s">
        <v>193</v>
      </c>
      <c r="BV4" s="78">
        <f t="shared" ref="BV4:BV67" si="2">AF4</f>
        <v>1187.0808602482077</v>
      </c>
      <c r="BW4" s="78">
        <f>P4</f>
        <v>11.471861471861471</v>
      </c>
      <c r="BX4" s="78">
        <f t="shared" ref="BX4:BX67" si="3">AB4</f>
        <v>40.127787255599948</v>
      </c>
      <c r="BY4" s="75" t="s">
        <v>107</v>
      </c>
      <c r="BZ4" s="75" t="s">
        <v>107</v>
      </c>
      <c r="CA4" s="75" t="s">
        <v>107</v>
      </c>
      <c r="CB4" s="75" t="s">
        <v>107</v>
      </c>
      <c r="CC4" s="75" t="s">
        <v>107</v>
      </c>
      <c r="CD4" s="75" t="s">
        <v>107</v>
      </c>
      <c r="CE4" s="78">
        <f>Q4</f>
        <v>11.373390557939913</v>
      </c>
      <c r="CF4" s="75" t="s">
        <v>193</v>
      </c>
      <c r="CG4" s="75">
        <v>22.8</v>
      </c>
      <c r="CH4" s="75">
        <v>0.9</v>
      </c>
      <c r="CI4" s="75">
        <v>21.299999999999997</v>
      </c>
      <c r="CJ4" s="75">
        <v>8.3000000000000007</v>
      </c>
      <c r="CK4" s="75">
        <v>12.597701149425285</v>
      </c>
      <c r="CL4" s="75"/>
      <c r="CM4" s="75"/>
      <c r="CN4" s="75">
        <v>57.7</v>
      </c>
      <c r="CO4" s="75"/>
      <c r="CP4" s="75">
        <v>14.1</v>
      </c>
      <c r="CQ4" s="75">
        <v>10.7</v>
      </c>
      <c r="CR4" s="75">
        <v>32.700000000000003</v>
      </c>
      <c r="CS4" s="75">
        <v>427</v>
      </c>
      <c r="CT4" s="75">
        <v>12.400000000000006</v>
      </c>
      <c r="CU4" s="75">
        <v>21.6</v>
      </c>
      <c r="CV4" s="75">
        <v>9.2637772675086101</v>
      </c>
      <c r="CW4" s="75">
        <v>0.24899598393574299</v>
      </c>
      <c r="CX4" s="75">
        <v>21.53</v>
      </c>
      <c r="CY4" s="75">
        <v>4.3645606390704428</v>
      </c>
      <c r="CZ4" s="75">
        <v>55.75477154424523</v>
      </c>
      <c r="DA4" s="75">
        <v>15.376697546236343</v>
      </c>
      <c r="DB4" s="26"/>
      <c r="DC4" s="26"/>
      <c r="DD4" s="26"/>
      <c r="DE4" s="26"/>
      <c r="DF4" s="26"/>
      <c r="DG4" s="26"/>
      <c r="DH4" s="26"/>
      <c r="DI4" s="26"/>
      <c r="DJ4" s="26"/>
      <c r="DK4" s="26"/>
      <c r="DL4" s="26"/>
      <c r="DM4" s="26"/>
      <c r="DN4" s="26"/>
      <c r="DO4" s="26"/>
      <c r="DP4" s="26"/>
    </row>
    <row r="5" spans="1:215" ht="20.25" customHeight="1" x14ac:dyDescent="0.25">
      <c r="A5" s="30">
        <v>2</v>
      </c>
      <c r="B5" s="76" t="s">
        <v>108</v>
      </c>
      <c r="C5" s="77">
        <v>0.52188552188552195</v>
      </c>
      <c r="D5" s="75">
        <v>72.7</v>
      </c>
      <c r="E5" s="75">
        <v>22.08872458410351</v>
      </c>
      <c r="F5" s="75">
        <v>50.2</v>
      </c>
      <c r="G5" s="75">
        <v>426.70687249686114</v>
      </c>
      <c r="H5" s="77">
        <v>8.461538461538467</v>
      </c>
      <c r="I5" s="75">
        <v>0.80645161290323131</v>
      </c>
      <c r="J5" s="75">
        <v>47.673690799081996</v>
      </c>
      <c r="K5" s="75">
        <v>33.884677234091434</v>
      </c>
      <c r="L5" s="75">
        <v>41.110868139077198</v>
      </c>
      <c r="M5" s="75">
        <v>20.598947794415217</v>
      </c>
      <c r="N5" s="75">
        <v>16.049382716049383</v>
      </c>
      <c r="O5" s="84">
        <f t="shared" ref="O5:O68" si="4">H5</f>
        <v>8.461538461538467</v>
      </c>
      <c r="P5" s="75">
        <v>17.827868852459016</v>
      </c>
      <c r="Q5" s="75">
        <v>23.540856031128403</v>
      </c>
      <c r="R5" s="75">
        <v>26.9</v>
      </c>
      <c r="S5" s="75"/>
      <c r="T5" s="75">
        <v>33.450268262484521</v>
      </c>
      <c r="U5" s="75">
        <v>3.8</v>
      </c>
      <c r="V5" s="75">
        <f t="shared" ref="V5:V68" si="5">P5</f>
        <v>17.827868852459016</v>
      </c>
      <c r="W5" s="75">
        <v>79.3</v>
      </c>
      <c r="X5" s="75">
        <v>41</v>
      </c>
      <c r="Y5" s="77">
        <f t="shared" si="0"/>
        <v>26.9</v>
      </c>
      <c r="Z5" s="77">
        <f t="shared" ref="Z5:Z68" si="6">S5</f>
        <v>0</v>
      </c>
      <c r="AA5" s="75">
        <v>29.1</v>
      </c>
      <c r="AB5" s="75">
        <v>63.747919362736965</v>
      </c>
      <c r="AC5" s="75">
        <v>7.6446280991735529</v>
      </c>
      <c r="AD5" s="75">
        <v>2179.8469387755104</v>
      </c>
      <c r="AE5" s="75">
        <v>1081.3492063492063</v>
      </c>
      <c r="AF5" s="75">
        <v>2766.402005850397</v>
      </c>
      <c r="AG5" s="77">
        <v>685.78491965389367</v>
      </c>
      <c r="AH5" s="79">
        <v>9.6866096866096854</v>
      </c>
      <c r="AI5" s="75">
        <v>942</v>
      </c>
      <c r="AJ5" s="75">
        <v>606.65983606557381</v>
      </c>
      <c r="AK5" s="75">
        <v>781.19946091644204</v>
      </c>
      <c r="AL5" s="78">
        <f t="shared" ref="AL5:AL59" si="7">AG5</f>
        <v>685.78491965389367</v>
      </c>
      <c r="AM5" s="75">
        <v>8.6781029263370328</v>
      </c>
      <c r="AN5" s="83">
        <v>0.39</v>
      </c>
      <c r="AO5" s="75">
        <v>30.132572900633992</v>
      </c>
      <c r="AP5" s="75">
        <v>74.684400360685302</v>
      </c>
      <c r="AQ5" s="75">
        <v>2.5247971145175834</v>
      </c>
      <c r="AR5" s="75">
        <v>0</v>
      </c>
      <c r="AS5" s="75">
        <v>33.94086956521739</v>
      </c>
      <c r="AT5" s="75">
        <v>14.655172413793101</v>
      </c>
      <c r="AU5" s="75">
        <v>183.32897206272665</v>
      </c>
      <c r="AV5" s="75">
        <f t="shared" ref="AV5:AV68" si="8">(AK5-AJ5)/AJ5*100</f>
        <v>28.770591767344598</v>
      </c>
      <c r="AW5" s="75">
        <v>0.99744360368761686</v>
      </c>
      <c r="AX5" s="78">
        <f t="shared" si="1"/>
        <v>2766.402005850397</v>
      </c>
      <c r="AY5" s="75">
        <v>125.81454377926519</v>
      </c>
      <c r="AZ5" s="75">
        <v>36.6</v>
      </c>
      <c r="BA5" s="75"/>
      <c r="BB5" s="75">
        <v>20.8</v>
      </c>
      <c r="BC5" s="75">
        <v>21.804739999999999</v>
      </c>
      <c r="BD5" s="75">
        <v>2.8</v>
      </c>
      <c r="BE5" s="75">
        <v>36.549999999999997</v>
      </c>
      <c r="BF5" s="75">
        <v>4.28</v>
      </c>
      <c r="BG5" s="75">
        <v>13.7</v>
      </c>
      <c r="BH5" s="80">
        <v>14.4</v>
      </c>
      <c r="BI5" s="75">
        <v>62.11</v>
      </c>
      <c r="BJ5" s="80">
        <v>21.86</v>
      </c>
      <c r="BK5" s="75">
        <v>21.63569</v>
      </c>
      <c r="BL5" s="75">
        <v>14.68</v>
      </c>
      <c r="BM5" s="75">
        <v>0</v>
      </c>
      <c r="BN5" s="75">
        <v>23.658798283261802</v>
      </c>
      <c r="BO5" s="75">
        <v>69.449838187702255</v>
      </c>
      <c r="BP5" s="75">
        <v>890.90909090909088</v>
      </c>
      <c r="BQ5" s="75">
        <v>2263.6710470538364</v>
      </c>
      <c r="BR5" s="75">
        <v>35.827006738889359</v>
      </c>
      <c r="BS5" s="75">
        <v>43.2</v>
      </c>
      <c r="BT5" s="75"/>
      <c r="BU5" s="75" t="s">
        <v>194</v>
      </c>
      <c r="BV5" s="78">
        <f t="shared" si="2"/>
        <v>2766.402005850397</v>
      </c>
      <c r="BW5" s="78">
        <f t="shared" ref="BW5:BW68" si="9">P5</f>
        <v>17.827868852459016</v>
      </c>
      <c r="BX5" s="78">
        <f t="shared" si="3"/>
        <v>63.747919362736965</v>
      </c>
      <c r="BY5" s="75" t="s">
        <v>107</v>
      </c>
      <c r="BZ5" s="75" t="s">
        <v>107</v>
      </c>
      <c r="CA5" s="75" t="s">
        <v>107</v>
      </c>
      <c r="CB5" s="75" t="s">
        <v>107</v>
      </c>
      <c r="CC5" s="75" t="s">
        <v>107</v>
      </c>
      <c r="CD5" s="75" t="s">
        <v>107</v>
      </c>
      <c r="CE5" s="78">
        <f t="shared" ref="CE5:CE68" si="10">Q5</f>
        <v>23.540856031128403</v>
      </c>
      <c r="CF5" s="75" t="s">
        <v>194</v>
      </c>
      <c r="CG5" s="75">
        <v>20.100000000000001</v>
      </c>
      <c r="CH5" s="75">
        <v>0.5</v>
      </c>
      <c r="CI5" s="75">
        <v>5.2000000000000028</v>
      </c>
      <c r="CJ5" s="75" t="s">
        <v>107</v>
      </c>
      <c r="CK5" s="75">
        <v>9.4908024526792847</v>
      </c>
      <c r="CL5" s="75"/>
      <c r="CM5" s="75"/>
      <c r="CN5" s="75">
        <v>64.2</v>
      </c>
      <c r="CO5" s="75"/>
      <c r="CP5" s="75">
        <v>7.4</v>
      </c>
      <c r="CQ5" s="75">
        <v>4.5</v>
      </c>
      <c r="CR5" s="75">
        <v>39.5</v>
      </c>
      <c r="CS5" s="75">
        <v>370</v>
      </c>
      <c r="CT5" s="75">
        <v>19.799999999999997</v>
      </c>
      <c r="CU5" s="75">
        <v>51.7</v>
      </c>
      <c r="CV5" s="75">
        <v>4.7539321700663555</v>
      </c>
      <c r="CW5" s="75">
        <v>0.44417869650636371</v>
      </c>
      <c r="CX5" s="75">
        <v>18.230000000000004</v>
      </c>
      <c r="CY5" s="75">
        <v>5.6819095073535326</v>
      </c>
      <c r="CZ5" s="75">
        <v>58.668941979522181</v>
      </c>
      <c r="DA5" s="75">
        <v>35.556901424698616</v>
      </c>
      <c r="DB5" s="26"/>
      <c r="DC5" s="26"/>
      <c r="DD5" s="26"/>
      <c r="DE5" s="26"/>
      <c r="DF5" s="26"/>
      <c r="DG5" s="26"/>
      <c r="DH5" s="26"/>
      <c r="DI5" s="26"/>
      <c r="DJ5" s="26"/>
      <c r="DK5" s="26"/>
      <c r="DL5" s="26"/>
      <c r="DM5" s="26"/>
      <c r="DN5" s="26"/>
      <c r="DO5" s="26"/>
      <c r="DP5" s="26"/>
    </row>
    <row r="6" spans="1:215" ht="20.25" customHeight="1" x14ac:dyDescent="0.25">
      <c r="A6" s="30">
        <v>3</v>
      </c>
      <c r="B6" s="76" t="s">
        <v>109</v>
      </c>
      <c r="C6" s="77">
        <v>0.41929274017035417</v>
      </c>
      <c r="D6" s="75">
        <v>58.6</v>
      </c>
      <c r="E6" s="75">
        <v>16.165564356208666</v>
      </c>
      <c r="F6" s="75">
        <v>51.9</v>
      </c>
      <c r="G6" s="75">
        <v>587.10762472927649</v>
      </c>
      <c r="H6" s="77">
        <v>8.6218158066623118</v>
      </c>
      <c r="I6" s="75">
        <v>4.0477770404777687</v>
      </c>
      <c r="J6" s="75">
        <v>33.222162714835193</v>
      </c>
      <c r="K6" s="75">
        <v>28.985348546899981</v>
      </c>
      <c r="L6" s="75">
        <v>30.991826052871257</v>
      </c>
      <c r="M6" s="75">
        <v>32.956259426847659</v>
      </c>
      <c r="N6" s="75">
        <v>35.777385159010599</v>
      </c>
      <c r="O6" s="84">
        <f t="shared" si="4"/>
        <v>8.6218158066623118</v>
      </c>
      <c r="P6" s="75">
        <v>13.210059171597631</v>
      </c>
      <c r="Q6" s="75">
        <v>13.107728683316092</v>
      </c>
      <c r="R6" s="75">
        <v>21.7</v>
      </c>
      <c r="S6" s="75"/>
      <c r="T6" s="75">
        <v>34.695243193637197</v>
      </c>
      <c r="U6" s="75">
        <v>4</v>
      </c>
      <c r="V6" s="75">
        <f t="shared" si="5"/>
        <v>13.210059171597631</v>
      </c>
      <c r="W6" s="75">
        <v>74.5</v>
      </c>
      <c r="X6" s="75">
        <v>36.299999999999997</v>
      </c>
      <c r="Y6" s="77">
        <f t="shared" si="0"/>
        <v>21.7</v>
      </c>
      <c r="Z6" s="77">
        <f t="shared" si="6"/>
        <v>0</v>
      </c>
      <c r="AA6" s="75">
        <v>24.1</v>
      </c>
      <c r="AB6" s="75">
        <v>42.92508094504575</v>
      </c>
      <c r="AC6" s="75">
        <v>6.4148991205380241</v>
      </c>
      <c r="AD6" s="75">
        <v>2569.1031941031943</v>
      </c>
      <c r="AE6" s="75">
        <v>1097.5806451612902</v>
      </c>
      <c r="AF6" s="75">
        <v>2127.3156670647713</v>
      </c>
      <c r="AG6" s="77">
        <v>743.20054017555708</v>
      </c>
      <c r="AH6" s="79">
        <v>8.6357853775349849</v>
      </c>
      <c r="AI6" s="75">
        <v>980</v>
      </c>
      <c r="AJ6" s="75">
        <v>642.9346772630355</v>
      </c>
      <c r="AK6" s="75">
        <v>894.61985349835822</v>
      </c>
      <c r="AL6" s="78">
        <f t="shared" si="7"/>
        <v>743.20054017555708</v>
      </c>
      <c r="AM6" s="75">
        <v>10.920917494008901</v>
      </c>
      <c r="AN6" s="83">
        <v>0.41</v>
      </c>
      <c r="AO6" s="75">
        <v>37.590854485365384</v>
      </c>
      <c r="AP6" s="75">
        <v>66.512293128107331</v>
      </c>
      <c r="AQ6" s="75">
        <v>3.9297146359735748</v>
      </c>
      <c r="AR6" s="75">
        <v>0.14738894809641503</v>
      </c>
      <c r="AS6" s="75">
        <v>65.308157290664596</v>
      </c>
      <c r="AT6" s="75">
        <v>10.333531864204884</v>
      </c>
      <c r="AU6" s="75">
        <v>179.26593109081384</v>
      </c>
      <c r="AV6" s="75">
        <f t="shared" si="8"/>
        <v>39.146306014592838</v>
      </c>
      <c r="AW6" s="75">
        <v>0.90972329404213992</v>
      </c>
      <c r="AX6" s="78">
        <f t="shared" si="1"/>
        <v>2127.3156670647713</v>
      </c>
      <c r="AY6" s="75">
        <v>125.7034701881643</v>
      </c>
      <c r="AZ6" s="75">
        <v>35</v>
      </c>
      <c r="BA6" s="75"/>
      <c r="BB6" s="75">
        <v>23.6</v>
      </c>
      <c r="BC6" s="75">
        <v>22.439699999999998</v>
      </c>
      <c r="BD6" s="75">
        <v>2.17</v>
      </c>
      <c r="BE6" s="75">
        <v>51.25</v>
      </c>
      <c r="BF6" s="75">
        <v>6.9</v>
      </c>
      <c r="BG6" s="75">
        <v>16.7</v>
      </c>
      <c r="BH6" s="80">
        <v>11.2</v>
      </c>
      <c r="BI6" s="75">
        <v>62.8</v>
      </c>
      <c r="BJ6" s="80">
        <v>15.71</v>
      </c>
      <c r="BK6" s="75">
        <v>20.50742</v>
      </c>
      <c r="BL6" s="75">
        <v>17.940000000000001</v>
      </c>
      <c r="BM6" s="75">
        <v>22.06</v>
      </c>
      <c r="BN6" s="75">
        <v>24.139369914458587</v>
      </c>
      <c r="BO6" s="75">
        <v>75.733990906989291</v>
      </c>
      <c r="BP6" s="75">
        <v>976.44151565074139</v>
      </c>
      <c r="BQ6" s="75">
        <v>1611.9263918006056</v>
      </c>
      <c r="BR6" s="75">
        <v>18.608537141121069</v>
      </c>
      <c r="BS6" s="75">
        <v>58.1</v>
      </c>
      <c r="BT6" s="75"/>
      <c r="BU6" s="75" t="s">
        <v>195</v>
      </c>
      <c r="BV6" s="78">
        <f t="shared" si="2"/>
        <v>2127.3156670647713</v>
      </c>
      <c r="BW6" s="78">
        <f t="shared" si="9"/>
        <v>13.210059171597631</v>
      </c>
      <c r="BX6" s="78">
        <f t="shared" si="3"/>
        <v>42.92508094504575</v>
      </c>
      <c r="BY6" s="75" t="s">
        <v>107</v>
      </c>
      <c r="BZ6" s="75" t="s">
        <v>107</v>
      </c>
      <c r="CA6" s="75" t="s">
        <v>107</v>
      </c>
      <c r="CB6" s="75" t="s">
        <v>107</v>
      </c>
      <c r="CC6" s="75" t="s">
        <v>107</v>
      </c>
      <c r="CD6" s="75" t="s">
        <v>107</v>
      </c>
      <c r="CE6" s="78">
        <f t="shared" si="10"/>
        <v>13.107728683316092</v>
      </c>
      <c r="CF6" s="75" t="s">
        <v>195</v>
      </c>
      <c r="CG6" s="75">
        <v>7.8</v>
      </c>
      <c r="CH6" s="75">
        <v>1.1000000000000001</v>
      </c>
      <c r="CI6" s="75">
        <v>3.7999999999999972</v>
      </c>
      <c r="CJ6" s="75">
        <v>4.7</v>
      </c>
      <c r="CK6" s="75">
        <v>5.4089984880871693</v>
      </c>
      <c r="CL6" s="75"/>
      <c r="CM6" s="75"/>
      <c r="CN6" s="75">
        <v>59.9</v>
      </c>
      <c r="CO6" s="75"/>
      <c r="CP6" s="75">
        <v>9.6999999999999993</v>
      </c>
      <c r="CQ6" s="75">
        <v>4.9000000000000004</v>
      </c>
      <c r="CR6" s="75">
        <v>36.6</v>
      </c>
      <c r="CS6" s="75">
        <v>509</v>
      </c>
      <c r="CT6" s="75">
        <v>14.400000000000006</v>
      </c>
      <c r="CU6" s="75">
        <v>37.700000000000003</v>
      </c>
      <c r="CV6" s="75">
        <v>7.1324756419228077</v>
      </c>
      <c r="CW6" s="75">
        <v>0.39939269101704911</v>
      </c>
      <c r="CX6" s="75">
        <v>20.47</v>
      </c>
      <c r="CY6" s="75">
        <v>6.1185833797177063</v>
      </c>
      <c r="CZ6" s="75">
        <v>61.112915951176497</v>
      </c>
      <c r="DA6" s="75">
        <v>41.977331481568179</v>
      </c>
      <c r="DB6" s="26"/>
      <c r="DC6" s="26"/>
      <c r="DD6" s="26"/>
      <c r="DE6" s="26"/>
      <c r="DF6" s="26"/>
      <c r="DG6" s="26"/>
      <c r="DH6" s="26"/>
      <c r="DI6" s="26"/>
      <c r="DJ6" s="26"/>
      <c r="DK6" s="26"/>
      <c r="DL6" s="26"/>
      <c r="DM6" s="26"/>
      <c r="DN6" s="26"/>
      <c r="DO6" s="26"/>
      <c r="DP6" s="26"/>
    </row>
    <row r="7" spans="1:215" ht="20.25" customHeight="1" x14ac:dyDescent="0.25">
      <c r="A7" s="30">
        <v>4</v>
      </c>
      <c r="B7" s="76" t="s">
        <v>110</v>
      </c>
      <c r="C7" s="77">
        <v>2.2109382426566113</v>
      </c>
      <c r="D7" s="75">
        <v>65</v>
      </c>
      <c r="E7" s="75">
        <v>15</v>
      </c>
      <c r="F7" s="75">
        <v>50.4</v>
      </c>
      <c r="G7" s="75">
        <v>396.05891259918576</v>
      </c>
      <c r="H7" s="77">
        <v>6.2298603651987179</v>
      </c>
      <c r="I7" s="75">
        <v>3.98254228041462</v>
      </c>
      <c r="J7" s="75">
        <v>20.589523749921774</v>
      </c>
      <c r="K7" s="75">
        <v>20.128467265923383</v>
      </c>
      <c r="L7" s="75">
        <v>20.349973441305284</v>
      </c>
      <c r="M7" s="75">
        <v>54.159318941927637</v>
      </c>
      <c r="N7" s="75">
        <v>50.945906000591194</v>
      </c>
      <c r="O7" s="84">
        <f t="shared" si="4"/>
        <v>6.2298603651987179</v>
      </c>
      <c r="P7" s="75">
        <v>8.4001187295933502</v>
      </c>
      <c r="Q7" s="75">
        <v>4.5</v>
      </c>
      <c r="R7" s="75">
        <v>13.8</v>
      </c>
      <c r="S7" s="75">
        <v>3</v>
      </c>
      <c r="T7" s="75">
        <v>48.761853328462287</v>
      </c>
      <c r="U7" s="75">
        <v>2.7</v>
      </c>
      <c r="V7" s="75">
        <f t="shared" si="5"/>
        <v>8.4001187295933502</v>
      </c>
      <c r="W7" s="75">
        <v>84.2</v>
      </c>
      <c r="X7" s="75">
        <v>52.7</v>
      </c>
      <c r="Y7" s="77">
        <f t="shared" si="0"/>
        <v>13.8</v>
      </c>
      <c r="Z7" s="77">
        <f t="shared" si="6"/>
        <v>3</v>
      </c>
      <c r="AA7" s="75">
        <v>13.2</v>
      </c>
      <c r="AB7" s="75">
        <v>5.8913532290010444</v>
      </c>
      <c r="AC7" s="75">
        <v>6.9242071752173384</v>
      </c>
      <c r="AD7" s="75">
        <v>3278.076171875</v>
      </c>
      <c r="AE7" s="75">
        <v>1428.9264413518886</v>
      </c>
      <c r="AF7" s="75">
        <v>1030.0136425648022</v>
      </c>
      <c r="AG7" s="77">
        <v>916</v>
      </c>
      <c r="AH7" s="79">
        <v>8.6115087317492129</v>
      </c>
      <c r="AI7" s="75">
        <v>1055</v>
      </c>
      <c r="AJ7" s="75">
        <v>750</v>
      </c>
      <c r="AK7" s="75">
        <v>1137</v>
      </c>
      <c r="AL7" s="78">
        <f t="shared" si="7"/>
        <v>916</v>
      </c>
      <c r="AM7" s="75">
        <v>15.910476887425295</v>
      </c>
      <c r="AN7" s="83">
        <v>0.39</v>
      </c>
      <c r="AO7" s="75">
        <v>25.883780318025561</v>
      </c>
      <c r="AP7" s="75">
        <v>72</v>
      </c>
      <c r="AQ7" s="75">
        <v>4</v>
      </c>
      <c r="AR7" s="75">
        <v>0.15880746183327335</v>
      </c>
      <c r="AS7" s="75">
        <v>55.3665922384493</v>
      </c>
      <c r="AT7" s="75">
        <v>2.2000000000000002</v>
      </c>
      <c r="AU7" s="75">
        <v>171.73813783911589</v>
      </c>
      <c r="AV7" s="75">
        <f t="shared" si="8"/>
        <v>51.6</v>
      </c>
      <c r="AW7" s="75">
        <v>0.97438817695796731</v>
      </c>
      <c r="AX7" s="78">
        <f t="shared" si="1"/>
        <v>1030.0136425648022</v>
      </c>
      <c r="AY7" s="75">
        <v>121.61531341228249</v>
      </c>
      <c r="AZ7" s="75">
        <v>27.7</v>
      </c>
      <c r="BA7" s="75"/>
      <c r="BB7" s="75">
        <v>18.5</v>
      </c>
      <c r="BC7" s="75">
        <v>16.274989999999999</v>
      </c>
      <c r="BD7" s="75">
        <v>2.78</v>
      </c>
      <c r="BE7" s="75">
        <v>48.37</v>
      </c>
      <c r="BF7" s="75">
        <v>6.65</v>
      </c>
      <c r="BG7" s="75">
        <v>18.2</v>
      </c>
      <c r="BH7" s="80">
        <v>7.3</v>
      </c>
      <c r="BI7" s="75">
        <v>63.75</v>
      </c>
      <c r="BJ7" s="80">
        <v>13.64</v>
      </c>
      <c r="BK7" s="75">
        <v>17.844069999999999</v>
      </c>
      <c r="BL7" s="75">
        <v>11.49</v>
      </c>
      <c r="BM7" s="75">
        <v>21.12</v>
      </c>
      <c r="BN7" s="75">
        <v>24.454386070975154</v>
      </c>
      <c r="BO7" s="75">
        <v>80.026307135810598</v>
      </c>
      <c r="BP7" s="75">
        <v>1212.7955493741308</v>
      </c>
      <c r="BQ7" s="75">
        <v>898.36221657439899</v>
      </c>
      <c r="BR7" s="75">
        <v>15.617630913631409</v>
      </c>
      <c r="BS7" s="75">
        <v>38.5</v>
      </c>
      <c r="BT7" s="75">
        <v>40.519565394984063</v>
      </c>
      <c r="BU7" s="75" t="s">
        <v>193</v>
      </c>
      <c r="BV7" s="78">
        <f t="shared" si="2"/>
        <v>1030.0136425648022</v>
      </c>
      <c r="BW7" s="78">
        <f t="shared" si="9"/>
        <v>8.4001187295933502</v>
      </c>
      <c r="BX7" s="78">
        <f t="shared" si="3"/>
        <v>5.8913532290010444</v>
      </c>
      <c r="BY7" s="75">
        <v>8.5</v>
      </c>
      <c r="BZ7" s="75">
        <v>36.799999999999997</v>
      </c>
      <c r="CA7" s="75">
        <v>31.3</v>
      </c>
      <c r="CB7" s="75">
        <v>14.3</v>
      </c>
      <c r="CC7" s="75">
        <v>23</v>
      </c>
      <c r="CD7" s="75">
        <v>11.1</v>
      </c>
      <c r="CE7" s="78">
        <f t="shared" si="10"/>
        <v>4.5</v>
      </c>
      <c r="CF7" s="75" t="s">
        <v>193</v>
      </c>
      <c r="CG7" s="75">
        <v>20.3</v>
      </c>
      <c r="CH7" s="75">
        <v>1.1000000000000001</v>
      </c>
      <c r="CI7" s="75">
        <v>4.7000000000000028</v>
      </c>
      <c r="CJ7" s="75">
        <v>20.6</v>
      </c>
      <c r="CK7" s="75">
        <v>12.080887907490267</v>
      </c>
      <c r="CL7" s="75"/>
      <c r="CM7" s="75"/>
      <c r="CN7" s="75">
        <v>41.2</v>
      </c>
      <c r="CO7" s="75">
        <v>28.3</v>
      </c>
      <c r="CP7" s="75">
        <v>9.9</v>
      </c>
      <c r="CQ7" s="75">
        <v>5.0999999999999996</v>
      </c>
      <c r="CR7" s="75">
        <v>42</v>
      </c>
      <c r="CS7" s="75">
        <v>420</v>
      </c>
      <c r="CT7" s="75">
        <v>11.599999999999994</v>
      </c>
      <c r="CU7" s="75">
        <v>2.9000000000000004</v>
      </c>
      <c r="CV7" s="75">
        <v>10.246290463360024</v>
      </c>
      <c r="CW7" s="75">
        <v>0.25529982066362295</v>
      </c>
      <c r="CX7" s="75">
        <v>24.89</v>
      </c>
      <c r="CY7" s="75">
        <v>4.1673543489024594</v>
      </c>
      <c r="CZ7" s="75">
        <v>47.854618879353858</v>
      </c>
      <c r="DA7" s="75">
        <v>4.717741935483871</v>
      </c>
      <c r="DB7" s="26"/>
      <c r="DC7" s="26"/>
      <c r="DD7" s="26"/>
      <c r="DE7" s="26"/>
      <c r="DF7" s="26"/>
      <c r="DG7" s="26"/>
      <c r="DH7" s="26"/>
      <c r="DI7" s="26"/>
      <c r="DJ7" s="26"/>
      <c r="DK7" s="26"/>
      <c r="DL7" s="26"/>
      <c r="DM7" s="26"/>
      <c r="DN7" s="26"/>
      <c r="DO7" s="26"/>
      <c r="DP7" s="26"/>
    </row>
    <row r="8" spans="1:215" ht="20.25" customHeight="1" x14ac:dyDescent="0.25">
      <c r="A8" s="30">
        <v>5</v>
      </c>
      <c r="B8" s="76" t="s">
        <v>111</v>
      </c>
      <c r="C8" s="77">
        <v>0.38000441295447301</v>
      </c>
      <c r="D8" s="75">
        <v>67.599999999999994</v>
      </c>
      <c r="E8" s="75">
        <v>19.157400156617072</v>
      </c>
      <c r="F8" s="75">
        <v>68</v>
      </c>
      <c r="G8" s="75">
        <v>467.93623454018422</v>
      </c>
      <c r="H8" s="77">
        <v>9.3425605536332199</v>
      </c>
      <c r="I8" s="75">
        <v>4.8442906574394442</v>
      </c>
      <c r="J8" s="75">
        <v>38.187532739654266</v>
      </c>
      <c r="K8" s="75">
        <v>33.020877716233485</v>
      </c>
      <c r="L8" s="75">
        <v>35.509920822686979</v>
      </c>
      <c r="M8" s="75">
        <v>25.591157128865262</v>
      </c>
      <c r="N8" s="75">
        <v>26.992481203007518</v>
      </c>
      <c r="O8" s="84">
        <f t="shared" si="4"/>
        <v>9.3425605536332199</v>
      </c>
      <c r="P8" s="75">
        <v>15.233785822021115</v>
      </c>
      <c r="Q8" s="75">
        <v>17.481481481481481</v>
      </c>
      <c r="R8" s="75">
        <v>26.8</v>
      </c>
      <c r="S8" s="75"/>
      <c r="T8" s="75">
        <v>33.356028719980188</v>
      </c>
      <c r="U8" s="75">
        <v>4.0999999999999996</v>
      </c>
      <c r="V8" s="75">
        <f t="shared" si="5"/>
        <v>15.233785822021115</v>
      </c>
      <c r="W8" s="75">
        <v>50.6</v>
      </c>
      <c r="X8" s="75">
        <v>36.6</v>
      </c>
      <c r="Y8" s="77">
        <f t="shared" si="0"/>
        <v>26.8</v>
      </c>
      <c r="Z8" s="77">
        <f t="shared" si="6"/>
        <v>0</v>
      </c>
      <c r="AA8" s="75">
        <v>33.6</v>
      </c>
      <c r="AB8" s="75">
        <v>47.470270659786351</v>
      </c>
      <c r="AC8" s="75">
        <v>8.4470989761092152</v>
      </c>
      <c r="AD8" s="75">
        <v>2241.2353923205342</v>
      </c>
      <c r="AE8" s="75">
        <v>965.71428571428578</v>
      </c>
      <c r="AF8" s="75">
        <v>2582.4542662571771</v>
      </c>
      <c r="AG8" s="77">
        <v>626.63578459756809</v>
      </c>
      <c r="AH8" s="79">
        <v>10.025510204081632</v>
      </c>
      <c r="AI8" s="75">
        <v>967</v>
      </c>
      <c r="AJ8" s="75">
        <v>557.83777354900099</v>
      </c>
      <c r="AK8" s="75">
        <v>741.06714628297368</v>
      </c>
      <c r="AL8" s="78">
        <f t="shared" si="7"/>
        <v>626.63578459756809</v>
      </c>
      <c r="AM8" s="75">
        <v>8.3545737751345239</v>
      </c>
      <c r="AN8" s="83">
        <v>0.42</v>
      </c>
      <c r="AO8" s="75">
        <v>42.319053535081935</v>
      </c>
      <c r="AP8" s="75">
        <v>77.031997057741819</v>
      </c>
      <c r="AQ8" s="75">
        <v>1.8756895917616769</v>
      </c>
      <c r="AR8" s="75">
        <v>0.12851897184822522</v>
      </c>
      <c r="AS8" s="75">
        <v>51.494388851505356</v>
      </c>
      <c r="AT8" s="75">
        <v>10.174880763116057</v>
      </c>
      <c r="AU8" s="75">
        <v>160.52635589641505</v>
      </c>
      <c r="AV8" s="75">
        <f t="shared" si="8"/>
        <v>32.846354517775886</v>
      </c>
      <c r="AW8" s="75">
        <v>0.90589462754220773</v>
      </c>
      <c r="AX8" s="78">
        <f t="shared" si="1"/>
        <v>2582.4542662571771</v>
      </c>
      <c r="AY8" s="75">
        <v>123.97521035447747</v>
      </c>
      <c r="AZ8" s="75">
        <v>33.1</v>
      </c>
      <c r="BA8" s="75"/>
      <c r="BB8" s="75">
        <v>20.3</v>
      </c>
      <c r="BC8" s="75">
        <v>25.04505</v>
      </c>
      <c r="BD8" s="75">
        <v>0.83</v>
      </c>
      <c r="BE8" s="75">
        <v>42.88</v>
      </c>
      <c r="BF8" s="75">
        <v>7.8</v>
      </c>
      <c r="BG8" s="75">
        <v>10.199999999999999</v>
      </c>
      <c r="BH8" s="80">
        <v>8.4</v>
      </c>
      <c r="BI8" s="75">
        <v>73.349999999999994</v>
      </c>
      <c r="BJ8" s="80">
        <v>23.85</v>
      </c>
      <c r="BK8" s="75">
        <v>23.326319999999999</v>
      </c>
      <c r="BL8" s="75">
        <v>20.079999999999998</v>
      </c>
      <c r="BM8" s="75">
        <v>31.63</v>
      </c>
      <c r="BN8" s="75">
        <v>19.345587276756614</v>
      </c>
      <c r="BO8" s="75">
        <v>72.483221476510067</v>
      </c>
      <c r="BP8" s="75">
        <v>821.99312714776636</v>
      </c>
      <c r="BQ8" s="75">
        <v>1542.7293571489229</v>
      </c>
      <c r="BR8" s="75">
        <v>16.947666773807089</v>
      </c>
      <c r="BS8" s="75">
        <v>36.299999999999997</v>
      </c>
      <c r="BT8" s="75"/>
      <c r="BU8" s="75" t="s">
        <v>196</v>
      </c>
      <c r="BV8" s="78">
        <f t="shared" si="2"/>
        <v>2582.4542662571771</v>
      </c>
      <c r="BW8" s="78">
        <f t="shared" si="9"/>
        <v>15.233785822021115</v>
      </c>
      <c r="BX8" s="78">
        <f t="shared" si="3"/>
        <v>47.470270659786351</v>
      </c>
      <c r="BY8" s="75" t="s">
        <v>107</v>
      </c>
      <c r="BZ8" s="75" t="s">
        <v>107</v>
      </c>
      <c r="CA8" s="75" t="s">
        <v>107</v>
      </c>
      <c r="CB8" s="75" t="s">
        <v>107</v>
      </c>
      <c r="CC8" s="75" t="s">
        <v>107</v>
      </c>
      <c r="CD8" s="75" t="s">
        <v>107</v>
      </c>
      <c r="CE8" s="78">
        <f t="shared" si="10"/>
        <v>17.481481481481481</v>
      </c>
      <c r="CF8" s="75" t="s">
        <v>196</v>
      </c>
      <c r="CG8" s="75">
        <v>14.1</v>
      </c>
      <c r="CH8" s="75">
        <v>0.8</v>
      </c>
      <c r="CI8" s="75">
        <v>13.599999999999994</v>
      </c>
      <c r="CJ8" s="75">
        <v>6.8</v>
      </c>
      <c r="CK8" s="75">
        <v>6.2522108241952603</v>
      </c>
      <c r="CL8" s="75"/>
      <c r="CM8" s="75"/>
      <c r="CN8" s="75">
        <v>63.8</v>
      </c>
      <c r="CO8" s="75"/>
      <c r="CP8" s="75">
        <v>11.3</v>
      </c>
      <c r="CQ8" s="75">
        <v>8.6</v>
      </c>
      <c r="CR8" s="75">
        <v>28</v>
      </c>
      <c r="CS8" s="75">
        <v>302</v>
      </c>
      <c r="CT8" s="75">
        <v>15.299999999999997</v>
      </c>
      <c r="CU8" s="75">
        <v>11.200000000000001</v>
      </c>
      <c r="CV8" s="75">
        <v>11.5583041206429</v>
      </c>
      <c r="CW8" s="75">
        <v>0.13506618242939039</v>
      </c>
      <c r="CX8" s="75">
        <v>23.879999999999995</v>
      </c>
      <c r="CY8" s="75">
        <v>5.2888336421418023</v>
      </c>
      <c r="CZ8" s="75">
        <v>58.37761541016274</v>
      </c>
      <c r="DA8" s="75">
        <v>22.786891861896404</v>
      </c>
      <c r="DB8" s="26"/>
      <c r="DC8" s="26"/>
      <c r="DD8" s="26"/>
      <c r="DE8" s="26"/>
      <c r="DF8" s="26"/>
      <c r="DG8" s="26"/>
      <c r="DH8" s="26"/>
      <c r="DI8" s="26"/>
      <c r="DJ8" s="26"/>
      <c r="DK8" s="26"/>
      <c r="DL8" s="26"/>
      <c r="DM8" s="26"/>
      <c r="DN8" s="26"/>
      <c r="DO8" s="26"/>
      <c r="DP8" s="26"/>
    </row>
    <row r="9" spans="1:215" ht="20.25" customHeight="1" x14ac:dyDescent="0.25">
      <c r="A9" s="30">
        <v>6</v>
      </c>
      <c r="B9" s="76" t="s">
        <v>112</v>
      </c>
      <c r="C9" s="77">
        <v>0.40953736160760768</v>
      </c>
      <c r="D9" s="75">
        <v>68.2</v>
      </c>
      <c r="E9" s="75">
        <v>17.631470736053366</v>
      </c>
      <c r="F9" s="75">
        <v>62</v>
      </c>
      <c r="G9" s="75">
        <v>361.77996780658378</v>
      </c>
      <c r="H9" s="77">
        <v>10.183875530410177</v>
      </c>
      <c r="I9" s="75">
        <v>2.8985507246376869</v>
      </c>
      <c r="J9" s="75">
        <v>40.332918779297813</v>
      </c>
      <c r="K9" s="75">
        <v>31.79751974932698</v>
      </c>
      <c r="L9" s="75">
        <v>35.893492482497422</v>
      </c>
      <c r="M9" s="75">
        <v>23.470671489227865</v>
      </c>
      <c r="N9" s="75">
        <v>29.212253829321661</v>
      </c>
      <c r="O9" s="84">
        <f t="shared" si="4"/>
        <v>10.183875530410177</v>
      </c>
      <c r="P9" s="75">
        <v>11.842105263157894</v>
      </c>
      <c r="Q9" s="75">
        <v>15.661337209302326</v>
      </c>
      <c r="R9" s="75">
        <v>23.7</v>
      </c>
      <c r="S9" s="75"/>
      <c r="T9" s="75">
        <v>32.195550798868588</v>
      </c>
      <c r="U9" s="75">
        <v>3</v>
      </c>
      <c r="V9" s="75">
        <f t="shared" si="5"/>
        <v>11.842105263157894</v>
      </c>
      <c r="W9" s="75">
        <v>53.4</v>
      </c>
      <c r="X9" s="75">
        <v>26.3</v>
      </c>
      <c r="Y9" s="77">
        <f t="shared" si="0"/>
        <v>23.7</v>
      </c>
      <c r="Z9" s="77">
        <f t="shared" si="6"/>
        <v>0</v>
      </c>
      <c r="AA9" s="75">
        <v>17.2</v>
      </c>
      <c r="AB9" s="75">
        <v>50.765266990729003</v>
      </c>
      <c r="AC9" s="75">
        <v>6.1443689780445423</v>
      </c>
      <c r="AD9" s="75">
        <v>2437.5534644995723</v>
      </c>
      <c r="AE9" s="75">
        <v>1110.0806451612902</v>
      </c>
      <c r="AF9" s="75">
        <v>1860.2871510822824</v>
      </c>
      <c r="AG9" s="77">
        <v>726.3140430050438</v>
      </c>
      <c r="AH9" s="79">
        <v>10.095050803015406</v>
      </c>
      <c r="AI9" s="75">
        <v>997</v>
      </c>
      <c r="AJ9" s="75">
        <v>605.3664397276732</v>
      </c>
      <c r="AK9" s="75">
        <v>925.25826446280996</v>
      </c>
      <c r="AL9" s="78">
        <f t="shared" si="7"/>
        <v>726.3140430050438</v>
      </c>
      <c r="AM9" s="75">
        <v>6.7737870195337111</v>
      </c>
      <c r="AN9" s="83">
        <v>0.40500000000000003</v>
      </c>
      <c r="AO9" s="75">
        <v>34.95340074543401</v>
      </c>
      <c r="AP9" s="75">
        <v>79.101506966164351</v>
      </c>
      <c r="AQ9" s="75">
        <v>1.5733105866742487</v>
      </c>
      <c r="AR9" s="75">
        <v>0.12294306790240211</v>
      </c>
      <c r="AS9" s="75">
        <v>50.377520143499375</v>
      </c>
      <c r="AT9" s="75">
        <v>10.566037735849058</v>
      </c>
      <c r="AU9" s="75">
        <v>176.10757572139158</v>
      </c>
      <c r="AV9" s="75">
        <f t="shared" si="8"/>
        <v>52.84267573191562</v>
      </c>
      <c r="AW9" s="75">
        <v>0.87952470265493998</v>
      </c>
      <c r="AX9" s="78">
        <f t="shared" si="1"/>
        <v>1860.2871510822824</v>
      </c>
      <c r="AY9" s="75">
        <v>132.5976367650801</v>
      </c>
      <c r="AZ9" s="75">
        <v>38.200000000000003</v>
      </c>
      <c r="BA9" s="75"/>
      <c r="BB9" s="75">
        <v>23.6</v>
      </c>
      <c r="BC9" s="75">
        <v>22.585370000000001</v>
      </c>
      <c r="BD9" s="75">
        <v>1.39</v>
      </c>
      <c r="BE9" s="75">
        <v>52.09</v>
      </c>
      <c r="BF9" s="75">
        <v>6.79</v>
      </c>
      <c r="BG9" s="75">
        <v>11.8</v>
      </c>
      <c r="BH9" s="80">
        <v>10.3</v>
      </c>
      <c r="BI9" s="75">
        <v>59.19</v>
      </c>
      <c r="BJ9" s="80">
        <v>23.35</v>
      </c>
      <c r="BK9" s="75">
        <v>19.44331</v>
      </c>
      <c r="BL9" s="75">
        <v>14.21</v>
      </c>
      <c r="BM9" s="75">
        <v>22.55</v>
      </c>
      <c r="BN9" s="75">
        <v>20.37353515625</v>
      </c>
      <c r="BO9" s="75">
        <v>77.550432276657062</v>
      </c>
      <c r="BP9" s="75">
        <v>923.46041055718479</v>
      </c>
      <c r="BQ9" s="75">
        <v>1497.6449101220801</v>
      </c>
      <c r="BR9" s="75">
        <v>25.017869907076484</v>
      </c>
      <c r="BS9" s="75">
        <v>45.1</v>
      </c>
      <c r="BT9" s="75"/>
      <c r="BU9" s="75" t="s">
        <v>197</v>
      </c>
      <c r="BV9" s="78">
        <f t="shared" si="2"/>
        <v>1860.2871510822824</v>
      </c>
      <c r="BW9" s="78">
        <f t="shared" si="9"/>
        <v>11.842105263157894</v>
      </c>
      <c r="BX9" s="78">
        <f t="shared" si="3"/>
        <v>50.765266990729003</v>
      </c>
      <c r="BY9" s="75" t="s">
        <v>107</v>
      </c>
      <c r="BZ9" s="75" t="s">
        <v>107</v>
      </c>
      <c r="CA9" s="75" t="s">
        <v>107</v>
      </c>
      <c r="CB9" s="75" t="s">
        <v>107</v>
      </c>
      <c r="CC9" s="75" t="s">
        <v>107</v>
      </c>
      <c r="CD9" s="75" t="s">
        <v>107</v>
      </c>
      <c r="CE9" s="78">
        <f t="shared" si="10"/>
        <v>15.661337209302326</v>
      </c>
      <c r="CF9" s="75" t="s">
        <v>197</v>
      </c>
      <c r="CG9" s="75">
        <v>18</v>
      </c>
      <c r="CH9" s="75">
        <v>0.6</v>
      </c>
      <c r="CI9" s="75">
        <v>5.0999999999999943</v>
      </c>
      <c r="CJ9" s="75">
        <v>10.8</v>
      </c>
      <c r="CK9" s="75">
        <v>4.431137724550898</v>
      </c>
      <c r="CL9" s="75"/>
      <c r="CM9" s="75"/>
      <c r="CN9" s="75">
        <v>63.4</v>
      </c>
      <c r="CO9" s="75"/>
      <c r="CP9" s="75">
        <v>10.4</v>
      </c>
      <c r="CQ9" s="75">
        <v>6.5</v>
      </c>
      <c r="CR9" s="75">
        <v>24.7</v>
      </c>
      <c r="CS9" s="75">
        <v>441</v>
      </c>
      <c r="CT9" s="75">
        <v>12.299999999999997</v>
      </c>
      <c r="CU9" s="75">
        <v>19.8</v>
      </c>
      <c r="CV9" s="75">
        <v>7.2034988422948292</v>
      </c>
      <c r="CW9" s="75">
        <v>0.18772445315050604</v>
      </c>
      <c r="CX9" s="75">
        <v>18.11</v>
      </c>
      <c r="CY9" s="75">
        <v>5.1462409212850879</v>
      </c>
      <c r="CZ9" s="75">
        <v>57.889633998545683</v>
      </c>
      <c r="DA9" s="75">
        <v>22.979511743269104</v>
      </c>
      <c r="DB9" s="26"/>
      <c r="DC9" s="26"/>
      <c r="DD9" s="26"/>
      <c r="DE9" s="26"/>
      <c r="DF9" s="26"/>
      <c r="DG9" s="26"/>
      <c r="DH9" s="26"/>
      <c r="DI9" s="26"/>
      <c r="DJ9" s="26"/>
      <c r="DK9" s="26"/>
      <c r="DL9" s="26"/>
      <c r="DM9" s="26"/>
      <c r="DN9" s="26"/>
      <c r="DO9" s="26"/>
      <c r="DP9" s="26"/>
    </row>
    <row r="10" spans="1:215" ht="20.25" customHeight="1" x14ac:dyDescent="0.25">
      <c r="A10" s="30">
        <v>7</v>
      </c>
      <c r="B10" s="76" t="s">
        <v>113</v>
      </c>
      <c r="C10" s="77">
        <v>1.398732552859653</v>
      </c>
      <c r="D10" s="75">
        <v>69.3</v>
      </c>
      <c r="E10" s="75">
        <v>18.135966823995318</v>
      </c>
      <c r="F10" s="75">
        <v>58.5</v>
      </c>
      <c r="G10" s="75">
        <v>122.85943364968814</v>
      </c>
      <c r="H10" s="77">
        <v>3.540587219343692</v>
      </c>
      <c r="I10" s="75">
        <v>2.0761245674740536</v>
      </c>
      <c r="J10" s="75">
        <v>14.076734176546699</v>
      </c>
      <c r="K10" s="75">
        <v>14.808506611785299</v>
      </c>
      <c r="L10" s="75">
        <v>14.462717109203435</v>
      </c>
      <c r="M10" s="75">
        <v>60.932835820895527</v>
      </c>
      <c r="N10" s="75">
        <v>61.57770800627943</v>
      </c>
      <c r="O10" s="84">
        <f t="shared" si="4"/>
        <v>3.540587219343692</v>
      </c>
      <c r="P10" s="75">
        <v>5.7714958775029448</v>
      </c>
      <c r="Q10" s="75">
        <v>2.3772102161100195</v>
      </c>
      <c r="R10" s="75">
        <v>10</v>
      </c>
      <c r="S10" s="75">
        <v>2.2999999999999998</v>
      </c>
      <c r="T10" s="75">
        <v>58.693023818159837</v>
      </c>
      <c r="U10" s="75">
        <v>2</v>
      </c>
      <c r="V10" s="75">
        <f t="shared" si="5"/>
        <v>5.7714958775029448</v>
      </c>
      <c r="W10" s="75">
        <v>84</v>
      </c>
      <c r="X10" s="75">
        <v>41</v>
      </c>
      <c r="Y10" s="77">
        <f t="shared" si="0"/>
        <v>10</v>
      </c>
      <c r="Z10" s="77">
        <f t="shared" si="6"/>
        <v>2.2999999999999998</v>
      </c>
      <c r="AA10" s="75">
        <v>5.5</v>
      </c>
      <c r="AB10" s="75">
        <v>2.2887874718900703</v>
      </c>
      <c r="AC10" s="75">
        <v>5.288531775018261</v>
      </c>
      <c r="AD10" s="75">
        <v>4724.3037974683548</v>
      </c>
      <c r="AE10" s="75">
        <v>1663.919413919414</v>
      </c>
      <c r="AF10" s="75">
        <v>699.26818608716678</v>
      </c>
      <c r="AG10" s="77">
        <v>1097.8748680042238</v>
      </c>
      <c r="AH10" s="79">
        <v>8.9446703199575754</v>
      </c>
      <c r="AI10" s="75">
        <v>1097</v>
      </c>
      <c r="AJ10" s="75">
        <v>867.82851167654235</v>
      </c>
      <c r="AK10" s="75">
        <v>1444.2722681359046</v>
      </c>
      <c r="AL10" s="78">
        <f t="shared" si="7"/>
        <v>1097.8748680042238</v>
      </c>
      <c r="AM10" s="75">
        <v>14.632727272727273</v>
      </c>
      <c r="AN10" s="83">
        <v>0.373</v>
      </c>
      <c r="AO10" s="75">
        <v>21.080270370261594</v>
      </c>
      <c r="AP10" s="75">
        <v>75.83697622347799</v>
      </c>
      <c r="AQ10" s="75">
        <v>2.1617443224224329</v>
      </c>
      <c r="AR10" s="75">
        <v>6.1186485767491354E-2</v>
      </c>
      <c r="AS10" s="75">
        <v>44.73140511760208</v>
      </c>
      <c r="AT10" s="75">
        <v>0.94057289439931602</v>
      </c>
      <c r="AU10" s="75">
        <v>174.98218415875141</v>
      </c>
      <c r="AV10" s="75">
        <f t="shared" si="8"/>
        <v>66.423694163463338</v>
      </c>
      <c r="AW10" s="75">
        <v>1.1209046478172029</v>
      </c>
      <c r="AX10" s="78">
        <f t="shared" si="1"/>
        <v>699.26818608716678</v>
      </c>
      <c r="AY10" s="75">
        <v>124.06798800838321</v>
      </c>
      <c r="AZ10" s="75">
        <v>31.7</v>
      </c>
      <c r="BA10" s="75"/>
      <c r="BB10" s="75">
        <v>10.6</v>
      </c>
      <c r="BC10" s="75">
        <v>11.595560000000001</v>
      </c>
      <c r="BD10" s="75">
        <v>0.79</v>
      </c>
      <c r="BE10" s="75">
        <v>47.99</v>
      </c>
      <c r="BF10" s="75">
        <v>6.68</v>
      </c>
      <c r="BG10" s="75">
        <v>14.2</v>
      </c>
      <c r="BH10" s="80">
        <v>6.6</v>
      </c>
      <c r="BI10" s="75">
        <v>77.69</v>
      </c>
      <c r="BJ10" s="80">
        <v>9.76</v>
      </c>
      <c r="BK10" s="75">
        <v>11.174530000000001</v>
      </c>
      <c r="BL10" s="75">
        <v>10.220000000000001</v>
      </c>
      <c r="BM10" s="75">
        <v>19.760000000000002</v>
      </c>
      <c r="BN10" s="75">
        <v>20.767072029934518</v>
      </c>
      <c r="BO10" s="75">
        <v>82.079387728628873</v>
      </c>
      <c r="BP10" s="75">
        <v>1636.405109489051</v>
      </c>
      <c r="BQ10" s="75">
        <v>515.52242759038199</v>
      </c>
      <c r="BR10" s="75">
        <v>19.225223493223108</v>
      </c>
      <c r="BS10" s="75">
        <v>31.599999999999994</v>
      </c>
      <c r="BT10" s="75">
        <v>28.411183483631998</v>
      </c>
      <c r="BU10" s="75" t="s">
        <v>198</v>
      </c>
      <c r="BV10" s="78">
        <f t="shared" si="2"/>
        <v>699.26818608716678</v>
      </c>
      <c r="BW10" s="78">
        <f t="shared" si="9"/>
        <v>5.7714958775029448</v>
      </c>
      <c r="BX10" s="78">
        <f t="shared" si="3"/>
        <v>2.2887874718900703</v>
      </c>
      <c r="BY10" s="75">
        <v>6.6</v>
      </c>
      <c r="BZ10" s="75">
        <v>19.600000000000001</v>
      </c>
      <c r="CA10" s="75">
        <v>18.899999999999999</v>
      </c>
      <c r="CB10" s="75">
        <v>7.3</v>
      </c>
      <c r="CC10" s="75">
        <v>15.6</v>
      </c>
      <c r="CD10" s="75">
        <v>4.9000000000000004</v>
      </c>
      <c r="CE10" s="78">
        <f t="shared" si="10"/>
        <v>2.3772102161100195</v>
      </c>
      <c r="CF10" s="75" t="s">
        <v>198</v>
      </c>
      <c r="CG10" s="75">
        <v>25.3</v>
      </c>
      <c r="CH10" s="75">
        <v>1.1000000000000001</v>
      </c>
      <c r="CI10" s="75">
        <v>10.599999999999994</v>
      </c>
      <c r="CJ10" s="75">
        <v>14.1</v>
      </c>
      <c r="CK10" s="75">
        <v>12.57163008022569</v>
      </c>
      <c r="CL10" s="75"/>
      <c r="CM10" s="75"/>
      <c r="CN10" s="75">
        <v>34.9</v>
      </c>
      <c r="CO10" s="75">
        <v>21</v>
      </c>
      <c r="CP10" s="75">
        <v>12</v>
      </c>
      <c r="CQ10" s="75">
        <v>6.5</v>
      </c>
      <c r="CR10" s="75">
        <v>41.8</v>
      </c>
      <c r="CS10" s="75">
        <v>475</v>
      </c>
      <c r="CT10" s="75">
        <v>6</v>
      </c>
      <c r="CU10" s="75">
        <v>0.4</v>
      </c>
      <c r="CV10" s="75">
        <v>17.784788592991248</v>
      </c>
      <c r="CW10" s="75">
        <v>0.16255097968599433</v>
      </c>
      <c r="CX10" s="75">
        <v>25.819999999999993</v>
      </c>
      <c r="CY10" s="75">
        <v>2.3872779358791325</v>
      </c>
      <c r="CZ10" s="75">
        <v>30.97481343283582</v>
      </c>
      <c r="DA10" s="75">
        <v>4.3432574430823117</v>
      </c>
      <c r="DB10" s="26"/>
      <c r="DC10" s="26"/>
      <c r="DD10" s="26"/>
      <c r="DE10" s="26"/>
      <c r="DF10" s="26"/>
      <c r="DG10" s="26"/>
      <c r="DH10" s="26"/>
      <c r="DI10" s="26"/>
      <c r="DJ10" s="26"/>
      <c r="DK10" s="26"/>
      <c r="DL10" s="26"/>
      <c r="DM10" s="26"/>
      <c r="DN10" s="26"/>
      <c r="DO10" s="26"/>
      <c r="DP10" s="26"/>
    </row>
    <row r="11" spans="1:215" ht="20.25" customHeight="1" x14ac:dyDescent="0.25">
      <c r="A11" s="30">
        <v>8</v>
      </c>
      <c r="B11" s="76" t="s">
        <v>114</v>
      </c>
      <c r="C11" s="77">
        <v>0.26156387665198239</v>
      </c>
      <c r="D11" s="75">
        <v>76.099999999999994</v>
      </c>
      <c r="E11" s="75">
        <v>20.45534768796329</v>
      </c>
      <c r="F11" s="75">
        <v>64.400000000000006</v>
      </c>
      <c r="G11" s="75">
        <v>499.38837091957373</v>
      </c>
      <c r="H11" s="77">
        <v>15.887850467289724</v>
      </c>
      <c r="I11" s="75">
        <v>5.8823529411764781</v>
      </c>
      <c r="J11" s="75">
        <v>40.586932447397558</v>
      </c>
      <c r="K11" s="75">
        <v>34.940792860820316</v>
      </c>
      <c r="L11" s="75">
        <v>37.661182747887949</v>
      </c>
      <c r="M11" s="75">
        <v>21.788617886178862</v>
      </c>
      <c r="N11" s="75">
        <v>20.900900900900901</v>
      </c>
      <c r="O11" s="84">
        <f t="shared" si="4"/>
        <v>15.887850467289724</v>
      </c>
      <c r="P11" s="75">
        <v>16.022099447513813</v>
      </c>
      <c r="Q11" s="75">
        <v>17.059891107078041</v>
      </c>
      <c r="R11" s="75">
        <v>21.2</v>
      </c>
      <c r="S11" s="75"/>
      <c r="T11" s="75">
        <v>31.957411957411956</v>
      </c>
      <c r="U11" s="75">
        <v>3.1</v>
      </c>
      <c r="V11" s="75">
        <f t="shared" si="5"/>
        <v>16.022099447513813</v>
      </c>
      <c r="W11" s="75">
        <v>86.8</v>
      </c>
      <c r="X11" s="75">
        <v>39.6</v>
      </c>
      <c r="Y11" s="77">
        <f t="shared" si="0"/>
        <v>21.2</v>
      </c>
      <c r="Z11" s="77">
        <f t="shared" si="6"/>
        <v>0</v>
      </c>
      <c r="AA11" s="75">
        <v>23.4</v>
      </c>
      <c r="AB11" s="75">
        <v>48.658844904587447</v>
      </c>
      <c r="AC11" s="75">
        <v>8.1405312767780647</v>
      </c>
      <c r="AD11" s="75">
        <v>2236.8421052631579</v>
      </c>
      <c r="AE11" s="75">
        <v>1056.6666666666667</v>
      </c>
      <c r="AF11" s="75">
        <v>2744.570983942845</v>
      </c>
      <c r="AG11" s="77">
        <v>654.96108949416339</v>
      </c>
      <c r="AH11" s="79">
        <v>8.1014729950900151</v>
      </c>
      <c r="AI11" s="75">
        <v>951</v>
      </c>
      <c r="AJ11" s="75">
        <v>574.78632478632483</v>
      </c>
      <c r="AK11" s="75">
        <v>779.12895927601812</v>
      </c>
      <c r="AL11" s="78">
        <f t="shared" si="7"/>
        <v>654.96108949416339</v>
      </c>
      <c r="AM11" s="75">
        <v>6.8527918781725887</v>
      </c>
      <c r="AN11" s="83">
        <v>0.39300000000000002</v>
      </c>
      <c r="AO11" s="75">
        <v>40.250275321914408</v>
      </c>
      <c r="AP11" s="75">
        <v>75.380406907163618</v>
      </c>
      <c r="AQ11" s="75">
        <v>4.1032655154727298</v>
      </c>
      <c r="AR11" s="75">
        <v>0.22241231822070143</v>
      </c>
      <c r="AS11" s="75">
        <v>51.863758132414851</v>
      </c>
      <c r="AT11" s="75">
        <v>9.8814229249011856</v>
      </c>
      <c r="AU11" s="75">
        <v>164.83552624046726</v>
      </c>
      <c r="AV11" s="75">
        <f t="shared" si="8"/>
        <v>35.551060572928051</v>
      </c>
      <c r="AW11" s="75">
        <v>0.86531786919015863</v>
      </c>
      <c r="AX11" s="78">
        <f t="shared" si="1"/>
        <v>2744.570983942845</v>
      </c>
      <c r="AY11" s="75">
        <v>127.39406386499135</v>
      </c>
      <c r="AZ11" s="75">
        <v>30.8</v>
      </c>
      <c r="BA11" s="75"/>
      <c r="BB11" s="75">
        <v>31</v>
      </c>
      <c r="BC11" s="75">
        <v>20.615349999999999</v>
      </c>
      <c r="BD11" s="75">
        <v>4.0199999999999996</v>
      </c>
      <c r="BE11" s="75">
        <v>38.08</v>
      </c>
      <c r="BF11" s="75">
        <v>7.68</v>
      </c>
      <c r="BG11" s="75">
        <v>14</v>
      </c>
      <c r="BH11" s="80">
        <v>19.3</v>
      </c>
      <c r="BI11" s="75">
        <v>59.55</v>
      </c>
      <c r="BJ11" s="80">
        <v>17.809999999999999</v>
      </c>
      <c r="BK11" s="75">
        <v>17.365410000000001</v>
      </c>
      <c r="BL11" s="75">
        <v>19.29</v>
      </c>
      <c r="BM11" s="75">
        <v>36.270000000000003</v>
      </c>
      <c r="BN11" s="75">
        <v>19.986023759608663</v>
      </c>
      <c r="BO11" s="75">
        <v>74.6875</v>
      </c>
      <c r="BP11" s="75">
        <v>872.88135593220341</v>
      </c>
      <c r="BQ11" s="75">
        <v>1846.8339988590988</v>
      </c>
      <c r="BR11" s="75">
        <v>32.951289398280807</v>
      </c>
      <c r="BS11" s="75">
        <v>42.3</v>
      </c>
      <c r="BT11" s="75"/>
      <c r="BU11" s="75" t="s">
        <v>199</v>
      </c>
      <c r="BV11" s="78">
        <f t="shared" si="2"/>
        <v>2744.570983942845</v>
      </c>
      <c r="BW11" s="78">
        <f t="shared" si="9"/>
        <v>16.022099447513813</v>
      </c>
      <c r="BX11" s="78">
        <f t="shared" si="3"/>
        <v>48.658844904587447</v>
      </c>
      <c r="BY11" s="75" t="s">
        <v>107</v>
      </c>
      <c r="BZ11" s="75" t="s">
        <v>107</v>
      </c>
      <c r="CA11" s="75" t="s">
        <v>107</v>
      </c>
      <c r="CB11" s="75" t="s">
        <v>107</v>
      </c>
      <c r="CC11" s="75" t="s">
        <v>107</v>
      </c>
      <c r="CD11" s="75" t="s">
        <v>107</v>
      </c>
      <c r="CE11" s="78">
        <f t="shared" si="10"/>
        <v>17.059891107078041</v>
      </c>
      <c r="CF11" s="75" t="s">
        <v>199</v>
      </c>
      <c r="CG11" s="75">
        <v>15.2</v>
      </c>
      <c r="CH11" s="75">
        <v>0.7</v>
      </c>
      <c r="CI11" s="75">
        <v>11.900000000000006</v>
      </c>
      <c r="CJ11" s="75" t="s">
        <v>107</v>
      </c>
      <c r="CK11" s="75">
        <v>5.8493416792575008</v>
      </c>
      <c r="CL11" s="75"/>
      <c r="CM11" s="75"/>
      <c r="CN11" s="75">
        <v>58</v>
      </c>
      <c r="CO11" s="75"/>
      <c r="CP11" s="75">
        <v>10.4</v>
      </c>
      <c r="CQ11" s="75">
        <v>6.6</v>
      </c>
      <c r="CR11" s="75">
        <v>37.9</v>
      </c>
      <c r="CS11" s="75">
        <v>454</v>
      </c>
      <c r="CT11" s="75">
        <v>10.400000000000006</v>
      </c>
      <c r="CU11" s="75">
        <v>24.4</v>
      </c>
      <c r="CV11" s="75">
        <v>6.2919463087248326</v>
      </c>
      <c r="CW11" s="75">
        <v>0.32946569259418423</v>
      </c>
      <c r="CX11" s="75">
        <v>18.209999999999994</v>
      </c>
      <c r="CY11" s="75">
        <v>4.8757989062397051</v>
      </c>
      <c r="CZ11" s="75">
        <v>59.581395348837205</v>
      </c>
      <c r="DA11" s="75">
        <v>23.014231238940258</v>
      </c>
      <c r="DB11" s="26"/>
      <c r="DC11" s="26"/>
      <c r="DD11" s="26"/>
      <c r="DE11" s="26"/>
      <c r="DF11" s="26"/>
      <c r="DG11" s="26"/>
      <c r="DH11" s="26"/>
      <c r="DI11" s="26"/>
      <c r="DJ11" s="26"/>
      <c r="DK11" s="26"/>
      <c r="DL11" s="26"/>
      <c r="DM11" s="26"/>
      <c r="DN11" s="26"/>
      <c r="DO11" s="26"/>
      <c r="DP11" s="26"/>
    </row>
    <row r="12" spans="1:215" ht="20.25" customHeight="1" x14ac:dyDescent="0.25">
      <c r="A12" s="30">
        <v>9</v>
      </c>
      <c r="B12" s="76" t="s">
        <v>115</v>
      </c>
      <c r="C12" s="77">
        <v>3.4586063132817153</v>
      </c>
      <c r="D12" s="75">
        <v>51.7</v>
      </c>
      <c r="E12" s="75">
        <v>19.323515131898368</v>
      </c>
      <c r="F12" s="75">
        <v>55.9</v>
      </c>
      <c r="G12" s="75">
        <v>94.020810588943618</v>
      </c>
      <c r="H12" s="77">
        <v>1.9366852886405894</v>
      </c>
      <c r="I12" s="75">
        <v>0.51741979993100529</v>
      </c>
      <c r="J12" s="75">
        <v>11.309671805072103</v>
      </c>
      <c r="K12" s="75">
        <v>11.981973155677476</v>
      </c>
      <c r="L12" s="75">
        <v>11.66338981303525</v>
      </c>
      <c r="M12" s="75">
        <v>69.570808957030465</v>
      </c>
      <c r="N12" s="75">
        <v>64.583159475924219</v>
      </c>
      <c r="O12" s="84">
        <f t="shared" si="4"/>
        <v>1.9366852886405894</v>
      </c>
      <c r="P12" s="75">
        <v>4.6355953476696516</v>
      </c>
      <c r="Q12" s="75">
        <v>1.563283731817422</v>
      </c>
      <c r="R12" s="75">
        <v>12.9</v>
      </c>
      <c r="S12" s="75">
        <v>1.2</v>
      </c>
      <c r="T12" s="75">
        <v>61.020773178401512</v>
      </c>
      <c r="U12" s="75">
        <v>2.8</v>
      </c>
      <c r="V12" s="75">
        <f t="shared" si="5"/>
        <v>4.6355953476696516</v>
      </c>
      <c r="W12" s="75">
        <v>79.599999999999994</v>
      </c>
      <c r="X12" s="75">
        <v>52.6</v>
      </c>
      <c r="Y12" s="77">
        <f t="shared" si="0"/>
        <v>12.9</v>
      </c>
      <c r="Z12" s="77">
        <f t="shared" si="6"/>
        <v>1.2</v>
      </c>
      <c r="AA12" s="75">
        <v>3.5</v>
      </c>
      <c r="AB12" s="75">
        <v>0.79573187437931847</v>
      </c>
      <c r="AC12" s="75">
        <v>7.2841602790654978</v>
      </c>
      <c r="AD12" s="75">
        <v>4608.2764162314179</v>
      </c>
      <c r="AE12" s="75">
        <v>1570.7142857142858</v>
      </c>
      <c r="AF12" s="75">
        <v>541.46200204345905</v>
      </c>
      <c r="AG12" s="77">
        <v>1071.2866309136182</v>
      </c>
      <c r="AH12" s="79">
        <v>9.7527472527472536</v>
      </c>
      <c r="AI12" s="75">
        <v>1097</v>
      </c>
      <c r="AJ12" s="75">
        <v>900.08316008316001</v>
      </c>
      <c r="AK12" s="75">
        <v>1300.6782697722037</v>
      </c>
      <c r="AL12" s="78">
        <f t="shared" si="7"/>
        <v>1071.2866309136182</v>
      </c>
      <c r="AM12" s="75">
        <v>19.531036989911843</v>
      </c>
      <c r="AN12" s="83">
        <v>0.39900000000000002</v>
      </c>
      <c r="AO12" s="75">
        <v>21.614737389752609</v>
      </c>
      <c r="AP12" s="75">
        <v>69.110782009594033</v>
      </c>
      <c r="AQ12" s="75">
        <v>0.96906088020347059</v>
      </c>
      <c r="AR12" s="75">
        <v>8.3610695737462409E-2</v>
      </c>
      <c r="AS12" s="75">
        <v>58.119971649682014</v>
      </c>
      <c r="AT12" s="75">
        <v>0.12169680111265646</v>
      </c>
      <c r="AU12" s="75">
        <v>169.61298395760616</v>
      </c>
      <c r="AV12" s="75">
        <f t="shared" si="8"/>
        <v>44.506455342641026</v>
      </c>
      <c r="AW12" s="75">
        <v>1.0931550650139983</v>
      </c>
      <c r="AX12" s="78">
        <f t="shared" si="1"/>
        <v>541.46200204345905</v>
      </c>
      <c r="AY12" s="75">
        <v>119.74543897667775</v>
      </c>
      <c r="AZ12" s="75">
        <v>30.4</v>
      </c>
      <c r="BA12" s="75"/>
      <c r="BB12" s="75">
        <v>10.5</v>
      </c>
      <c r="BC12" s="75">
        <v>14.90785</v>
      </c>
      <c r="BD12" s="75">
        <v>1.95</v>
      </c>
      <c r="BE12" s="75">
        <v>47.82</v>
      </c>
      <c r="BF12" s="75">
        <v>7.99</v>
      </c>
      <c r="BG12" s="75">
        <v>12.8</v>
      </c>
      <c r="BH12" s="80">
        <v>4.5999999999999996</v>
      </c>
      <c r="BI12" s="75">
        <v>66.23</v>
      </c>
      <c r="BJ12" s="80">
        <v>9.92</v>
      </c>
      <c r="BK12" s="75">
        <v>17.377980000000001</v>
      </c>
      <c r="BL12" s="75">
        <v>8.85</v>
      </c>
      <c r="BM12" s="75">
        <v>15.65</v>
      </c>
      <c r="BN12" s="75">
        <v>22.857409742655644</v>
      </c>
      <c r="BO12" s="75">
        <v>79.5889627249923</v>
      </c>
      <c r="BP12" s="75">
        <v>1638.4353741496598</v>
      </c>
      <c r="BQ12" s="75">
        <v>457.28091610632748</v>
      </c>
      <c r="BR12" s="75">
        <v>25.524349349129093</v>
      </c>
      <c r="BS12" s="75">
        <v>30.799999999999997</v>
      </c>
      <c r="BT12" s="75">
        <v>17.757054503285659</v>
      </c>
      <c r="BU12" s="75" t="s">
        <v>200</v>
      </c>
      <c r="BV12" s="78">
        <f t="shared" si="2"/>
        <v>541.46200204345905</v>
      </c>
      <c r="BW12" s="78">
        <f t="shared" si="9"/>
        <v>4.6355953476696516</v>
      </c>
      <c r="BX12" s="78">
        <f t="shared" si="3"/>
        <v>0.79573187437931847</v>
      </c>
      <c r="BY12" s="75">
        <v>16.7</v>
      </c>
      <c r="BZ12" s="75">
        <v>38</v>
      </c>
      <c r="CA12" s="75">
        <v>27.6</v>
      </c>
      <c r="CB12" s="75">
        <v>13.3</v>
      </c>
      <c r="CC12" s="75">
        <v>15.5</v>
      </c>
      <c r="CD12" s="75">
        <v>3.1</v>
      </c>
      <c r="CE12" s="78">
        <f t="shared" si="10"/>
        <v>1.563283731817422</v>
      </c>
      <c r="CF12" s="75" t="s">
        <v>200</v>
      </c>
      <c r="CG12" s="75">
        <v>22.4</v>
      </c>
      <c r="CH12" s="75">
        <v>1.5</v>
      </c>
      <c r="CI12" s="75">
        <v>8</v>
      </c>
      <c r="CJ12" s="75">
        <v>5.5</v>
      </c>
      <c r="CK12" s="75">
        <v>17.811679627519936</v>
      </c>
      <c r="CL12" s="75"/>
      <c r="CM12" s="75"/>
      <c r="CN12" s="75">
        <v>37.1</v>
      </c>
      <c r="CO12" s="75">
        <v>28.1</v>
      </c>
      <c r="CP12" s="75">
        <v>11.6</v>
      </c>
      <c r="CQ12" s="75">
        <v>6.2</v>
      </c>
      <c r="CR12" s="75">
        <v>36.700000000000003</v>
      </c>
      <c r="CS12" s="75">
        <v>560</v>
      </c>
      <c r="CT12" s="75">
        <v>6.9000000000000057</v>
      </c>
      <c r="CU12" s="75">
        <v>1.5</v>
      </c>
      <c r="CV12" s="75">
        <v>20.234395234395233</v>
      </c>
      <c r="CW12" s="75">
        <v>0.24018809095573435</v>
      </c>
      <c r="CX12" s="75">
        <v>25.840000000000003</v>
      </c>
      <c r="CY12" s="75">
        <v>3.1977360349677193</v>
      </c>
      <c r="CZ12" s="75">
        <v>26.7886801055134</v>
      </c>
      <c r="DA12" s="75">
        <v>4.3515912535180776</v>
      </c>
      <c r="DB12" s="26"/>
      <c r="DC12" s="26"/>
      <c r="DD12" s="26"/>
      <c r="DE12" s="26"/>
      <c r="DF12" s="26"/>
      <c r="DG12" s="26"/>
      <c r="DH12" s="26"/>
      <c r="DI12" s="26"/>
      <c r="DJ12" s="26"/>
      <c r="DK12" s="26"/>
      <c r="DL12" s="26"/>
      <c r="DM12" s="26"/>
      <c r="DN12" s="26"/>
      <c r="DO12" s="26"/>
      <c r="DP12" s="26"/>
    </row>
    <row r="13" spans="1:215" ht="20.25" customHeight="1" x14ac:dyDescent="0.25">
      <c r="A13" s="30">
        <v>10</v>
      </c>
      <c r="B13" s="76" t="s">
        <v>116</v>
      </c>
      <c r="C13" s="77">
        <v>11.961380756147941</v>
      </c>
      <c r="D13" s="75">
        <v>52</v>
      </c>
      <c r="E13" s="75">
        <v>7.3861659126803554</v>
      </c>
      <c r="F13" s="75">
        <v>35.6</v>
      </c>
      <c r="G13" s="75">
        <v>814.81201834691694</v>
      </c>
      <c r="H13" s="77">
        <v>10.602289696366356</v>
      </c>
      <c r="I13" s="75">
        <v>4.292929292929287</v>
      </c>
      <c r="J13" s="75">
        <v>29.78953633068225</v>
      </c>
      <c r="K13" s="75">
        <v>31.467750936777485</v>
      </c>
      <c r="L13" s="75">
        <v>30.636101615389773</v>
      </c>
      <c r="M13" s="75">
        <v>35.426295128884419</v>
      </c>
      <c r="N13" s="75">
        <v>45.878594249201278</v>
      </c>
      <c r="O13" s="84">
        <f t="shared" si="4"/>
        <v>10.602289696366356</v>
      </c>
      <c r="P13" s="75">
        <v>12.599629659447709</v>
      </c>
      <c r="Q13" s="75">
        <v>6.2585252346946962</v>
      </c>
      <c r="R13" s="75">
        <v>29.3</v>
      </c>
      <c r="S13" s="75">
        <v>6.9</v>
      </c>
      <c r="T13" s="75">
        <v>26.266961029940717</v>
      </c>
      <c r="U13" s="75">
        <v>6.7</v>
      </c>
      <c r="V13" s="75">
        <f t="shared" si="5"/>
        <v>12.599629659447709</v>
      </c>
      <c r="W13" s="75">
        <v>61.1</v>
      </c>
      <c r="X13" s="75">
        <v>10.85</v>
      </c>
      <c r="Y13" s="77">
        <f t="shared" si="0"/>
        <v>29.3</v>
      </c>
      <c r="Z13" s="77">
        <f t="shared" si="6"/>
        <v>6.9</v>
      </c>
      <c r="AA13" s="75">
        <v>16.100000000000001</v>
      </c>
      <c r="AB13" s="75">
        <v>20.678888086677709</v>
      </c>
      <c r="AC13" s="75">
        <v>17.201426024955438</v>
      </c>
      <c r="AD13" s="75">
        <v>2186.8850154624683</v>
      </c>
      <c r="AE13" s="75">
        <v>1169.4033302497687</v>
      </c>
      <c r="AF13" s="75">
        <v>1435.3147944508205</v>
      </c>
      <c r="AG13" s="77">
        <v>611.40829694323145</v>
      </c>
      <c r="AH13" s="79">
        <v>15.537685143396383</v>
      </c>
      <c r="AI13" s="75">
        <v>921</v>
      </c>
      <c r="AJ13" s="75">
        <v>485.87730950368314</v>
      </c>
      <c r="AK13" s="75">
        <v>782.07089210478102</v>
      </c>
      <c r="AL13" s="78">
        <f t="shared" si="7"/>
        <v>611.40829694323145</v>
      </c>
      <c r="AM13" s="75">
        <v>15.704192579430554</v>
      </c>
      <c r="AN13" s="83">
        <v>0.47699999999999998</v>
      </c>
      <c r="AO13" s="75">
        <v>34.692591026848426</v>
      </c>
      <c r="AP13" s="75">
        <v>70.982806877249104</v>
      </c>
      <c r="AQ13" s="75">
        <v>2.5429828068772493</v>
      </c>
      <c r="AR13" s="75">
        <v>0.78192183966621021</v>
      </c>
      <c r="AS13" s="75">
        <v>79.097435154325453</v>
      </c>
      <c r="AT13" s="75">
        <v>4.8560527228581343</v>
      </c>
      <c r="AU13" s="75">
        <v>203.56195857721514</v>
      </c>
      <c r="AV13" s="75">
        <f t="shared" si="8"/>
        <v>60.960571075783612</v>
      </c>
      <c r="AW13" s="75">
        <v>0.82165359659628978</v>
      </c>
      <c r="AX13" s="78">
        <f t="shared" si="1"/>
        <v>1435.3147944508205</v>
      </c>
      <c r="AY13" s="75">
        <v>117.19419012170738</v>
      </c>
      <c r="AZ13" s="75">
        <v>51.6</v>
      </c>
      <c r="BA13" s="75"/>
      <c r="BB13" s="75">
        <v>20.7</v>
      </c>
      <c r="BC13" s="75">
        <v>27.688980000000001</v>
      </c>
      <c r="BD13" s="75">
        <v>7.77</v>
      </c>
      <c r="BE13" s="75">
        <v>41.47</v>
      </c>
      <c r="BF13" s="75">
        <v>4.7300000000000004</v>
      </c>
      <c r="BG13" s="75">
        <v>18.8</v>
      </c>
      <c r="BH13" s="80">
        <v>10</v>
      </c>
      <c r="BI13" s="75">
        <v>40.020000000000003</v>
      </c>
      <c r="BJ13" s="80">
        <v>21</v>
      </c>
      <c r="BK13" s="75">
        <v>25.616779999999999</v>
      </c>
      <c r="BL13" s="75">
        <v>19.82</v>
      </c>
      <c r="BM13" s="75">
        <v>30.21</v>
      </c>
      <c r="BN13" s="75">
        <v>36.967707159308084</v>
      </c>
      <c r="BO13" s="75">
        <v>65.987138544993215</v>
      </c>
      <c r="BP13" s="75">
        <v>752.98387096774195</v>
      </c>
      <c r="BQ13" s="75">
        <v>1441.2066272506875</v>
      </c>
      <c r="BR13" s="75">
        <v>15.046309196081271</v>
      </c>
      <c r="BS13" s="75">
        <v>61.2</v>
      </c>
      <c r="BT13" s="75">
        <v>66.536393146105524</v>
      </c>
      <c r="BU13" s="75" t="s">
        <v>201</v>
      </c>
      <c r="BV13" s="78">
        <f t="shared" si="2"/>
        <v>1435.3147944508205</v>
      </c>
      <c r="BW13" s="78">
        <f t="shared" si="9"/>
        <v>12.599629659447709</v>
      </c>
      <c r="BX13" s="78">
        <f t="shared" si="3"/>
        <v>20.678888086677709</v>
      </c>
      <c r="BY13" s="75">
        <v>10.7</v>
      </c>
      <c r="BZ13" s="75">
        <v>40.700000000000003</v>
      </c>
      <c r="CA13" s="75">
        <v>31.2</v>
      </c>
      <c r="CB13" s="75">
        <v>15.1</v>
      </c>
      <c r="CC13" s="75">
        <v>22.3</v>
      </c>
      <c r="CD13" s="75">
        <v>9.3000000000000007</v>
      </c>
      <c r="CE13" s="78">
        <f t="shared" si="10"/>
        <v>6.2585252346946962</v>
      </c>
      <c r="CF13" s="75" t="s">
        <v>201</v>
      </c>
      <c r="CG13" s="75">
        <v>15.4</v>
      </c>
      <c r="CH13" s="75">
        <v>1</v>
      </c>
      <c r="CI13" s="75">
        <v>2.7999999999999972</v>
      </c>
      <c r="CJ13" s="75">
        <v>16.7</v>
      </c>
      <c r="CK13" s="75">
        <v>8.2354333237546271</v>
      </c>
      <c r="CL13" s="75"/>
      <c r="CM13" s="75"/>
      <c r="CN13" s="75">
        <v>31.9</v>
      </c>
      <c r="CO13" s="75">
        <v>6.2</v>
      </c>
      <c r="CP13" s="75">
        <v>9.6999999999999993</v>
      </c>
      <c r="CQ13" s="75">
        <v>5</v>
      </c>
      <c r="CR13" s="75">
        <v>60.5</v>
      </c>
      <c r="CS13" s="75">
        <v>600</v>
      </c>
      <c r="CT13" s="75">
        <v>42.8</v>
      </c>
      <c r="CU13" s="75">
        <v>25.900000000000002</v>
      </c>
      <c r="CV13" s="75">
        <v>9.0942256614567363</v>
      </c>
      <c r="CW13" s="75">
        <v>0.7178928847434396</v>
      </c>
      <c r="CX13" s="75">
        <v>22.13000000000001</v>
      </c>
      <c r="CY13" s="75">
        <v>7.7135562310030394</v>
      </c>
      <c r="CZ13" s="75">
        <v>66.259546803004483</v>
      </c>
      <c r="DA13" s="75">
        <v>10.491726323201501</v>
      </c>
      <c r="DB13" s="26"/>
      <c r="DC13" s="26"/>
      <c r="DD13" s="26"/>
      <c r="DE13" s="26"/>
      <c r="DF13" s="26"/>
      <c r="DG13" s="26"/>
      <c r="DH13" s="26"/>
      <c r="DI13" s="26"/>
      <c r="DJ13" s="26"/>
      <c r="DK13" s="26"/>
      <c r="DL13" s="26"/>
      <c r="DM13" s="26"/>
      <c r="DN13" s="26"/>
      <c r="DO13" s="26"/>
      <c r="DP13" s="26"/>
    </row>
    <row r="14" spans="1:215" ht="20.25" customHeight="1" x14ac:dyDescent="0.25">
      <c r="A14" s="30">
        <v>11</v>
      </c>
      <c r="B14" s="76" t="s">
        <v>117</v>
      </c>
      <c r="C14" s="77">
        <v>0.25898348980252511</v>
      </c>
      <c r="D14" s="75">
        <v>91.9</v>
      </c>
      <c r="E14" s="75">
        <v>36.781852872588509</v>
      </c>
      <c r="F14" s="75">
        <v>69</v>
      </c>
      <c r="G14" s="75"/>
      <c r="H14" s="77">
        <v>3.0769230769230802</v>
      </c>
      <c r="I14" s="75">
        <v>0</v>
      </c>
      <c r="J14" s="75">
        <v>45.225073622212875</v>
      </c>
      <c r="K14" s="75">
        <v>34.576568670469506</v>
      </c>
      <c r="L14" s="75">
        <v>40.012886597938149</v>
      </c>
      <c r="M14" s="75">
        <v>24.840085287846481</v>
      </c>
      <c r="N14" s="75">
        <v>22.767857142857142</v>
      </c>
      <c r="O14" s="84">
        <f t="shared" si="4"/>
        <v>3.0769230769230802</v>
      </c>
      <c r="P14" s="75">
        <v>17.241379310344829</v>
      </c>
      <c r="Q14" s="75">
        <v>10.550458715596331</v>
      </c>
      <c r="R14" s="75">
        <v>33.299999999999997</v>
      </c>
      <c r="S14" s="75"/>
      <c r="T14" s="75">
        <v>43.656573399770025</v>
      </c>
      <c r="U14" s="75">
        <v>2.8</v>
      </c>
      <c r="V14" s="75">
        <f t="shared" si="5"/>
        <v>17.241379310344829</v>
      </c>
      <c r="W14" s="75">
        <v>60.9</v>
      </c>
      <c r="X14" s="75">
        <v>55.85</v>
      </c>
      <c r="Y14" s="77">
        <f t="shared" si="0"/>
        <v>33.299999999999997</v>
      </c>
      <c r="Z14" s="77">
        <f t="shared" si="6"/>
        <v>0</v>
      </c>
      <c r="AA14" s="75">
        <v>16.2</v>
      </c>
      <c r="AB14" s="75">
        <v>66.906747204294618</v>
      </c>
      <c r="AC14" s="75">
        <v>7.763401109057301</v>
      </c>
      <c r="AD14" s="75">
        <v>2108.9108910891091</v>
      </c>
      <c r="AE14" s="75">
        <v>931.0344827586207</v>
      </c>
      <c r="AF14" s="75">
        <v>1180.1344041960335</v>
      </c>
      <c r="AG14" s="77">
        <v>618.97123893805315</v>
      </c>
      <c r="AH14" s="79">
        <v>10.044642857142858</v>
      </c>
      <c r="AI14" s="75">
        <v>967</v>
      </c>
      <c r="AJ14" s="75">
        <v>528.86792452830184</v>
      </c>
      <c r="AK14" s="75">
        <v>729.75113122171945</v>
      </c>
      <c r="AL14" s="78">
        <f t="shared" si="7"/>
        <v>618.97123893805315</v>
      </c>
      <c r="AM14" s="75">
        <v>8</v>
      </c>
      <c r="AN14" s="83">
        <v>0.40899999999999997</v>
      </c>
      <c r="AO14" s="75">
        <v>29.543785115119569</v>
      </c>
      <c r="AP14" s="75">
        <v>80.186385737439224</v>
      </c>
      <c r="AQ14" s="75">
        <v>2.1880064829821722</v>
      </c>
      <c r="AR14" s="75">
        <v>0.20016012810248196</v>
      </c>
      <c r="AS14" s="75">
        <v>76.68314948649676</v>
      </c>
      <c r="AT14" s="75">
        <v>19.791666666666664</v>
      </c>
      <c r="AU14" s="75">
        <v>203.66151416620096</v>
      </c>
      <c r="AV14" s="75">
        <f t="shared" si="8"/>
        <v>37.983624526404327</v>
      </c>
      <c r="AW14" s="75">
        <v>1.1499652052887961</v>
      </c>
      <c r="AX14" s="78">
        <f t="shared" si="1"/>
        <v>1180.1344041960335</v>
      </c>
      <c r="AY14" s="75">
        <v>143.5614869229702</v>
      </c>
      <c r="AZ14" s="75">
        <v>35.6</v>
      </c>
      <c r="BA14" s="75"/>
      <c r="BB14" s="75">
        <v>24.5</v>
      </c>
      <c r="BC14" s="75">
        <v>21.877120000000001</v>
      </c>
      <c r="BD14" s="75">
        <v>1.1299999999999999</v>
      </c>
      <c r="BE14" s="75">
        <v>39.72</v>
      </c>
      <c r="BF14" s="75">
        <v>4.9000000000000004</v>
      </c>
      <c r="BG14" s="75">
        <v>8.1999999999999993</v>
      </c>
      <c r="BH14" s="80">
        <v>4.9000000000000004</v>
      </c>
      <c r="BI14" s="75">
        <v>68.819999999999993</v>
      </c>
      <c r="BJ14" s="80">
        <v>13.17</v>
      </c>
      <c r="BK14" s="75">
        <v>20.62153</v>
      </c>
      <c r="BL14" s="75">
        <v>11.48</v>
      </c>
      <c r="BM14" s="75">
        <v>35.96</v>
      </c>
      <c r="BN14" s="75">
        <v>22.73519163763066</v>
      </c>
      <c r="BO14" s="75">
        <v>74.132138857782763</v>
      </c>
      <c r="BP14" s="75">
        <v>787.94642857142856</v>
      </c>
      <c r="BQ14" s="75">
        <v>792.36739974126783</v>
      </c>
      <c r="BR14" s="75">
        <v>16.311413671843141</v>
      </c>
      <c r="BS14" s="75">
        <v>13.099999999999994</v>
      </c>
      <c r="BT14" s="75"/>
      <c r="BU14" s="75" t="s">
        <v>202</v>
      </c>
      <c r="BV14" s="78">
        <f t="shared" si="2"/>
        <v>1180.1344041960335</v>
      </c>
      <c r="BW14" s="78">
        <f t="shared" si="9"/>
        <v>17.241379310344829</v>
      </c>
      <c r="BX14" s="78">
        <f t="shared" si="3"/>
        <v>66.906747204294618</v>
      </c>
      <c r="BY14" s="75" t="s">
        <v>107</v>
      </c>
      <c r="BZ14" s="75" t="s">
        <v>107</v>
      </c>
      <c r="CA14" s="75" t="s">
        <v>107</v>
      </c>
      <c r="CB14" s="75" t="s">
        <v>107</v>
      </c>
      <c r="CC14" s="75" t="s">
        <v>107</v>
      </c>
      <c r="CD14" s="75" t="s">
        <v>107</v>
      </c>
      <c r="CE14" s="78">
        <f t="shared" si="10"/>
        <v>10.550458715596331</v>
      </c>
      <c r="CF14" s="75" t="s">
        <v>202</v>
      </c>
      <c r="CG14" s="75">
        <v>21.4</v>
      </c>
      <c r="CH14" s="75">
        <v>0.4</v>
      </c>
      <c r="CI14" s="75">
        <v>6.0999999999999943</v>
      </c>
      <c r="CJ14" s="75" t="s">
        <v>107</v>
      </c>
      <c r="CK14" s="75">
        <v>15.080160320641284</v>
      </c>
      <c r="CL14" s="75"/>
      <c r="CM14" s="75"/>
      <c r="CN14" s="75">
        <v>55</v>
      </c>
      <c r="CO14" s="75"/>
      <c r="CP14" s="75">
        <v>8.1999999999999993</v>
      </c>
      <c r="CQ14" s="75">
        <v>6.3</v>
      </c>
      <c r="CR14" s="75">
        <v>57.1</v>
      </c>
      <c r="CS14" s="75">
        <v>457</v>
      </c>
      <c r="CT14" s="75">
        <v>12.299999999999997</v>
      </c>
      <c r="CU14" s="75">
        <v>100</v>
      </c>
      <c r="CV14" s="75">
        <v>2.8103789592760182</v>
      </c>
      <c r="CW14" s="75">
        <v>0.11235955056179776</v>
      </c>
      <c r="CX14" s="75">
        <v>15.079999999999998</v>
      </c>
      <c r="CY14" s="75">
        <v>4.65296027206678</v>
      </c>
      <c r="CZ14" s="75">
        <v>56.355455568053991</v>
      </c>
      <c r="DA14" s="75">
        <v>26.655101012927418</v>
      </c>
      <c r="DB14" s="26"/>
      <c r="DC14" s="26"/>
      <c r="DD14" s="26"/>
      <c r="DE14" s="26"/>
      <c r="DF14" s="26"/>
      <c r="DG14" s="26"/>
      <c r="DH14" s="26"/>
      <c r="DI14" s="26"/>
      <c r="DJ14" s="26"/>
      <c r="DK14" s="26"/>
      <c r="DL14" s="26"/>
      <c r="DM14" s="26"/>
      <c r="DN14" s="26"/>
      <c r="DO14" s="26"/>
      <c r="DP14" s="26"/>
    </row>
    <row r="15" spans="1:215" ht="20.25" customHeight="1" x14ac:dyDescent="0.25">
      <c r="A15" s="30">
        <v>12</v>
      </c>
      <c r="B15" s="76" t="s">
        <v>118</v>
      </c>
      <c r="C15" s="77">
        <v>0.39240996514779919</v>
      </c>
      <c r="D15" s="75">
        <v>75.7</v>
      </c>
      <c r="E15" s="75">
        <v>18.46268253109789</v>
      </c>
      <c r="F15" s="75">
        <v>60</v>
      </c>
      <c r="G15" s="75">
        <v>311.04470514523064</v>
      </c>
      <c r="H15" s="77">
        <v>16.969696969696969</v>
      </c>
      <c r="I15" s="75">
        <v>4.5267489711934132</v>
      </c>
      <c r="J15" s="75">
        <v>47.860682627207368</v>
      </c>
      <c r="K15" s="75">
        <v>37.544234492889096</v>
      </c>
      <c r="L15" s="75">
        <v>42.58804258804259</v>
      </c>
      <c r="M15" s="75">
        <v>21.204041538029749</v>
      </c>
      <c r="N15" s="75">
        <v>22.981366459627328</v>
      </c>
      <c r="O15" s="84">
        <f t="shared" si="4"/>
        <v>16.969696969696969</v>
      </c>
      <c r="P15" s="75">
        <v>17.237442922374431</v>
      </c>
      <c r="Q15" s="75">
        <v>17.046750285062714</v>
      </c>
      <c r="R15" s="75">
        <v>31.4</v>
      </c>
      <c r="S15" s="75"/>
      <c r="T15" s="75">
        <v>31.546851178609124</v>
      </c>
      <c r="U15" s="75">
        <v>2</v>
      </c>
      <c r="V15" s="75">
        <f t="shared" si="5"/>
        <v>17.237442922374431</v>
      </c>
      <c r="W15" s="75">
        <v>62.1</v>
      </c>
      <c r="X15" s="75">
        <v>32.75</v>
      </c>
      <c r="Y15" s="77">
        <f t="shared" si="0"/>
        <v>31.4</v>
      </c>
      <c r="Z15" s="77">
        <f t="shared" si="6"/>
        <v>0</v>
      </c>
      <c r="AA15" s="75">
        <v>24</v>
      </c>
      <c r="AB15" s="75">
        <v>79.848643654532324</v>
      </c>
      <c r="AC15" s="75">
        <v>6.5538544184797214</v>
      </c>
      <c r="AD15" s="75">
        <v>2306.4159292035397</v>
      </c>
      <c r="AE15" s="75">
        <v>993.33333333333337</v>
      </c>
      <c r="AF15" s="75">
        <v>2072.992700729927</v>
      </c>
      <c r="AG15" s="77">
        <v>667.67272727272723</v>
      </c>
      <c r="AH15" s="79">
        <v>9.0425531914893629</v>
      </c>
      <c r="AI15" s="75">
        <v>967</v>
      </c>
      <c r="AJ15" s="75">
        <v>586.17957746478874</v>
      </c>
      <c r="AK15" s="75">
        <v>789.96899911426044</v>
      </c>
      <c r="AL15" s="78">
        <f t="shared" si="7"/>
        <v>667.67272727272723</v>
      </c>
      <c r="AM15" s="75">
        <v>7.1371075932385297</v>
      </c>
      <c r="AN15" s="83">
        <v>0.39600000000000002</v>
      </c>
      <c r="AO15" s="75">
        <v>36.000948870382942</v>
      </c>
      <c r="AP15" s="75">
        <v>75.028870321309682</v>
      </c>
      <c r="AQ15" s="75">
        <v>3.9195706813395828</v>
      </c>
      <c r="AR15" s="75">
        <v>0.27770251964237336</v>
      </c>
      <c r="AS15" s="75">
        <v>55.017285945379058</v>
      </c>
      <c r="AT15" s="75">
        <v>16.0188457008245</v>
      </c>
      <c r="AU15" s="75">
        <v>184.06317302315068</v>
      </c>
      <c r="AV15" s="75">
        <f t="shared" si="8"/>
        <v>34.765698001772016</v>
      </c>
      <c r="AW15" s="75">
        <v>0.92908647928751309</v>
      </c>
      <c r="AX15" s="78">
        <f t="shared" si="1"/>
        <v>2072.992700729927</v>
      </c>
      <c r="AY15" s="75">
        <v>133.64785308828905</v>
      </c>
      <c r="AZ15" s="75">
        <v>39.6</v>
      </c>
      <c r="BA15" s="75"/>
      <c r="BB15" s="75">
        <v>25.7</v>
      </c>
      <c r="BC15" s="75">
        <v>16.395420000000001</v>
      </c>
      <c r="BD15" s="75">
        <v>1.6</v>
      </c>
      <c r="BE15" s="75">
        <v>42.82</v>
      </c>
      <c r="BF15" s="75">
        <v>5.41</v>
      </c>
      <c r="BG15" s="75">
        <v>12.1</v>
      </c>
      <c r="BH15" s="80">
        <v>18</v>
      </c>
      <c r="BI15" s="75">
        <v>69.67</v>
      </c>
      <c r="BJ15" s="80">
        <v>15.94</v>
      </c>
      <c r="BK15" s="75">
        <v>18.042179999999998</v>
      </c>
      <c r="BL15" s="75">
        <v>12.65</v>
      </c>
      <c r="BM15" s="75">
        <v>25.68</v>
      </c>
      <c r="BN15" s="75">
        <v>21.476725521669344</v>
      </c>
      <c r="BO15" s="75">
        <v>76.906361122086125</v>
      </c>
      <c r="BP15" s="75">
        <v>865.23178807947022</v>
      </c>
      <c r="BQ15" s="75">
        <v>1635.9863800808682</v>
      </c>
      <c r="BR15" s="75">
        <v>16.257519102584947</v>
      </c>
      <c r="BS15" s="75">
        <v>45.3</v>
      </c>
      <c r="BT15" s="75"/>
      <c r="BU15" s="75" t="s">
        <v>201</v>
      </c>
      <c r="BV15" s="78">
        <f t="shared" si="2"/>
        <v>2072.992700729927</v>
      </c>
      <c r="BW15" s="78">
        <f t="shared" si="9"/>
        <v>17.237442922374431</v>
      </c>
      <c r="BX15" s="78">
        <f t="shared" si="3"/>
        <v>79.848643654532324</v>
      </c>
      <c r="BY15" s="75" t="s">
        <v>107</v>
      </c>
      <c r="BZ15" s="75" t="s">
        <v>107</v>
      </c>
      <c r="CA15" s="75" t="s">
        <v>107</v>
      </c>
      <c r="CB15" s="75" t="s">
        <v>107</v>
      </c>
      <c r="CC15" s="75" t="s">
        <v>107</v>
      </c>
      <c r="CD15" s="75" t="s">
        <v>107</v>
      </c>
      <c r="CE15" s="78">
        <f t="shared" si="10"/>
        <v>17.046750285062714</v>
      </c>
      <c r="CF15" s="75" t="s">
        <v>201</v>
      </c>
      <c r="CG15" s="75">
        <v>15</v>
      </c>
      <c r="CH15" s="75">
        <v>0.8</v>
      </c>
      <c r="CI15" s="75">
        <v>5.7000000000000028</v>
      </c>
      <c r="CJ15" s="75">
        <v>2.5</v>
      </c>
      <c r="CK15" s="75">
        <v>6.8064780953802533</v>
      </c>
      <c r="CL15" s="75"/>
      <c r="CM15" s="75"/>
      <c r="CN15" s="75">
        <v>54.4</v>
      </c>
      <c r="CO15" s="75"/>
      <c r="CP15" s="75">
        <v>8.4</v>
      </c>
      <c r="CQ15" s="75">
        <v>5.4</v>
      </c>
      <c r="CR15" s="75">
        <v>41.2</v>
      </c>
      <c r="CS15" s="75">
        <v>538</v>
      </c>
      <c r="CT15" s="75">
        <v>19.799999999999997</v>
      </c>
      <c r="CU15" s="75">
        <v>32.5</v>
      </c>
      <c r="CV15" s="75">
        <v>5.9183300876338851</v>
      </c>
      <c r="CW15" s="75">
        <v>0.32327874108311738</v>
      </c>
      <c r="CX15" s="75">
        <v>18.939999999999998</v>
      </c>
      <c r="CY15" s="75">
        <v>5.3120621420319072</v>
      </c>
      <c r="CZ15" s="75">
        <v>61.848809400020798</v>
      </c>
      <c r="DA15" s="75">
        <v>27.654369312065757</v>
      </c>
      <c r="DB15" s="26"/>
      <c r="DC15" s="26"/>
      <c r="DD15" s="26"/>
      <c r="DE15" s="26"/>
      <c r="DF15" s="26"/>
      <c r="DG15" s="26"/>
      <c r="DH15" s="26"/>
      <c r="DI15" s="26"/>
      <c r="DJ15" s="26"/>
      <c r="DK15" s="26"/>
      <c r="DL15" s="26"/>
      <c r="DM15" s="26"/>
      <c r="DN15" s="26"/>
      <c r="DO15" s="26"/>
      <c r="DP15" s="26"/>
    </row>
    <row r="16" spans="1:215" ht="20.25" customHeight="1" x14ac:dyDescent="0.25">
      <c r="A16" s="30">
        <v>13</v>
      </c>
      <c r="B16" s="76" t="s">
        <v>119</v>
      </c>
      <c r="C16" s="77">
        <v>1.3790886170194765</v>
      </c>
      <c r="D16" s="75">
        <v>59.2</v>
      </c>
      <c r="E16" s="75">
        <v>12.561630645367117</v>
      </c>
      <c r="F16" s="75">
        <v>53.7</v>
      </c>
      <c r="G16" s="75">
        <v>280.17103195758835</v>
      </c>
      <c r="H16" s="77">
        <v>10.561370123691731</v>
      </c>
      <c r="I16" s="75">
        <v>3.9196940726577481</v>
      </c>
      <c r="J16" s="75">
        <v>33.220460236079646</v>
      </c>
      <c r="K16" s="75">
        <v>26.779284889382033</v>
      </c>
      <c r="L16" s="75">
        <v>29.916604720312211</v>
      </c>
      <c r="M16" s="75">
        <v>28.039482238903009</v>
      </c>
      <c r="N16" s="75">
        <v>34.550059594755659</v>
      </c>
      <c r="O16" s="84">
        <f t="shared" si="4"/>
        <v>10.561370123691731</v>
      </c>
      <c r="P16" s="75">
        <v>12.016141085039605</v>
      </c>
      <c r="Q16" s="75">
        <v>12.893128633179312</v>
      </c>
      <c r="R16" s="75">
        <v>18.7</v>
      </c>
      <c r="S16" s="75">
        <v>3.6</v>
      </c>
      <c r="T16" s="75">
        <v>29.035788742182074</v>
      </c>
      <c r="U16" s="75">
        <v>5.6</v>
      </c>
      <c r="V16" s="75">
        <f t="shared" si="5"/>
        <v>12.016141085039605</v>
      </c>
      <c r="W16" s="75">
        <v>71.5</v>
      </c>
      <c r="X16" s="75">
        <v>27.8</v>
      </c>
      <c r="Y16" s="77">
        <f t="shared" si="0"/>
        <v>18.7</v>
      </c>
      <c r="Z16" s="77">
        <f t="shared" si="6"/>
        <v>3.6</v>
      </c>
      <c r="AA16" s="75">
        <v>18.899999999999999</v>
      </c>
      <c r="AB16" s="75">
        <v>37.99958483641003</v>
      </c>
      <c r="AC16" s="75">
        <v>5.3598389531957729</v>
      </c>
      <c r="AD16" s="75">
        <v>2452.4786324786323</v>
      </c>
      <c r="AE16" s="75">
        <v>1234.2779503105589</v>
      </c>
      <c r="AF16" s="75">
        <v>1336.5693286170424</v>
      </c>
      <c r="AG16" s="77">
        <v>830.81658729236847</v>
      </c>
      <c r="AH16" s="79">
        <v>10.522812537819194</v>
      </c>
      <c r="AI16" s="75">
        <v>1021</v>
      </c>
      <c r="AJ16" s="75">
        <v>656.35265133740029</v>
      </c>
      <c r="AK16" s="75">
        <v>1062.3282652500459</v>
      </c>
      <c r="AL16" s="78">
        <f t="shared" si="7"/>
        <v>830.81658729236847</v>
      </c>
      <c r="AM16" s="75">
        <v>9.961206357151795</v>
      </c>
      <c r="AN16" s="83">
        <v>0.39300000000000002</v>
      </c>
      <c r="AO16" s="75">
        <v>27.931424207782396</v>
      </c>
      <c r="AP16" s="75">
        <v>74.621435342950107</v>
      </c>
      <c r="AQ16" s="75">
        <v>0.81734095160009224</v>
      </c>
      <c r="AR16" s="75">
        <v>0.27132874292881459</v>
      </c>
      <c r="AS16" s="75">
        <v>56.97976571098301</v>
      </c>
      <c r="AT16" s="75">
        <v>9.7170971709717104</v>
      </c>
      <c r="AU16" s="75">
        <v>189.41424395233949</v>
      </c>
      <c r="AV16" s="75">
        <f t="shared" si="8"/>
        <v>61.853275534945993</v>
      </c>
      <c r="AW16" s="75">
        <v>0.89023858674047707</v>
      </c>
      <c r="AX16" s="78">
        <f t="shared" si="1"/>
        <v>1336.5693286170424</v>
      </c>
      <c r="AY16" s="75">
        <v>128.13175499751694</v>
      </c>
      <c r="AZ16" s="75">
        <v>33.799999999999997</v>
      </c>
      <c r="BA16" s="75"/>
      <c r="BB16" s="75">
        <v>23.4</v>
      </c>
      <c r="BC16" s="75">
        <v>18.41498</v>
      </c>
      <c r="BD16" s="75">
        <v>1.36</v>
      </c>
      <c r="BE16" s="75">
        <v>43.28</v>
      </c>
      <c r="BF16" s="75">
        <v>4.8499999999999996</v>
      </c>
      <c r="BG16" s="75">
        <v>13.5</v>
      </c>
      <c r="BH16" s="80">
        <v>14.7</v>
      </c>
      <c r="BI16" s="75">
        <v>60.7</v>
      </c>
      <c r="BJ16" s="80">
        <v>14.96</v>
      </c>
      <c r="BK16" s="75">
        <v>18.14376</v>
      </c>
      <c r="BL16" s="75">
        <v>15.89</v>
      </c>
      <c r="BM16" s="75">
        <v>28.6</v>
      </c>
      <c r="BN16" s="75">
        <v>22.192235831430352</v>
      </c>
      <c r="BO16" s="75">
        <v>80.732624170199159</v>
      </c>
      <c r="BP16" s="75">
        <v>1030.0776196636482</v>
      </c>
      <c r="BQ16" s="75">
        <v>984.87677371172515</v>
      </c>
      <c r="BR16" s="75">
        <v>25.625283613164989</v>
      </c>
      <c r="BS16" s="75">
        <v>41</v>
      </c>
      <c r="BT16" s="75">
        <v>56.52378709373528</v>
      </c>
      <c r="BU16" s="75" t="s">
        <v>203</v>
      </c>
      <c r="BV16" s="78">
        <f t="shared" si="2"/>
        <v>1336.5693286170424</v>
      </c>
      <c r="BW16" s="78">
        <f t="shared" si="9"/>
        <v>12.016141085039605</v>
      </c>
      <c r="BX16" s="78">
        <f t="shared" si="3"/>
        <v>37.99958483641003</v>
      </c>
      <c r="BY16" s="75">
        <v>8.3000000000000007</v>
      </c>
      <c r="BZ16" s="75">
        <v>43.2</v>
      </c>
      <c r="CA16" s="75">
        <v>28.8</v>
      </c>
      <c r="CB16" s="75">
        <v>17.2</v>
      </c>
      <c r="CC16" s="75">
        <v>25.9</v>
      </c>
      <c r="CD16" s="75">
        <v>15.7</v>
      </c>
      <c r="CE16" s="78">
        <f t="shared" si="10"/>
        <v>12.893128633179312</v>
      </c>
      <c r="CF16" s="75" t="s">
        <v>203</v>
      </c>
      <c r="CG16" s="75">
        <v>10.1</v>
      </c>
      <c r="CH16" s="75">
        <v>0.8</v>
      </c>
      <c r="CI16" s="75">
        <v>4.2000000000000028</v>
      </c>
      <c r="CJ16" s="75">
        <v>16.7</v>
      </c>
      <c r="CK16" s="75">
        <v>4.5675960149805395</v>
      </c>
      <c r="CL16" s="75"/>
      <c r="CM16" s="75"/>
      <c r="CN16" s="75">
        <v>59.8</v>
      </c>
      <c r="CO16" s="75">
        <v>29.6</v>
      </c>
      <c r="CP16" s="75">
        <v>10.7</v>
      </c>
      <c r="CQ16" s="75">
        <v>6.6</v>
      </c>
      <c r="CR16" s="75">
        <v>27.2</v>
      </c>
      <c r="CS16" s="75">
        <v>506</v>
      </c>
      <c r="CT16" s="75">
        <v>19</v>
      </c>
      <c r="CU16" s="75">
        <v>18.3</v>
      </c>
      <c r="CV16" s="75">
        <v>6.4649864543140954</v>
      </c>
      <c r="CW16" s="75">
        <v>0.22535211267605634</v>
      </c>
      <c r="CX16" s="75">
        <v>24.459999999999994</v>
      </c>
      <c r="CY16" s="75">
        <v>5.0134351576863248</v>
      </c>
      <c r="CZ16" s="75">
        <v>60.815638692281773</v>
      </c>
      <c r="DA16" s="75">
        <v>33.577242339435806</v>
      </c>
      <c r="DB16" s="26"/>
      <c r="DC16" s="26"/>
      <c r="DD16" s="26"/>
      <c r="DE16" s="26"/>
      <c r="DF16" s="26"/>
      <c r="DG16" s="26"/>
      <c r="DH16" s="26"/>
      <c r="DI16" s="26"/>
      <c r="DJ16" s="26"/>
      <c r="DK16" s="26"/>
      <c r="DL16" s="26"/>
      <c r="DM16" s="26"/>
      <c r="DN16" s="26"/>
      <c r="DO16" s="26"/>
      <c r="DP16" s="26"/>
    </row>
    <row r="17" spans="1:120" ht="20.25" customHeight="1" x14ac:dyDescent="0.25">
      <c r="A17" s="30">
        <v>14</v>
      </c>
      <c r="B17" s="76" t="s">
        <v>120</v>
      </c>
      <c r="C17" s="77">
        <v>4.5572898841580445</v>
      </c>
      <c r="D17" s="75">
        <v>60.2</v>
      </c>
      <c r="E17" s="75">
        <v>9.3364925361960793</v>
      </c>
      <c r="F17" s="75">
        <v>38.1</v>
      </c>
      <c r="G17" s="75">
        <v>423.21633691774383</v>
      </c>
      <c r="H17" s="77">
        <v>10.014306151645201</v>
      </c>
      <c r="I17" s="75">
        <v>4.247327362034099</v>
      </c>
      <c r="J17" s="75">
        <v>28.297423923096748</v>
      </c>
      <c r="K17" s="75">
        <v>25.996085816624202</v>
      </c>
      <c r="L17" s="75">
        <v>27.13169304667597</v>
      </c>
      <c r="M17" s="75">
        <v>34.13356653877981</v>
      </c>
      <c r="N17" s="75">
        <v>40.175673921509237</v>
      </c>
      <c r="O17" s="84">
        <f t="shared" si="4"/>
        <v>10.014306151645201</v>
      </c>
      <c r="P17" s="75">
        <v>13.416543446116377</v>
      </c>
      <c r="Q17" s="75">
        <v>10.007393554560084</v>
      </c>
      <c r="R17" s="75">
        <v>19.7</v>
      </c>
      <c r="S17" s="75">
        <v>5.7</v>
      </c>
      <c r="T17" s="75">
        <v>28.267287351580684</v>
      </c>
      <c r="U17" s="75">
        <v>6.2</v>
      </c>
      <c r="V17" s="75">
        <f t="shared" si="5"/>
        <v>13.416543446116377</v>
      </c>
      <c r="W17" s="75">
        <v>67.099999999999994</v>
      </c>
      <c r="X17" s="75">
        <v>7.6</v>
      </c>
      <c r="Y17" s="77">
        <f t="shared" si="0"/>
        <v>19.7</v>
      </c>
      <c r="Z17" s="77">
        <f t="shared" si="6"/>
        <v>5.7</v>
      </c>
      <c r="AA17" s="75">
        <v>21.5</v>
      </c>
      <c r="AB17" s="75">
        <v>36.580258977972008</v>
      </c>
      <c r="AC17" s="75">
        <v>8.5716937354988385</v>
      </c>
      <c r="AD17" s="75">
        <v>2345.0421723925119</v>
      </c>
      <c r="AE17" s="75">
        <v>1254.4254658385094</v>
      </c>
      <c r="AF17" s="75">
        <v>1504.9369171695009</v>
      </c>
      <c r="AG17" s="77">
        <v>783.97544968400587</v>
      </c>
      <c r="AH17" s="79">
        <v>12.207537222535315</v>
      </c>
      <c r="AI17" s="75">
        <v>1004</v>
      </c>
      <c r="AJ17" s="75">
        <v>603.75501665101183</v>
      </c>
      <c r="AK17" s="75">
        <v>989.93373748766385</v>
      </c>
      <c r="AL17" s="78">
        <f t="shared" si="7"/>
        <v>783.97544968400587</v>
      </c>
      <c r="AM17" s="75">
        <v>11.920260374288038</v>
      </c>
      <c r="AN17" s="83">
        <v>0.41499999999999998</v>
      </c>
      <c r="AO17" s="75">
        <v>29.914965442024506</v>
      </c>
      <c r="AP17" s="75">
        <v>74.938645361231039</v>
      </c>
      <c r="AQ17" s="75">
        <v>1.4277269225946294</v>
      </c>
      <c r="AR17" s="75">
        <v>0.43829048820193561</v>
      </c>
      <c r="AS17" s="75">
        <v>68.180896083486559</v>
      </c>
      <c r="AT17" s="75">
        <v>9.1513528488318414</v>
      </c>
      <c r="AU17" s="75">
        <v>197.88560941135759</v>
      </c>
      <c r="AV17" s="75">
        <f t="shared" si="8"/>
        <v>63.962817730071905</v>
      </c>
      <c r="AW17" s="75">
        <v>0.88410192739521332</v>
      </c>
      <c r="AX17" s="78">
        <f t="shared" si="1"/>
        <v>1504.9369171695009</v>
      </c>
      <c r="AY17" s="75">
        <v>122.2690608320566</v>
      </c>
      <c r="AZ17" s="75">
        <v>44.8</v>
      </c>
      <c r="BA17" s="75"/>
      <c r="BB17" s="75">
        <v>23.9</v>
      </c>
      <c r="BC17" s="75">
        <v>26.237649999999999</v>
      </c>
      <c r="BD17" s="75">
        <v>1.89</v>
      </c>
      <c r="BE17" s="75">
        <v>38.68</v>
      </c>
      <c r="BF17" s="75">
        <v>3.47</v>
      </c>
      <c r="BG17" s="75">
        <v>19.5</v>
      </c>
      <c r="BH17" s="80">
        <v>9.4</v>
      </c>
      <c r="BI17" s="75">
        <v>52.52</v>
      </c>
      <c r="BJ17" s="80">
        <v>16.52</v>
      </c>
      <c r="BK17" s="75">
        <v>21.85942</v>
      </c>
      <c r="BL17" s="75">
        <v>18.84</v>
      </c>
      <c r="BM17" s="75">
        <v>28.18</v>
      </c>
      <c r="BN17" s="75">
        <v>28.925851703406813</v>
      </c>
      <c r="BO17" s="75">
        <v>75.175726927939309</v>
      </c>
      <c r="BP17" s="75">
        <v>934.81341521020317</v>
      </c>
      <c r="BQ17" s="75">
        <v>1124.202820641621</v>
      </c>
      <c r="BR17" s="75">
        <v>18.533692301689495</v>
      </c>
      <c r="BS17" s="75">
        <v>51.9</v>
      </c>
      <c r="BT17" s="75">
        <v>61.972835713214522</v>
      </c>
      <c r="BU17" s="75" t="s">
        <v>204</v>
      </c>
      <c r="BV17" s="78">
        <f t="shared" si="2"/>
        <v>1504.9369171695009</v>
      </c>
      <c r="BW17" s="78">
        <f t="shared" si="9"/>
        <v>13.416543446116377</v>
      </c>
      <c r="BX17" s="78">
        <f t="shared" si="3"/>
        <v>36.580258977972008</v>
      </c>
      <c r="BY17" s="75">
        <v>14.1</v>
      </c>
      <c r="BZ17" s="75">
        <v>41.1</v>
      </c>
      <c r="CA17" s="75">
        <v>29.9</v>
      </c>
      <c r="CB17" s="75">
        <v>12.9</v>
      </c>
      <c r="CC17" s="75">
        <v>24.2</v>
      </c>
      <c r="CD17" s="75">
        <v>12.5</v>
      </c>
      <c r="CE17" s="78">
        <f t="shared" si="10"/>
        <v>10.007393554560084</v>
      </c>
      <c r="CF17" s="75" t="s">
        <v>204</v>
      </c>
      <c r="CG17" s="75">
        <v>8.6</v>
      </c>
      <c r="CH17" s="75">
        <v>1</v>
      </c>
      <c r="CI17" s="75">
        <v>2.5999999999999943</v>
      </c>
      <c r="CJ17" s="75">
        <v>16.600000000000001</v>
      </c>
      <c r="CK17" s="75">
        <v>4.2926978307363282</v>
      </c>
      <c r="CL17" s="75"/>
      <c r="CM17" s="75"/>
      <c r="CN17" s="75">
        <v>49.6</v>
      </c>
      <c r="CO17" s="75">
        <v>12.6</v>
      </c>
      <c r="CP17" s="75">
        <v>9.3000000000000007</v>
      </c>
      <c r="CQ17" s="75">
        <v>5.4</v>
      </c>
      <c r="CR17" s="75">
        <v>41.3</v>
      </c>
      <c r="CS17" s="75">
        <v>491</v>
      </c>
      <c r="CT17" s="75">
        <v>24.099999999999994</v>
      </c>
      <c r="CU17" s="75">
        <v>14.299999999999999</v>
      </c>
      <c r="CV17" s="75">
        <v>6.9182642175342908</v>
      </c>
      <c r="CW17" s="75">
        <v>0.40826611295575099</v>
      </c>
      <c r="CX17" s="75">
        <v>25.159999999999997</v>
      </c>
      <c r="CY17" s="75">
        <v>5.9244786697907044</v>
      </c>
      <c r="CZ17" s="75">
        <v>61.911259349100469</v>
      </c>
      <c r="DA17" s="75">
        <v>25.650443832262017</v>
      </c>
      <c r="DB17" s="26"/>
      <c r="DC17" s="26"/>
      <c r="DD17" s="26"/>
      <c r="DE17" s="26"/>
      <c r="DF17" s="26"/>
      <c r="DG17" s="26"/>
      <c r="DH17" s="26"/>
      <c r="DI17" s="26"/>
      <c r="DJ17" s="26"/>
      <c r="DK17" s="26"/>
      <c r="DL17" s="26"/>
      <c r="DM17" s="26"/>
      <c r="DN17" s="26"/>
      <c r="DO17" s="26"/>
      <c r="DP17" s="26"/>
    </row>
    <row r="18" spans="1:120" ht="20.25" customHeight="1" x14ac:dyDescent="0.25">
      <c r="A18" s="30">
        <v>15</v>
      </c>
      <c r="B18" s="76" t="s">
        <v>121</v>
      </c>
      <c r="C18" s="77">
        <v>0.12608469925090854</v>
      </c>
      <c r="D18" s="75">
        <v>71</v>
      </c>
      <c r="E18" s="75">
        <v>17.762410003789313</v>
      </c>
      <c r="F18" s="75">
        <v>56.9</v>
      </c>
      <c r="G18" s="75">
        <v>643.45882035763213</v>
      </c>
      <c r="H18" s="77">
        <v>20.987654320987659</v>
      </c>
      <c r="I18" s="75">
        <v>9.1503267973856168</v>
      </c>
      <c r="J18" s="75">
        <v>50.816768352686481</v>
      </c>
      <c r="K18" s="75">
        <v>43.223511793335831</v>
      </c>
      <c r="L18" s="75">
        <v>46.925069557708916</v>
      </c>
      <c r="M18" s="75">
        <v>14.94473810667948</v>
      </c>
      <c r="N18" s="75">
        <v>18.918918918918919</v>
      </c>
      <c r="O18" s="84">
        <f t="shared" si="4"/>
        <v>20.987654320987659</v>
      </c>
      <c r="P18" s="75">
        <v>25.736738703339885</v>
      </c>
      <c r="Q18" s="75">
        <v>18.71345029239766</v>
      </c>
      <c r="R18" s="75">
        <v>33.6</v>
      </c>
      <c r="S18" s="75"/>
      <c r="T18" s="75">
        <v>23.711115945181639</v>
      </c>
      <c r="U18" s="75">
        <v>7.6</v>
      </c>
      <c r="V18" s="75">
        <f t="shared" si="5"/>
        <v>25.736738703339885</v>
      </c>
      <c r="W18" s="75">
        <v>59.4</v>
      </c>
      <c r="X18" s="75">
        <v>34.799999999999997</v>
      </c>
      <c r="Y18" s="77">
        <f t="shared" si="0"/>
        <v>33.6</v>
      </c>
      <c r="Z18" s="77">
        <f t="shared" si="6"/>
        <v>0</v>
      </c>
      <c r="AA18" s="75">
        <v>38.799999999999997</v>
      </c>
      <c r="AB18" s="75">
        <v>81.37413743795193</v>
      </c>
      <c r="AC18" s="75">
        <v>13.937621832358674</v>
      </c>
      <c r="AD18" s="75">
        <v>1905.0925925925926</v>
      </c>
      <c r="AE18" s="75">
        <v>907.76699029126212</v>
      </c>
      <c r="AF18" s="75">
        <v>2444.2407577146346</v>
      </c>
      <c r="AG18" s="77">
        <v>502.40213523131672</v>
      </c>
      <c r="AH18" s="79">
        <v>11.197663096397275</v>
      </c>
      <c r="AI18" s="75">
        <v>889</v>
      </c>
      <c r="AJ18" s="75">
        <v>488.17708333333331</v>
      </c>
      <c r="AK18" s="75">
        <v>540.47109207708775</v>
      </c>
      <c r="AL18" s="78">
        <f t="shared" si="7"/>
        <v>502.40213523131672</v>
      </c>
      <c r="AM18" s="75">
        <v>7.5888568683957729</v>
      </c>
      <c r="AN18" s="83">
        <v>0.41399999999999998</v>
      </c>
      <c r="AO18" s="75">
        <v>46.45069497553169</v>
      </c>
      <c r="AP18" s="75">
        <v>76.224398931433655</v>
      </c>
      <c r="AQ18" s="75">
        <v>3.829029385574354</v>
      </c>
      <c r="AR18" s="75">
        <v>0.23181169757489303</v>
      </c>
      <c r="AS18" s="75">
        <v>63.599595551061668</v>
      </c>
      <c r="AT18" s="75">
        <v>19.834710743801654</v>
      </c>
      <c r="AU18" s="75">
        <v>166.72425908064747</v>
      </c>
      <c r="AV18" s="75">
        <f t="shared" si="8"/>
        <v>10.712098238345089</v>
      </c>
      <c r="AW18" s="75">
        <v>0.88260778222962533</v>
      </c>
      <c r="AX18" s="78">
        <f t="shared" si="1"/>
        <v>2444.2407577146346</v>
      </c>
      <c r="AY18" s="75">
        <v>127.02009462381257</v>
      </c>
      <c r="AZ18" s="75">
        <v>29.5</v>
      </c>
      <c r="BA18" s="75"/>
      <c r="BB18" s="75">
        <v>30.6</v>
      </c>
      <c r="BC18" s="75">
        <v>28.905480000000001</v>
      </c>
      <c r="BD18" s="75">
        <v>1.2</v>
      </c>
      <c r="BE18" s="75">
        <v>33.43</v>
      </c>
      <c r="BF18" s="75">
        <v>4.74</v>
      </c>
      <c r="BG18" s="75">
        <v>10</v>
      </c>
      <c r="BH18" s="80">
        <v>17.5</v>
      </c>
      <c r="BI18" s="75">
        <v>59.13</v>
      </c>
      <c r="BJ18" s="80">
        <v>22.26</v>
      </c>
      <c r="BK18" s="75">
        <v>30.872679999999999</v>
      </c>
      <c r="BL18" s="75">
        <v>19.37</v>
      </c>
      <c r="BM18" s="75">
        <v>32.78</v>
      </c>
      <c r="BN18" s="75">
        <v>21.813031161473088</v>
      </c>
      <c r="BO18" s="75">
        <v>64.682981090100114</v>
      </c>
      <c r="BP18" s="75">
        <v>718.89534883720933</v>
      </c>
      <c r="BQ18" s="75">
        <v>2225.7551669316376</v>
      </c>
      <c r="BR18" s="75">
        <v>14.784043008125114</v>
      </c>
      <c r="BS18" s="75">
        <v>38.4</v>
      </c>
      <c r="BT18" s="75"/>
      <c r="BU18" s="75" t="s">
        <v>205</v>
      </c>
      <c r="BV18" s="78">
        <f t="shared" si="2"/>
        <v>2444.2407577146346</v>
      </c>
      <c r="BW18" s="78">
        <f t="shared" si="9"/>
        <v>25.736738703339885</v>
      </c>
      <c r="BX18" s="78">
        <f t="shared" si="3"/>
        <v>81.37413743795193</v>
      </c>
      <c r="BY18" s="75" t="s">
        <v>107</v>
      </c>
      <c r="BZ18" s="75" t="s">
        <v>107</v>
      </c>
      <c r="CA18" s="75" t="s">
        <v>107</v>
      </c>
      <c r="CB18" s="75" t="s">
        <v>107</v>
      </c>
      <c r="CC18" s="75" t="s">
        <v>107</v>
      </c>
      <c r="CD18" s="75" t="s">
        <v>107</v>
      </c>
      <c r="CE18" s="78">
        <f t="shared" si="10"/>
        <v>18.71345029239766</v>
      </c>
      <c r="CF18" s="75" t="s">
        <v>205</v>
      </c>
      <c r="CG18" s="75">
        <v>13.8</v>
      </c>
      <c r="CH18" s="75">
        <v>1</v>
      </c>
      <c r="CI18" s="75">
        <v>15.099999999999994</v>
      </c>
      <c r="CJ18" s="75">
        <v>9.3000000000000007</v>
      </c>
      <c r="CK18" s="75">
        <v>6.6150973592958131</v>
      </c>
      <c r="CL18" s="75"/>
      <c r="CM18" s="75"/>
      <c r="CN18" s="75">
        <v>50.2</v>
      </c>
      <c r="CO18" s="75"/>
      <c r="CP18" s="75">
        <v>8.1</v>
      </c>
      <c r="CQ18" s="75">
        <v>5</v>
      </c>
      <c r="CR18" s="75">
        <v>45.4</v>
      </c>
      <c r="CS18" s="75">
        <v>403</v>
      </c>
      <c r="CT18" s="75">
        <v>16.700000000000003</v>
      </c>
      <c r="CU18" s="75">
        <v>77.8</v>
      </c>
      <c r="CV18" s="75">
        <v>6.913716814159292</v>
      </c>
      <c r="CW18" s="75">
        <v>0.26898247771288042</v>
      </c>
      <c r="CX18" s="75">
        <v>18.170000000000002</v>
      </c>
      <c r="CY18" s="75">
        <v>7.6730728013145679</v>
      </c>
      <c r="CZ18" s="75">
        <v>71.554601812112537</v>
      </c>
      <c r="DA18" s="75">
        <v>32.561970902823539</v>
      </c>
      <c r="DB18" s="26"/>
      <c r="DC18" s="26"/>
      <c r="DD18" s="26"/>
      <c r="DE18" s="26"/>
      <c r="DF18" s="26"/>
      <c r="DG18" s="26"/>
      <c r="DH18" s="26"/>
      <c r="DI18" s="26"/>
      <c r="DJ18" s="26"/>
      <c r="DK18" s="26"/>
      <c r="DL18" s="26"/>
      <c r="DM18" s="26"/>
      <c r="DN18" s="26"/>
      <c r="DO18" s="26"/>
      <c r="DP18" s="26"/>
    </row>
    <row r="19" spans="1:120" ht="20.25" customHeight="1" x14ac:dyDescent="0.25">
      <c r="A19" s="30">
        <v>16</v>
      </c>
      <c r="B19" s="76" t="s">
        <v>122</v>
      </c>
      <c r="C19" s="77">
        <v>1.1193863443785399</v>
      </c>
      <c r="D19" s="75">
        <v>76.8</v>
      </c>
      <c r="E19" s="75">
        <v>20.556004152728111</v>
      </c>
      <c r="F19" s="75">
        <v>67.8</v>
      </c>
      <c r="G19" s="75">
        <v>390.41548876742758</v>
      </c>
      <c r="H19" s="77">
        <v>11.711711711711715</v>
      </c>
      <c r="I19" s="75">
        <v>6.3636363636363598</v>
      </c>
      <c r="J19" s="75">
        <v>41.321637426900587</v>
      </c>
      <c r="K19" s="75">
        <v>32.52181901699587</v>
      </c>
      <c r="L19" s="75">
        <v>36.881446285780505</v>
      </c>
      <c r="M19" s="75">
        <v>20.259740259740262</v>
      </c>
      <c r="N19" s="75">
        <v>19.731404958677686</v>
      </c>
      <c r="O19" s="84">
        <f t="shared" si="4"/>
        <v>11.711711711711715</v>
      </c>
      <c r="P19" s="75">
        <v>13.4375</v>
      </c>
      <c r="Q19" s="75">
        <v>15.329218106995885</v>
      </c>
      <c r="R19" s="75">
        <v>20.2</v>
      </c>
      <c r="S19" s="75"/>
      <c r="T19" s="75">
        <v>30.188860128463237</v>
      </c>
      <c r="U19" s="75">
        <v>2.6</v>
      </c>
      <c r="V19" s="75">
        <f t="shared" si="5"/>
        <v>13.4375</v>
      </c>
      <c r="W19" s="75">
        <v>59.2</v>
      </c>
      <c r="X19" s="75">
        <v>36.299999999999997</v>
      </c>
      <c r="Y19" s="77">
        <f t="shared" si="0"/>
        <v>20.2</v>
      </c>
      <c r="Z19" s="77">
        <f t="shared" si="6"/>
        <v>0</v>
      </c>
      <c r="AA19" s="75">
        <v>26.9</v>
      </c>
      <c r="AB19" s="75">
        <v>28.318639473718303</v>
      </c>
      <c r="AC19" s="75">
        <v>6.1967833491012296</v>
      </c>
      <c r="AD19" s="75">
        <v>2245.0859950859949</v>
      </c>
      <c r="AE19" s="75">
        <v>1093.75</v>
      </c>
      <c r="AF19" s="75">
        <v>1929.6463853753116</v>
      </c>
      <c r="AG19" s="77">
        <v>704.54104718810595</v>
      </c>
      <c r="AH19" s="79">
        <v>9.5655989469065386</v>
      </c>
      <c r="AI19" s="75">
        <v>961</v>
      </c>
      <c r="AJ19" s="75">
        <v>604.72837022132796</v>
      </c>
      <c r="AK19" s="75">
        <v>836.46464646464642</v>
      </c>
      <c r="AL19" s="78">
        <f t="shared" si="7"/>
        <v>704.54104718810595</v>
      </c>
      <c r="AM19" s="75">
        <v>8.8221492257156271</v>
      </c>
      <c r="AN19" s="83">
        <v>0.38400000000000001</v>
      </c>
      <c r="AO19" s="75">
        <v>35.591062887616673</v>
      </c>
      <c r="AP19" s="75">
        <v>76.10251673978297</v>
      </c>
      <c r="AQ19" s="75">
        <v>3.278688524590164</v>
      </c>
      <c r="AR19" s="75">
        <v>9.2646207295888822E-2</v>
      </c>
      <c r="AS19" s="75">
        <v>50.239183907525621</v>
      </c>
      <c r="AT19" s="75">
        <v>9.0497737556561084</v>
      </c>
      <c r="AU19" s="75">
        <v>179.98594752904239</v>
      </c>
      <c r="AV19" s="75">
        <f t="shared" si="8"/>
        <v>38.320721774390044</v>
      </c>
      <c r="AW19" s="75">
        <v>0.95489131018195472</v>
      </c>
      <c r="AX19" s="78">
        <f t="shared" si="1"/>
        <v>1929.6463853753116</v>
      </c>
      <c r="AY19" s="75">
        <v>129.31270119822111</v>
      </c>
      <c r="AZ19" s="75">
        <v>37.4</v>
      </c>
      <c r="BA19" s="75"/>
      <c r="BB19" s="75">
        <v>28.4</v>
      </c>
      <c r="BC19" s="75">
        <v>20.451460000000001</v>
      </c>
      <c r="BD19" s="75">
        <v>1.97</v>
      </c>
      <c r="BE19" s="75">
        <v>41.2</v>
      </c>
      <c r="BF19" s="75">
        <v>5.49</v>
      </c>
      <c r="BG19" s="75">
        <v>17.600000000000001</v>
      </c>
      <c r="BH19" s="80">
        <v>17.100000000000001</v>
      </c>
      <c r="BI19" s="75">
        <v>58.76</v>
      </c>
      <c r="BJ19" s="80">
        <v>17.45</v>
      </c>
      <c r="BK19" s="75">
        <v>18.879519999999999</v>
      </c>
      <c r="BL19" s="75">
        <v>20.260000000000002</v>
      </c>
      <c r="BM19" s="75">
        <v>26.09</v>
      </c>
      <c r="BN19" s="75">
        <v>20.633093525179856</v>
      </c>
      <c r="BO19" s="75">
        <v>78.218169063486499</v>
      </c>
      <c r="BP19" s="75">
        <v>884.65909090909088</v>
      </c>
      <c r="BQ19" s="75">
        <v>1874.1570943589268</v>
      </c>
      <c r="BR19" s="75">
        <v>22.94806088885489</v>
      </c>
      <c r="BS19" s="75">
        <v>34.5</v>
      </c>
      <c r="BT19" s="75"/>
      <c r="BU19" s="75" t="s">
        <v>206</v>
      </c>
      <c r="BV19" s="78">
        <f t="shared" si="2"/>
        <v>1929.6463853753116</v>
      </c>
      <c r="BW19" s="78">
        <f t="shared" si="9"/>
        <v>13.4375</v>
      </c>
      <c r="BX19" s="78">
        <f t="shared" si="3"/>
        <v>28.318639473718303</v>
      </c>
      <c r="BY19" s="75" t="s">
        <v>107</v>
      </c>
      <c r="BZ19" s="75" t="s">
        <v>107</v>
      </c>
      <c r="CA19" s="75" t="s">
        <v>107</v>
      </c>
      <c r="CB19" s="75" t="s">
        <v>107</v>
      </c>
      <c r="CC19" s="75" t="s">
        <v>107</v>
      </c>
      <c r="CD19" s="75" t="s">
        <v>107</v>
      </c>
      <c r="CE19" s="78">
        <f t="shared" si="10"/>
        <v>15.329218106995885</v>
      </c>
      <c r="CF19" s="75" t="s">
        <v>206</v>
      </c>
      <c r="CG19" s="75">
        <v>8.4</v>
      </c>
      <c r="CH19" s="75">
        <v>0.6</v>
      </c>
      <c r="CI19" s="75">
        <v>7.5</v>
      </c>
      <c r="CJ19" s="75" t="s">
        <v>107</v>
      </c>
      <c r="CK19" s="75">
        <v>8.5924815786187096</v>
      </c>
      <c r="CL19" s="75"/>
      <c r="CM19" s="75"/>
      <c r="CN19" s="75">
        <v>68</v>
      </c>
      <c r="CO19" s="75"/>
      <c r="CP19" s="75">
        <v>8.6</v>
      </c>
      <c r="CQ19" s="75">
        <v>5.7</v>
      </c>
      <c r="CR19" s="75">
        <v>31.3</v>
      </c>
      <c r="CS19" s="75">
        <v>357</v>
      </c>
      <c r="CT19" s="75">
        <v>15.700000000000003</v>
      </c>
      <c r="CU19" s="75">
        <v>21.099999999999998</v>
      </c>
      <c r="CV19" s="75">
        <v>7.3037768809107888</v>
      </c>
      <c r="CW19" s="75">
        <v>0.29027576197387517</v>
      </c>
      <c r="CX19" s="75">
        <v>16.989999999999995</v>
      </c>
      <c r="CY19" s="75">
        <v>4.8126752187579651</v>
      </c>
      <c r="CZ19" s="75">
        <v>53.861902103108129</v>
      </c>
      <c r="DA19" s="75">
        <v>21.002454603398473</v>
      </c>
      <c r="DB19" s="26"/>
      <c r="DC19" s="26"/>
      <c r="DD19" s="26"/>
      <c r="DE19" s="26"/>
      <c r="DF19" s="26"/>
      <c r="DG19" s="26"/>
      <c r="DH19" s="26"/>
      <c r="DI19" s="26"/>
      <c r="DJ19" s="26"/>
      <c r="DK19" s="26"/>
      <c r="DL19" s="26"/>
      <c r="DM19" s="26"/>
      <c r="DN19" s="26"/>
      <c r="DO19" s="26"/>
      <c r="DP19" s="26"/>
    </row>
    <row r="20" spans="1:120" ht="20.25" customHeight="1" x14ac:dyDescent="0.25">
      <c r="A20" s="30">
        <v>17</v>
      </c>
      <c r="B20" s="76" t="s">
        <v>123</v>
      </c>
      <c r="C20" s="77">
        <v>0.17375116351225567</v>
      </c>
      <c r="D20" s="75">
        <v>91.7</v>
      </c>
      <c r="E20" s="75">
        <v>24.825685098102806</v>
      </c>
      <c r="F20" s="75">
        <v>57.7</v>
      </c>
      <c r="G20" s="75">
        <v>191.62410497261791</v>
      </c>
      <c r="H20" s="77">
        <v>10.471204188481678</v>
      </c>
      <c r="I20" s="75">
        <v>4.3243243243243228</v>
      </c>
      <c r="J20" s="75">
        <v>43.967916189229008</v>
      </c>
      <c r="K20" s="75">
        <v>33.246626564786212</v>
      </c>
      <c r="L20" s="75">
        <v>38.588907014681894</v>
      </c>
      <c r="M20" s="75">
        <v>21.7542638357118</v>
      </c>
      <c r="N20" s="75">
        <v>22.063037249283667</v>
      </c>
      <c r="O20" s="84">
        <f t="shared" si="4"/>
        <v>10.471204188481678</v>
      </c>
      <c r="P20" s="75">
        <v>9.024745269286754</v>
      </c>
      <c r="Q20" s="75">
        <v>12.170087976539589</v>
      </c>
      <c r="R20" s="75">
        <v>24.9</v>
      </c>
      <c r="S20" s="75"/>
      <c r="T20" s="75">
        <v>39.022425137639317</v>
      </c>
      <c r="U20" s="75">
        <v>2.2999999999999998</v>
      </c>
      <c r="V20" s="75">
        <f t="shared" si="5"/>
        <v>9.024745269286754</v>
      </c>
      <c r="W20" s="75">
        <v>63.8</v>
      </c>
      <c r="X20" s="75">
        <v>43.3</v>
      </c>
      <c r="Y20" s="77">
        <f t="shared" si="0"/>
        <v>24.9</v>
      </c>
      <c r="Z20" s="77">
        <f t="shared" si="6"/>
        <v>0</v>
      </c>
      <c r="AA20" s="75">
        <v>24.4</v>
      </c>
      <c r="AB20" s="75">
        <v>63.18723536892783</v>
      </c>
      <c r="AC20" s="75">
        <v>5.4298642533936654</v>
      </c>
      <c r="AD20" s="75">
        <v>2253.9370078740158</v>
      </c>
      <c r="AE20" s="75">
        <v>1078.3333333333333</v>
      </c>
      <c r="AF20" s="75">
        <v>922.84512524326703</v>
      </c>
      <c r="AG20" s="77">
        <v>689.10427807486633</v>
      </c>
      <c r="AH20" s="79">
        <v>10.540915395284326</v>
      </c>
      <c r="AI20" s="75">
        <v>977</v>
      </c>
      <c r="AJ20" s="75">
        <v>583.16944024205748</v>
      </c>
      <c r="AK20" s="75">
        <v>834.81012658227849</v>
      </c>
      <c r="AL20" s="78">
        <f t="shared" si="7"/>
        <v>689.10427807486633</v>
      </c>
      <c r="AM20" s="75">
        <v>5.2597819114817188</v>
      </c>
      <c r="AN20" s="83">
        <v>0.4</v>
      </c>
      <c r="AO20" s="75">
        <v>32.391051160092402</v>
      </c>
      <c r="AP20" s="75">
        <v>76.741935483870975</v>
      </c>
      <c r="AQ20" s="75">
        <v>1.806451612903226</v>
      </c>
      <c r="AR20" s="75">
        <v>0.19308125502815768</v>
      </c>
      <c r="AS20" s="75">
        <v>42.736237482844516</v>
      </c>
      <c r="AT20" s="75">
        <v>12.703583061889251</v>
      </c>
      <c r="AU20" s="75">
        <v>190.09002941878654</v>
      </c>
      <c r="AV20" s="75">
        <f t="shared" si="8"/>
        <v>43.150526926749102</v>
      </c>
      <c r="AW20" s="75">
        <v>1.0021553210887728</v>
      </c>
      <c r="AX20" s="78">
        <f t="shared" si="1"/>
        <v>922.84512524326703</v>
      </c>
      <c r="AY20" s="75">
        <v>140.65881542537554</v>
      </c>
      <c r="AZ20" s="75">
        <v>31.4</v>
      </c>
      <c r="BA20" s="75"/>
      <c r="BB20" s="75">
        <v>31.7</v>
      </c>
      <c r="BC20" s="75">
        <v>22.52291</v>
      </c>
      <c r="BD20" s="75">
        <v>1.37</v>
      </c>
      <c r="BE20" s="75">
        <v>43.56</v>
      </c>
      <c r="BF20" s="75">
        <v>8.1300000000000008</v>
      </c>
      <c r="BG20" s="75">
        <v>12.2</v>
      </c>
      <c r="BH20" s="80">
        <v>11.8</v>
      </c>
      <c r="BI20" s="75">
        <v>67.69</v>
      </c>
      <c r="BJ20" s="80">
        <v>10.119999999999999</v>
      </c>
      <c r="BK20" s="75">
        <v>18.973009999999999</v>
      </c>
      <c r="BL20" s="75">
        <v>14.98</v>
      </c>
      <c r="BM20" s="75">
        <v>28.21</v>
      </c>
      <c r="BN20" s="75">
        <v>19.744264761188415</v>
      </c>
      <c r="BO20" s="75">
        <v>78.716674197921378</v>
      </c>
      <c r="BP20" s="75">
        <v>836.88524590163934</v>
      </c>
      <c r="BQ20" s="75">
        <v>824.03965303593554</v>
      </c>
      <c r="BR20" s="75">
        <v>49.449524164956145</v>
      </c>
      <c r="BS20" s="75">
        <v>30.900000000000006</v>
      </c>
      <c r="BT20" s="75"/>
      <c r="BU20" s="75" t="s">
        <v>207</v>
      </c>
      <c r="BV20" s="78">
        <f t="shared" si="2"/>
        <v>922.84512524326703</v>
      </c>
      <c r="BW20" s="78">
        <f t="shared" si="9"/>
        <v>9.024745269286754</v>
      </c>
      <c r="BX20" s="78">
        <f t="shared" si="3"/>
        <v>63.18723536892783</v>
      </c>
      <c r="BY20" s="75" t="s">
        <v>107</v>
      </c>
      <c r="BZ20" s="75" t="s">
        <v>107</v>
      </c>
      <c r="CA20" s="75" t="s">
        <v>107</v>
      </c>
      <c r="CB20" s="75" t="s">
        <v>107</v>
      </c>
      <c r="CC20" s="75" t="s">
        <v>107</v>
      </c>
      <c r="CD20" s="75" t="s">
        <v>107</v>
      </c>
      <c r="CE20" s="78">
        <f t="shared" si="10"/>
        <v>12.170087976539589</v>
      </c>
      <c r="CF20" s="75" t="s">
        <v>207</v>
      </c>
      <c r="CG20" s="75">
        <v>17.5</v>
      </c>
      <c r="CH20" s="75">
        <v>0.5</v>
      </c>
      <c r="CI20" s="75">
        <v>3.4000000000000057</v>
      </c>
      <c r="CJ20" s="75">
        <v>4.2</v>
      </c>
      <c r="CK20" s="75">
        <v>10.904495396280916</v>
      </c>
      <c r="CL20" s="75"/>
      <c r="CM20" s="75"/>
      <c r="CN20" s="75">
        <v>63</v>
      </c>
      <c r="CO20" s="75"/>
      <c r="CP20" s="75">
        <v>6.8</v>
      </c>
      <c r="CQ20" s="75">
        <v>5.0999999999999996</v>
      </c>
      <c r="CR20" s="75">
        <v>29</v>
      </c>
      <c r="CS20" s="75">
        <v>364</v>
      </c>
      <c r="CT20" s="75">
        <v>10.900000000000006</v>
      </c>
      <c r="CU20" s="75">
        <v>52.2</v>
      </c>
      <c r="CV20" s="75">
        <v>5.0246665448565686</v>
      </c>
      <c r="CW20" s="75">
        <v>0.27893138287981156</v>
      </c>
      <c r="CX20" s="75">
        <v>17.060000000000002</v>
      </c>
      <c r="CY20" s="75">
        <v>4.6977875318820805</v>
      </c>
      <c r="CZ20" s="75">
        <v>54.219884798397203</v>
      </c>
      <c r="DA20" s="75">
        <v>20.536475402072401</v>
      </c>
      <c r="DB20" s="26"/>
      <c r="DC20" s="26"/>
      <c r="DD20" s="26"/>
      <c r="DE20" s="26"/>
      <c r="DF20" s="26"/>
      <c r="DG20" s="26"/>
      <c r="DH20" s="26"/>
      <c r="DI20" s="26"/>
      <c r="DJ20" s="26"/>
      <c r="DK20" s="26"/>
      <c r="DL20" s="26"/>
      <c r="DM20" s="26"/>
      <c r="DN20" s="26"/>
      <c r="DO20" s="26"/>
      <c r="DP20" s="26"/>
    </row>
    <row r="21" spans="1:120" ht="20.25" customHeight="1" x14ac:dyDescent="0.25">
      <c r="A21" s="30">
        <v>18</v>
      </c>
      <c r="B21" s="76" t="s">
        <v>124</v>
      </c>
      <c r="C21" s="77">
        <v>5.1948576428619502</v>
      </c>
      <c r="D21" s="75">
        <v>60.5</v>
      </c>
      <c r="E21" s="75">
        <v>13.247716847285702</v>
      </c>
      <c r="F21" s="75">
        <v>42.6</v>
      </c>
      <c r="G21" s="75">
        <v>481.60461750019266</v>
      </c>
      <c r="H21" s="77">
        <v>5.6910569105691025</v>
      </c>
      <c r="I21" s="75">
        <v>2.8659160696008144</v>
      </c>
      <c r="J21" s="75">
        <v>20.018133314735064</v>
      </c>
      <c r="K21" s="75">
        <v>20.341984929477682</v>
      </c>
      <c r="L21" s="75">
        <v>20.186504382183308</v>
      </c>
      <c r="M21" s="75">
        <v>56.607081679127788</v>
      </c>
      <c r="N21" s="75">
        <v>53.038920486227283</v>
      </c>
      <c r="O21" s="84">
        <f t="shared" si="4"/>
        <v>5.6910569105691025</v>
      </c>
      <c r="P21" s="75">
        <v>9.3091072229699421</v>
      </c>
      <c r="Q21" s="75">
        <v>4.6264142489078077</v>
      </c>
      <c r="R21" s="75">
        <v>15.5</v>
      </c>
      <c r="S21" s="75">
        <v>3.8</v>
      </c>
      <c r="T21" s="75">
        <v>49.225025746652932</v>
      </c>
      <c r="U21" s="75">
        <v>4.5999999999999996</v>
      </c>
      <c r="V21" s="75">
        <f t="shared" si="5"/>
        <v>9.3091072229699421</v>
      </c>
      <c r="W21" s="75">
        <v>75.099999999999994</v>
      </c>
      <c r="X21" s="75">
        <v>43.8</v>
      </c>
      <c r="Y21" s="77">
        <f t="shared" si="0"/>
        <v>15.5</v>
      </c>
      <c r="Z21" s="77">
        <f t="shared" si="6"/>
        <v>3.8</v>
      </c>
      <c r="AA21" s="75">
        <v>13.1</v>
      </c>
      <c r="AB21" s="75">
        <v>9.6335608311791674</v>
      </c>
      <c r="AC21" s="75">
        <v>9.8602050326188255</v>
      </c>
      <c r="AD21" s="75">
        <v>3060.9960828203693</v>
      </c>
      <c r="AE21" s="75">
        <v>1327.7083333333333</v>
      </c>
      <c r="AF21" s="75">
        <v>1125.3980652526589</v>
      </c>
      <c r="AG21" s="77">
        <v>879.81200598162786</v>
      </c>
      <c r="AH21" s="79">
        <v>8.4599841869454444</v>
      </c>
      <c r="AI21" s="75">
        <v>1004</v>
      </c>
      <c r="AJ21" s="75">
        <v>773.14189189189187</v>
      </c>
      <c r="AK21" s="75">
        <v>997.12856210572113</v>
      </c>
      <c r="AL21" s="78">
        <f t="shared" si="7"/>
        <v>879.81200598162786</v>
      </c>
      <c r="AM21" s="75">
        <v>29.961595639246781</v>
      </c>
      <c r="AN21" s="83">
        <v>0.39200000000000002</v>
      </c>
      <c r="AO21" s="75">
        <v>27.491914005567637</v>
      </c>
      <c r="AP21" s="75">
        <v>59.859503145833685</v>
      </c>
      <c r="AQ21" s="75">
        <v>4.2677624511926888</v>
      </c>
      <c r="AR21" s="75">
        <v>0.27570713775145511</v>
      </c>
      <c r="AS21" s="75">
        <v>62.757028403701177</v>
      </c>
      <c r="AT21" s="75">
        <v>2.2363465160075329</v>
      </c>
      <c r="AU21" s="75">
        <v>163.56432525599647</v>
      </c>
      <c r="AV21" s="75">
        <f t="shared" si="8"/>
        <v>28.970965428574814</v>
      </c>
      <c r="AW21" s="75">
        <v>0.88695100249851366</v>
      </c>
      <c r="AX21" s="78">
        <f t="shared" si="1"/>
        <v>1125.3980652526589</v>
      </c>
      <c r="AY21" s="75">
        <v>113.51746898512054</v>
      </c>
      <c r="AZ21" s="75">
        <v>29</v>
      </c>
      <c r="BA21" s="75"/>
      <c r="BB21" s="75">
        <v>16.7</v>
      </c>
      <c r="BC21" s="75">
        <v>24.19659</v>
      </c>
      <c r="BD21" s="75">
        <v>4.08</v>
      </c>
      <c r="BE21" s="75">
        <v>42.75</v>
      </c>
      <c r="BF21" s="75">
        <v>5.0599999999999996</v>
      </c>
      <c r="BG21" s="75">
        <v>11.5</v>
      </c>
      <c r="BH21" s="80">
        <v>6.3</v>
      </c>
      <c r="BI21" s="75">
        <v>62.46</v>
      </c>
      <c r="BJ21" s="80">
        <v>19.82</v>
      </c>
      <c r="BK21" s="75">
        <v>22.856590000000001</v>
      </c>
      <c r="BL21" s="75">
        <v>19.760000000000002</v>
      </c>
      <c r="BM21" s="75">
        <v>27.71</v>
      </c>
      <c r="BN21" s="75">
        <v>37.152435417077498</v>
      </c>
      <c r="BO21" s="75">
        <v>75.026886285164423</v>
      </c>
      <c r="BP21" s="75">
        <v>1041.0667539267015</v>
      </c>
      <c r="BQ21" s="75">
        <v>1051.3028358569138</v>
      </c>
      <c r="BR21" s="75">
        <v>28.596294914832775</v>
      </c>
      <c r="BS21" s="75">
        <v>48.2</v>
      </c>
      <c r="BT21" s="75">
        <v>55.615216664651626</v>
      </c>
      <c r="BU21" s="75" t="s">
        <v>208</v>
      </c>
      <c r="BV21" s="78">
        <f t="shared" si="2"/>
        <v>1125.3980652526589</v>
      </c>
      <c r="BW21" s="78">
        <f t="shared" si="9"/>
        <v>9.3091072229699421</v>
      </c>
      <c r="BX21" s="78">
        <f t="shared" si="3"/>
        <v>9.6335608311791674</v>
      </c>
      <c r="BY21" s="75">
        <v>14.4</v>
      </c>
      <c r="BZ21" s="75">
        <v>39.200000000000003</v>
      </c>
      <c r="CA21" s="75">
        <v>33.1</v>
      </c>
      <c r="CB21" s="75">
        <v>16.399999999999999</v>
      </c>
      <c r="CC21" s="75">
        <v>22</v>
      </c>
      <c r="CD21" s="75">
        <v>13</v>
      </c>
      <c r="CE21" s="78">
        <f t="shared" si="10"/>
        <v>4.6264142489078077</v>
      </c>
      <c r="CF21" s="75" t="s">
        <v>208</v>
      </c>
      <c r="CG21" s="75">
        <v>19.600000000000001</v>
      </c>
      <c r="CH21" s="75">
        <v>1.4</v>
      </c>
      <c r="CI21" s="75">
        <v>16.700000000000003</v>
      </c>
      <c r="CJ21" s="75">
        <v>14.8</v>
      </c>
      <c r="CK21" s="75">
        <v>20.488163866061573</v>
      </c>
      <c r="CL21" s="75"/>
      <c r="CM21" s="75"/>
      <c r="CN21" s="75">
        <v>33.1</v>
      </c>
      <c r="CO21" s="75">
        <v>17.3</v>
      </c>
      <c r="CP21" s="75">
        <v>8.5</v>
      </c>
      <c r="CQ21" s="75">
        <v>4.4000000000000004</v>
      </c>
      <c r="CR21" s="75">
        <v>39.799999999999997</v>
      </c>
      <c r="CS21" s="75">
        <v>440</v>
      </c>
      <c r="CT21" s="75">
        <v>28.799999999999997</v>
      </c>
      <c r="CU21" s="75">
        <v>2.7</v>
      </c>
      <c r="CV21" s="75">
        <v>12.880094208689069</v>
      </c>
      <c r="CW21" s="75">
        <v>0.62700777954096842</v>
      </c>
      <c r="CX21" s="75">
        <v>27.239999999999995</v>
      </c>
      <c r="CY21" s="75">
        <v>5.3243433245989644</v>
      </c>
      <c r="CZ21" s="75">
        <v>62.073064788989981</v>
      </c>
      <c r="DA21" s="75">
        <v>6.4088570092000623</v>
      </c>
      <c r="DB21" s="26"/>
      <c r="DC21" s="26"/>
      <c r="DD21" s="26"/>
      <c r="DE21" s="26"/>
      <c r="DF21" s="26"/>
      <c r="DG21" s="26"/>
      <c r="DH21" s="26"/>
      <c r="DI21" s="26"/>
      <c r="DJ21" s="26"/>
      <c r="DK21" s="26"/>
      <c r="DL21" s="26"/>
      <c r="DM21" s="26"/>
      <c r="DN21" s="26"/>
      <c r="DO21" s="26"/>
      <c r="DP21" s="26"/>
    </row>
    <row r="22" spans="1:120" ht="20.25" customHeight="1" x14ac:dyDescent="0.25">
      <c r="A22" s="30">
        <v>19</v>
      </c>
      <c r="B22" s="76" t="s">
        <v>125</v>
      </c>
      <c r="C22" s="77">
        <v>0.38591809504259472</v>
      </c>
      <c r="D22" s="75">
        <v>75.7</v>
      </c>
      <c r="E22" s="75">
        <v>21.020235642204259</v>
      </c>
      <c r="F22" s="75">
        <v>62.2</v>
      </c>
      <c r="G22" s="75">
        <v>605.18273315037914</v>
      </c>
      <c r="H22" s="77">
        <v>11.022044088176358</v>
      </c>
      <c r="I22" s="75">
        <v>5.8455114822546932</v>
      </c>
      <c r="J22" s="75">
        <v>44.368582040637975</v>
      </c>
      <c r="K22" s="75">
        <v>36.515277489087502</v>
      </c>
      <c r="L22" s="75">
        <v>40.344056242011078</v>
      </c>
      <c r="M22" s="75">
        <v>19.949937421777221</v>
      </c>
      <c r="N22" s="75">
        <v>19.45945945945946</v>
      </c>
      <c r="O22" s="84">
        <f t="shared" si="4"/>
        <v>11.022044088176358</v>
      </c>
      <c r="P22" s="75">
        <v>17.928528164748634</v>
      </c>
      <c r="Q22" s="75">
        <v>18.274415817855001</v>
      </c>
      <c r="R22" s="75">
        <v>24.1</v>
      </c>
      <c r="S22" s="75"/>
      <c r="T22" s="75">
        <v>31.254996003197444</v>
      </c>
      <c r="U22" s="75">
        <v>5.3</v>
      </c>
      <c r="V22" s="75">
        <f t="shared" si="5"/>
        <v>17.928528164748634</v>
      </c>
      <c r="W22" s="75">
        <v>70.774820143884895</v>
      </c>
      <c r="X22" s="75">
        <v>26.721070615034169</v>
      </c>
      <c r="Y22" s="77">
        <f t="shared" si="0"/>
        <v>24.1</v>
      </c>
      <c r="Z22" s="77">
        <f t="shared" si="6"/>
        <v>0</v>
      </c>
      <c r="AA22" s="75">
        <v>34.1</v>
      </c>
      <c r="AB22" s="75">
        <v>60.056809675039361</v>
      </c>
      <c r="AC22" s="75">
        <v>9.8939057488280291</v>
      </c>
      <c r="AD22" s="75">
        <v>2157.2847682119204</v>
      </c>
      <c r="AE22" s="75">
        <v>979.62264150943395</v>
      </c>
      <c r="AF22" s="75">
        <v>3285.4897852278677</v>
      </c>
      <c r="AG22" s="77">
        <v>603.0308596620132</v>
      </c>
      <c r="AH22" s="79">
        <v>9.9902534113060426</v>
      </c>
      <c r="AI22" s="75">
        <v>958</v>
      </c>
      <c r="AJ22" s="75">
        <v>544.84143763213535</v>
      </c>
      <c r="AK22" s="75">
        <v>686.74242424242425</v>
      </c>
      <c r="AL22" s="78">
        <f t="shared" si="7"/>
        <v>603.0308596620132</v>
      </c>
      <c r="AM22" s="75">
        <v>7.8940916891394943</v>
      </c>
      <c r="AN22" s="83">
        <v>0.40699999999999997</v>
      </c>
      <c r="AO22" s="75">
        <v>38.510378578176187</v>
      </c>
      <c r="AP22" s="75">
        <v>77.928534438114966</v>
      </c>
      <c r="AQ22" s="75">
        <v>3.2107716209218018</v>
      </c>
      <c r="AR22" s="75">
        <v>0.12424289485945023</v>
      </c>
      <c r="AS22" s="75">
        <v>57.77711453585124</v>
      </c>
      <c r="AT22" s="75">
        <v>15.286624203821656</v>
      </c>
      <c r="AU22" s="75">
        <v>161.54684608699912</v>
      </c>
      <c r="AV22" s="75">
        <f t="shared" si="8"/>
        <v>26.044455654288402</v>
      </c>
      <c r="AW22" s="75">
        <v>0.92096978301799437</v>
      </c>
      <c r="AX22" s="78">
        <f t="shared" si="1"/>
        <v>3285.4897852278677</v>
      </c>
      <c r="AY22" s="75">
        <v>126.36518847049869</v>
      </c>
      <c r="AZ22" s="75">
        <v>30.8</v>
      </c>
      <c r="BA22" s="75"/>
      <c r="BB22" s="75">
        <v>20.9</v>
      </c>
      <c r="BC22" s="75">
        <v>18.680869999999999</v>
      </c>
      <c r="BD22" s="75">
        <v>1.1499999999999999</v>
      </c>
      <c r="BE22" s="75">
        <v>44.83</v>
      </c>
      <c r="BF22" s="75">
        <v>6.7</v>
      </c>
      <c r="BG22" s="75">
        <v>19.600000000000001</v>
      </c>
      <c r="BH22" s="80">
        <v>9.8000000000000007</v>
      </c>
      <c r="BI22" s="75">
        <v>67.25</v>
      </c>
      <c r="BJ22" s="80">
        <v>15.29</v>
      </c>
      <c r="BK22" s="75">
        <v>17.947710000000001</v>
      </c>
      <c r="BL22" s="75">
        <v>11.59</v>
      </c>
      <c r="BM22" s="75">
        <v>28.28</v>
      </c>
      <c r="BN22" s="75">
        <v>18.339768339768341</v>
      </c>
      <c r="BO22" s="75">
        <v>72.060036285667167</v>
      </c>
      <c r="BP22" s="75">
        <v>793.07324840764329</v>
      </c>
      <c r="BQ22" s="75">
        <v>2445.6405655944295</v>
      </c>
      <c r="BR22" s="75">
        <v>18.290413930988375</v>
      </c>
      <c r="BS22" s="75">
        <v>40</v>
      </c>
      <c r="BT22" s="75"/>
      <c r="BU22" s="75" t="s">
        <v>194</v>
      </c>
      <c r="BV22" s="78">
        <f t="shared" si="2"/>
        <v>3285.4897852278677</v>
      </c>
      <c r="BW22" s="78">
        <f t="shared" si="9"/>
        <v>17.928528164748634</v>
      </c>
      <c r="BX22" s="78">
        <f t="shared" si="3"/>
        <v>60.056809675039361</v>
      </c>
      <c r="BY22" s="75" t="s">
        <v>107</v>
      </c>
      <c r="BZ22" s="75" t="s">
        <v>107</v>
      </c>
      <c r="CA22" s="75" t="s">
        <v>107</v>
      </c>
      <c r="CB22" s="75" t="s">
        <v>107</v>
      </c>
      <c r="CC22" s="75" t="s">
        <v>107</v>
      </c>
      <c r="CD22" s="75" t="s">
        <v>107</v>
      </c>
      <c r="CE22" s="78">
        <f t="shared" si="10"/>
        <v>18.274415817855001</v>
      </c>
      <c r="CF22" s="75" t="s">
        <v>194</v>
      </c>
      <c r="CG22" s="75">
        <v>10.6</v>
      </c>
      <c r="CH22" s="75">
        <v>0.6</v>
      </c>
      <c r="CI22" s="75">
        <v>9.2000000000000028</v>
      </c>
      <c r="CJ22" s="75">
        <v>7.5</v>
      </c>
      <c r="CK22" s="75">
        <v>5.9556786703601112</v>
      </c>
      <c r="CL22" s="75"/>
      <c r="CM22" s="75"/>
      <c r="CN22" s="75">
        <v>57.7</v>
      </c>
      <c r="CO22" s="75"/>
      <c r="CP22" s="75">
        <v>10.6</v>
      </c>
      <c r="CQ22" s="75">
        <v>8.1</v>
      </c>
      <c r="CR22" s="75">
        <v>24.2</v>
      </c>
      <c r="CS22" s="75">
        <v>225</v>
      </c>
      <c r="CT22" s="75">
        <v>12</v>
      </c>
      <c r="CU22" s="75">
        <v>25.8</v>
      </c>
      <c r="CV22" s="75">
        <v>7.2765072765072762</v>
      </c>
      <c r="CW22" s="75">
        <v>0.46669308325628489</v>
      </c>
      <c r="CX22" s="75">
        <v>22.47</v>
      </c>
      <c r="CY22" s="75">
        <v>6.6140061306295683</v>
      </c>
      <c r="CZ22" s="75">
        <v>62.771540556699655</v>
      </c>
      <c r="DA22" s="75">
        <v>22.158820023837901</v>
      </c>
      <c r="DB22" s="26"/>
      <c r="DC22" s="26"/>
      <c r="DD22" s="26"/>
      <c r="DE22" s="26"/>
      <c r="DF22" s="26"/>
      <c r="DG22" s="26"/>
      <c r="DH22" s="26"/>
      <c r="DI22" s="26"/>
      <c r="DJ22" s="26"/>
      <c r="DK22" s="26"/>
      <c r="DL22" s="26"/>
      <c r="DM22" s="26"/>
      <c r="DN22" s="26"/>
      <c r="DO22" s="26"/>
      <c r="DP22" s="26"/>
    </row>
    <row r="23" spans="1:120" ht="20.25" customHeight="1" x14ac:dyDescent="0.25">
      <c r="A23" s="30">
        <v>20</v>
      </c>
      <c r="B23" s="76" t="s">
        <v>126</v>
      </c>
      <c r="C23" s="77">
        <v>1.0496765531551324</v>
      </c>
      <c r="D23" s="75">
        <v>54.4</v>
      </c>
      <c r="E23" s="75">
        <v>11.116213252865268</v>
      </c>
      <c r="F23" s="75">
        <v>40.299999999999997</v>
      </c>
      <c r="G23" s="75">
        <v>448.84059136357877</v>
      </c>
      <c r="H23" s="77">
        <v>9.2796885139519816</v>
      </c>
      <c r="I23" s="75">
        <v>3.9656311962987445</v>
      </c>
      <c r="J23" s="75">
        <v>31.865244638200146</v>
      </c>
      <c r="K23" s="75">
        <v>27.469208798006079</v>
      </c>
      <c r="L23" s="75">
        <v>29.593132046375615</v>
      </c>
      <c r="M23" s="75">
        <v>27.25740029297145</v>
      </c>
      <c r="N23" s="75">
        <v>35.760869565217391</v>
      </c>
      <c r="O23" s="84">
        <f t="shared" si="4"/>
        <v>9.2796885139519816</v>
      </c>
      <c r="P23" s="75">
        <v>13.479623824451412</v>
      </c>
      <c r="Q23" s="75">
        <v>12.460847065232194</v>
      </c>
      <c r="R23" s="75">
        <v>19.8</v>
      </c>
      <c r="S23" s="75">
        <v>3.9</v>
      </c>
      <c r="T23" s="75">
        <v>31.048261315191393</v>
      </c>
      <c r="U23" s="75">
        <v>4.5999999999999996</v>
      </c>
      <c r="V23" s="75">
        <f t="shared" si="5"/>
        <v>13.479623824451412</v>
      </c>
      <c r="W23" s="75">
        <v>58.1</v>
      </c>
      <c r="X23" s="75">
        <v>33.6</v>
      </c>
      <c r="Y23" s="77">
        <f t="shared" si="0"/>
        <v>19.8</v>
      </c>
      <c r="Z23" s="77">
        <f t="shared" si="6"/>
        <v>3.9</v>
      </c>
      <c r="AA23" s="75">
        <v>33.299999999999997</v>
      </c>
      <c r="AB23" s="75">
        <v>28.199679047633932</v>
      </c>
      <c r="AC23" s="75">
        <v>6.4293701080879622</v>
      </c>
      <c r="AD23" s="75">
        <v>2646.7348544453184</v>
      </c>
      <c r="AE23" s="75">
        <v>1236.4551083591332</v>
      </c>
      <c r="AF23" s="75">
        <v>1900.4032426851218</v>
      </c>
      <c r="AG23" s="77">
        <v>805.38799414348466</v>
      </c>
      <c r="AH23" s="79">
        <v>8.5907492561536376</v>
      </c>
      <c r="AI23" s="75">
        <v>1001</v>
      </c>
      <c r="AJ23" s="75">
        <v>667.23666210670319</v>
      </c>
      <c r="AK23" s="75">
        <v>1004.109472970683</v>
      </c>
      <c r="AL23" s="78">
        <f t="shared" si="7"/>
        <v>805.38799414348466</v>
      </c>
      <c r="AM23" s="75">
        <v>8.9726112281571435</v>
      </c>
      <c r="AN23" s="83">
        <v>0.38800000000000001</v>
      </c>
      <c r="AO23" s="75">
        <v>32.698100721161524</v>
      </c>
      <c r="AP23" s="75">
        <v>69.796269727403157</v>
      </c>
      <c r="AQ23" s="75">
        <v>2.7297943567670973</v>
      </c>
      <c r="AR23" s="75">
        <v>0.13956867543591314</v>
      </c>
      <c r="AS23" s="75">
        <v>59.08082343799682</v>
      </c>
      <c r="AT23" s="75">
        <v>6.5564583917063599</v>
      </c>
      <c r="AU23" s="75">
        <v>179.14825184704947</v>
      </c>
      <c r="AV23" s="75">
        <f t="shared" si="8"/>
        <v>50.487754944452945</v>
      </c>
      <c r="AW23" s="75">
        <v>0.83372145669384856</v>
      </c>
      <c r="AX23" s="78">
        <f t="shared" si="1"/>
        <v>1900.4032426851218</v>
      </c>
      <c r="AY23" s="75">
        <v>123.94341106852411</v>
      </c>
      <c r="AZ23" s="75">
        <v>35.700000000000003</v>
      </c>
      <c r="BA23" s="75"/>
      <c r="BB23" s="75">
        <v>24.9</v>
      </c>
      <c r="BC23" s="75">
        <v>25.285039999999999</v>
      </c>
      <c r="BD23" s="75">
        <v>1.26</v>
      </c>
      <c r="BE23" s="75">
        <v>41.54</v>
      </c>
      <c r="BF23" s="75">
        <v>7.65</v>
      </c>
      <c r="BG23" s="75">
        <v>15.6</v>
      </c>
      <c r="BH23" s="80">
        <v>14.4</v>
      </c>
      <c r="BI23" s="75">
        <v>65.760000000000005</v>
      </c>
      <c r="BJ23" s="80">
        <v>21.6</v>
      </c>
      <c r="BK23" s="75">
        <v>22.38907</v>
      </c>
      <c r="BL23" s="75">
        <v>20.95</v>
      </c>
      <c r="BM23" s="75">
        <v>25</v>
      </c>
      <c r="BN23" s="75">
        <v>24.140848737307994</v>
      </c>
      <c r="BO23" s="75">
        <v>77.140867950800654</v>
      </c>
      <c r="BP23" s="75">
        <v>998.24945295404814</v>
      </c>
      <c r="BQ23" s="75">
        <v>1565.0886531072649</v>
      </c>
      <c r="BR23" s="75">
        <v>28.285465622280245</v>
      </c>
      <c r="BS23" s="75">
        <v>53.9</v>
      </c>
      <c r="BT23" s="75">
        <v>64.862657641386463</v>
      </c>
      <c r="BU23" s="75" t="s">
        <v>209</v>
      </c>
      <c r="BV23" s="78">
        <f t="shared" si="2"/>
        <v>1900.4032426851218</v>
      </c>
      <c r="BW23" s="78">
        <f t="shared" si="9"/>
        <v>13.479623824451412</v>
      </c>
      <c r="BX23" s="78">
        <f t="shared" si="3"/>
        <v>28.199679047633932</v>
      </c>
      <c r="BY23" s="75">
        <v>16.2</v>
      </c>
      <c r="BZ23" s="75">
        <v>44.6</v>
      </c>
      <c r="CA23" s="75">
        <v>36.4</v>
      </c>
      <c r="CB23" s="75">
        <v>18.600000000000001</v>
      </c>
      <c r="CC23" s="75">
        <v>26.4</v>
      </c>
      <c r="CD23" s="75">
        <v>16.2</v>
      </c>
      <c r="CE23" s="78">
        <f t="shared" si="10"/>
        <v>12.460847065232194</v>
      </c>
      <c r="CF23" s="75" t="s">
        <v>209</v>
      </c>
      <c r="CG23" s="75">
        <v>11.9</v>
      </c>
      <c r="CH23" s="75">
        <v>1</v>
      </c>
      <c r="CI23" s="75">
        <v>6.7000000000000028</v>
      </c>
      <c r="CJ23" s="75">
        <v>22</v>
      </c>
      <c r="CK23" s="75">
        <v>4.5423920366868789</v>
      </c>
      <c r="CL23" s="75"/>
      <c r="CM23" s="75"/>
      <c r="CN23" s="75">
        <v>44.9</v>
      </c>
      <c r="CO23" s="75">
        <v>22.3</v>
      </c>
      <c r="CP23" s="75">
        <v>9.5</v>
      </c>
      <c r="CQ23" s="75">
        <v>5.0999999999999996</v>
      </c>
      <c r="CR23" s="75">
        <v>37.9</v>
      </c>
      <c r="CS23" s="75">
        <v>450</v>
      </c>
      <c r="CT23" s="75">
        <v>24.700000000000003</v>
      </c>
      <c r="CU23" s="75">
        <v>4.7</v>
      </c>
      <c r="CV23" s="75">
        <v>9.0744101633393832</v>
      </c>
      <c r="CW23" s="75">
        <v>0.39136698898294753</v>
      </c>
      <c r="CX23" s="75">
        <v>28.120000000000005</v>
      </c>
      <c r="CY23" s="75">
        <v>5.0110228978725129</v>
      </c>
      <c r="CZ23" s="75">
        <v>62.372691179009152</v>
      </c>
      <c r="DA23" s="75">
        <v>21.917089382543292</v>
      </c>
      <c r="DB23" s="26"/>
      <c r="DC23" s="26"/>
      <c r="DD23" s="26"/>
      <c r="DE23" s="26"/>
      <c r="DF23" s="26"/>
      <c r="DG23" s="26"/>
      <c r="DH23" s="26"/>
      <c r="DI23" s="26"/>
      <c r="DJ23" s="26"/>
      <c r="DK23" s="26"/>
      <c r="DL23" s="26"/>
      <c r="DM23" s="26"/>
      <c r="DN23" s="26"/>
      <c r="DO23" s="26"/>
      <c r="DP23" s="26"/>
    </row>
    <row r="24" spans="1:120" ht="20.25" customHeight="1" x14ac:dyDescent="0.25">
      <c r="A24" s="30">
        <v>21</v>
      </c>
      <c r="B24" s="76" t="s">
        <v>127</v>
      </c>
      <c r="C24" s="77">
        <v>0.15913133015070674</v>
      </c>
      <c r="D24" s="75">
        <v>83.4</v>
      </c>
      <c r="E24" s="75">
        <v>25.027282648235722</v>
      </c>
      <c r="F24" s="75">
        <v>72</v>
      </c>
      <c r="G24" s="75">
        <v>201.42014244743547</v>
      </c>
      <c r="H24" s="77">
        <v>8.9552238805970177</v>
      </c>
      <c r="I24" s="75">
        <v>1.5151515151515156</v>
      </c>
      <c r="J24" s="75">
        <v>53.92449080973671</v>
      </c>
      <c r="K24" s="75">
        <v>41.619907294462067</v>
      </c>
      <c r="L24" s="75">
        <v>47.716923076923081</v>
      </c>
      <c r="M24" s="75">
        <v>17.235294117647058</v>
      </c>
      <c r="N24" s="75">
        <v>16.290726817042607</v>
      </c>
      <c r="O24" s="84">
        <f t="shared" si="4"/>
        <v>8.9552238805970177</v>
      </c>
      <c r="P24" s="75">
        <v>17.994858611825194</v>
      </c>
      <c r="Q24" s="75">
        <v>21</v>
      </c>
      <c r="R24" s="75">
        <v>19.100000000000001</v>
      </c>
      <c r="S24" s="75"/>
      <c r="T24" s="75">
        <v>35.298229263746506</v>
      </c>
      <c r="U24" s="75">
        <v>2.8</v>
      </c>
      <c r="V24" s="75">
        <f t="shared" si="5"/>
        <v>17.994858611825194</v>
      </c>
      <c r="W24" s="75">
        <v>81.900000000000006</v>
      </c>
      <c r="X24" s="75">
        <v>44.3</v>
      </c>
      <c r="Y24" s="77">
        <f t="shared" si="0"/>
        <v>19.100000000000001</v>
      </c>
      <c r="Z24" s="77">
        <f t="shared" si="6"/>
        <v>0</v>
      </c>
      <c r="AA24" s="75">
        <v>26.7</v>
      </c>
      <c r="AB24" s="75">
        <v>4.0550885586649139</v>
      </c>
      <c r="AC24" s="75">
        <v>7.5854700854700852</v>
      </c>
      <c r="AD24" s="75">
        <v>2131.0160427807486</v>
      </c>
      <c r="AE24" s="75">
        <v>964.40677966101703</v>
      </c>
      <c r="AF24" s="75">
        <v>1826.9230769230771</v>
      </c>
      <c r="AG24" s="77">
        <v>591.33136094674558</v>
      </c>
      <c r="AH24" s="79">
        <v>9.1903719912472646</v>
      </c>
      <c r="AI24" s="75">
        <v>957</v>
      </c>
      <c r="AJ24" s="75">
        <v>521.6</v>
      </c>
      <c r="AK24" s="75">
        <v>691.33522727272725</v>
      </c>
      <c r="AL24" s="78">
        <f t="shared" si="7"/>
        <v>591.33136094674558</v>
      </c>
      <c r="AM24" s="75">
        <v>7.0043103448275854</v>
      </c>
      <c r="AN24" s="83">
        <v>0.40100000000000002</v>
      </c>
      <c r="AO24" s="75">
        <v>28.789030922285452</v>
      </c>
      <c r="AP24" s="75">
        <v>78.26805096743746</v>
      </c>
      <c r="AQ24" s="75">
        <v>2.1000471920717318</v>
      </c>
      <c r="AR24" s="75">
        <v>0</v>
      </c>
      <c r="AS24" s="75">
        <v>58.149779735682827</v>
      </c>
      <c r="AT24" s="75">
        <v>18.333333333333332</v>
      </c>
      <c r="AU24" s="75">
        <v>182.718579451267</v>
      </c>
      <c r="AV24" s="75">
        <f t="shared" si="8"/>
        <v>32.541262897378687</v>
      </c>
      <c r="AW24" s="75">
        <v>1.0705484654828104</v>
      </c>
      <c r="AX24" s="78">
        <f t="shared" si="1"/>
        <v>1826.9230769230771</v>
      </c>
      <c r="AY24" s="75">
        <v>137.1397402483023</v>
      </c>
      <c r="AZ24" s="75">
        <v>34</v>
      </c>
      <c r="BA24" s="75"/>
      <c r="BB24" s="75">
        <v>31.6</v>
      </c>
      <c r="BC24" s="75">
        <v>21.65035</v>
      </c>
      <c r="BD24" s="75">
        <v>4.24</v>
      </c>
      <c r="BE24" s="75">
        <v>33.479999999999997</v>
      </c>
      <c r="BF24" s="75">
        <v>2.95</v>
      </c>
      <c r="BG24" s="75">
        <v>2.2999999999999998</v>
      </c>
      <c r="BH24" s="80">
        <v>17.7</v>
      </c>
      <c r="BI24" s="75">
        <v>62.88</v>
      </c>
      <c r="BJ24" s="80">
        <v>21.78</v>
      </c>
      <c r="BK24" s="75">
        <v>29.037379999999999</v>
      </c>
      <c r="BL24" s="75">
        <v>21.02</v>
      </c>
      <c r="BM24" s="75">
        <v>23.71</v>
      </c>
      <c r="BN24" s="75">
        <v>19.804287045666356</v>
      </c>
      <c r="BO24" s="75">
        <v>77.124645892351268</v>
      </c>
      <c r="BP24" s="75">
        <v>785.9375</v>
      </c>
      <c r="BQ24" s="75">
        <v>1488.5749502228123</v>
      </c>
      <c r="BR24" s="75">
        <v>15.493077863376637</v>
      </c>
      <c r="BS24" s="75">
        <v>31.200000000000003</v>
      </c>
      <c r="BT24" s="75"/>
      <c r="BU24" s="75" t="s">
        <v>210</v>
      </c>
      <c r="BV24" s="78">
        <f t="shared" si="2"/>
        <v>1826.9230769230771</v>
      </c>
      <c r="BW24" s="78">
        <f t="shared" si="9"/>
        <v>17.994858611825194</v>
      </c>
      <c r="BX24" s="78">
        <f t="shared" si="3"/>
        <v>4.0550885586649139</v>
      </c>
      <c r="BY24" s="75" t="s">
        <v>107</v>
      </c>
      <c r="BZ24" s="75" t="s">
        <v>107</v>
      </c>
      <c r="CA24" s="75" t="s">
        <v>107</v>
      </c>
      <c r="CB24" s="75" t="s">
        <v>107</v>
      </c>
      <c r="CC24" s="75" t="s">
        <v>107</v>
      </c>
      <c r="CD24" s="75" t="s">
        <v>107</v>
      </c>
      <c r="CE24" s="78">
        <f t="shared" si="10"/>
        <v>21</v>
      </c>
      <c r="CF24" s="75" t="s">
        <v>210</v>
      </c>
      <c r="CG24" s="75">
        <v>9.5</v>
      </c>
      <c r="CH24" s="75">
        <v>0.6</v>
      </c>
      <c r="CI24" s="75">
        <v>5.5999999999999943</v>
      </c>
      <c r="CJ24" s="75">
        <v>0</v>
      </c>
      <c r="CK24" s="75">
        <v>8.7857559836544077</v>
      </c>
      <c r="CL24" s="75"/>
      <c r="CM24" s="75"/>
      <c r="CN24" s="75">
        <v>48.2</v>
      </c>
      <c r="CO24" s="75"/>
      <c r="CP24" s="75">
        <v>8.4</v>
      </c>
      <c r="CQ24" s="75">
        <v>6.4</v>
      </c>
      <c r="CR24" s="75">
        <v>49.4</v>
      </c>
      <c r="CS24" s="75">
        <v>482</v>
      </c>
      <c r="CT24" s="75">
        <v>19.099999999999994</v>
      </c>
      <c r="CU24" s="75">
        <v>91.7</v>
      </c>
      <c r="CV24" s="75">
        <v>4.3902176255117435</v>
      </c>
      <c r="CW24" s="75">
        <v>0.15147211966297452</v>
      </c>
      <c r="CX24" s="75">
        <v>17.14</v>
      </c>
      <c r="CY24" s="75">
        <v>5.0483351235230938</v>
      </c>
      <c r="CZ24" s="75">
        <v>62.434026699782677</v>
      </c>
      <c r="DA24" s="75">
        <v>26.650821535599878</v>
      </c>
      <c r="DB24" s="26"/>
      <c r="DC24" s="26"/>
      <c r="DD24" s="26"/>
      <c r="DE24" s="26"/>
      <c r="DF24" s="26"/>
      <c r="DG24" s="26"/>
      <c r="DH24" s="26"/>
      <c r="DI24" s="26"/>
      <c r="DJ24" s="26"/>
      <c r="DK24" s="26"/>
      <c r="DL24" s="26"/>
      <c r="DM24" s="26"/>
      <c r="DN24" s="26"/>
      <c r="DO24" s="26"/>
      <c r="DP24" s="26"/>
    </row>
    <row r="25" spans="1:120" ht="20.25" customHeight="1" x14ac:dyDescent="0.25">
      <c r="A25" s="30">
        <v>22</v>
      </c>
      <c r="B25" s="76" t="s">
        <v>128</v>
      </c>
      <c r="C25" s="77">
        <v>8.3234613351801556</v>
      </c>
      <c r="D25" s="75">
        <v>59.8</v>
      </c>
      <c r="E25" s="75">
        <v>16.043747189438225</v>
      </c>
      <c r="F25" s="75">
        <v>46.9</v>
      </c>
      <c r="G25" s="75">
        <v>423.1056464372698</v>
      </c>
      <c r="H25" s="77">
        <v>3.6956521739130466</v>
      </c>
      <c r="I25" s="75">
        <v>1.7155110793423916</v>
      </c>
      <c r="J25" s="75">
        <v>13.887264543795297</v>
      </c>
      <c r="K25" s="75">
        <v>13.500743865156048</v>
      </c>
      <c r="L25" s="75">
        <v>13.686224489795917</v>
      </c>
      <c r="M25" s="75">
        <v>64.276051925860884</v>
      </c>
      <c r="N25" s="75">
        <v>59.514925373134332</v>
      </c>
      <c r="O25" s="84">
        <f t="shared" si="4"/>
        <v>3.6956521739130466</v>
      </c>
      <c r="P25" s="75">
        <v>6.5764874078961837</v>
      </c>
      <c r="Q25" s="75">
        <v>2.8596568411790582</v>
      </c>
      <c r="R25" s="75">
        <v>15.5</v>
      </c>
      <c r="S25" s="75">
        <v>3</v>
      </c>
      <c r="T25" s="75">
        <v>54.732089179958813</v>
      </c>
      <c r="U25" s="75">
        <v>2.6</v>
      </c>
      <c r="V25" s="75">
        <f t="shared" si="5"/>
        <v>6.5764874078961837</v>
      </c>
      <c r="W25" s="75">
        <v>81.5</v>
      </c>
      <c r="X25" s="75">
        <v>50.5</v>
      </c>
      <c r="Y25" s="77">
        <f t="shared" si="0"/>
        <v>15.5</v>
      </c>
      <c r="Z25" s="77">
        <f t="shared" si="6"/>
        <v>3</v>
      </c>
      <c r="AA25" s="75">
        <v>4.2</v>
      </c>
      <c r="AB25" s="75">
        <v>4.9748719095356106</v>
      </c>
      <c r="AC25" s="75">
        <v>5.4992611357399195</v>
      </c>
      <c r="AD25" s="75">
        <v>3749.341238471673</v>
      </c>
      <c r="AE25" s="75">
        <v>1500.2997601918464</v>
      </c>
      <c r="AF25" s="75">
        <v>688.29953986954547</v>
      </c>
      <c r="AG25" s="77">
        <v>1020.9020489755122</v>
      </c>
      <c r="AH25" s="79">
        <v>8.5375154924206313</v>
      </c>
      <c r="AI25" s="75">
        <v>1074</v>
      </c>
      <c r="AJ25" s="75">
        <v>857.87641427328117</v>
      </c>
      <c r="AK25" s="75">
        <v>1221.6363833008868</v>
      </c>
      <c r="AL25" s="78">
        <f t="shared" si="7"/>
        <v>1020.9020489755122</v>
      </c>
      <c r="AM25" s="75">
        <v>22.404342784863498</v>
      </c>
      <c r="AN25" s="83">
        <v>0.38800000000000001</v>
      </c>
      <c r="AO25" s="75">
        <v>24.11247500330888</v>
      </c>
      <c r="AP25" s="75">
        <v>64.309752567612335</v>
      </c>
      <c r="AQ25" s="75">
        <v>1.1979284730335316</v>
      </c>
      <c r="AR25" s="75">
        <v>0.20736403715127119</v>
      </c>
      <c r="AS25" s="75">
        <v>60.941170630456512</v>
      </c>
      <c r="AT25" s="75">
        <v>1.3971598717361429</v>
      </c>
      <c r="AU25" s="75">
        <v>166.84324203836579</v>
      </c>
      <c r="AV25" s="75">
        <f t="shared" si="8"/>
        <v>42.402374395122131</v>
      </c>
      <c r="AW25" s="75">
        <v>1.0480065617320942</v>
      </c>
      <c r="AX25" s="78">
        <f t="shared" si="1"/>
        <v>688.29953986954547</v>
      </c>
      <c r="AY25" s="75">
        <v>118.4731551358278</v>
      </c>
      <c r="AZ25" s="75">
        <v>37.799999999999997</v>
      </c>
      <c r="BA25" s="75"/>
      <c r="BB25" s="75">
        <v>14.4</v>
      </c>
      <c r="BC25" s="75">
        <v>19.88166</v>
      </c>
      <c r="BD25" s="75">
        <v>1.53</v>
      </c>
      <c r="BE25" s="75">
        <v>51.49</v>
      </c>
      <c r="BF25" s="75">
        <v>4.84</v>
      </c>
      <c r="BG25" s="75">
        <v>11.3</v>
      </c>
      <c r="BH25" s="80">
        <v>4.0999999999999996</v>
      </c>
      <c r="BI25" s="75">
        <v>62.47</v>
      </c>
      <c r="BJ25" s="80">
        <v>11.64</v>
      </c>
      <c r="BK25" s="75">
        <v>18.017980000000001</v>
      </c>
      <c r="BL25" s="75">
        <v>9.3699999999999992</v>
      </c>
      <c r="BM25" s="75">
        <v>17.88</v>
      </c>
      <c r="BN25" s="75">
        <v>26.947521336480847</v>
      </c>
      <c r="BO25" s="75">
        <v>81.53871810550892</v>
      </c>
      <c r="BP25" s="75">
        <v>1348.8415545590433</v>
      </c>
      <c r="BQ25" s="75">
        <v>560.25686022176296</v>
      </c>
      <c r="BR25" s="75">
        <v>20.827416453659001</v>
      </c>
      <c r="BS25" s="75">
        <v>37.9</v>
      </c>
      <c r="BT25" s="75">
        <v>23.10454438427125</v>
      </c>
      <c r="BU25" s="75" t="s">
        <v>211</v>
      </c>
      <c r="BV25" s="78">
        <f t="shared" si="2"/>
        <v>688.29953986954547</v>
      </c>
      <c r="BW25" s="78">
        <f t="shared" si="9"/>
        <v>6.5764874078961837</v>
      </c>
      <c r="BX25" s="78">
        <f t="shared" si="3"/>
        <v>4.9748719095356106</v>
      </c>
      <c r="BY25" s="75">
        <v>14.9</v>
      </c>
      <c r="BZ25" s="75">
        <v>44.3</v>
      </c>
      <c r="CA25" s="75">
        <v>29.3</v>
      </c>
      <c r="CB25" s="75">
        <v>13.9</v>
      </c>
      <c r="CC25" s="75">
        <v>25.5</v>
      </c>
      <c r="CD25" s="75">
        <v>6.4</v>
      </c>
      <c r="CE25" s="78">
        <f t="shared" si="10"/>
        <v>2.8596568411790582</v>
      </c>
      <c r="CF25" s="75" t="s">
        <v>211</v>
      </c>
      <c r="CG25" s="75">
        <v>23.7</v>
      </c>
      <c r="CH25" s="75">
        <v>1.5</v>
      </c>
      <c r="CI25" s="75">
        <v>10.400000000000006</v>
      </c>
      <c r="CJ25" s="75">
        <v>9.5</v>
      </c>
      <c r="CK25" s="75">
        <v>16.374673428615338</v>
      </c>
      <c r="CL25" s="75"/>
      <c r="CM25" s="75"/>
      <c r="CN25" s="75">
        <v>32.4</v>
      </c>
      <c r="CO25" s="75">
        <v>20</v>
      </c>
      <c r="CP25" s="75">
        <v>9.1</v>
      </c>
      <c r="CQ25" s="75">
        <v>4.5999999999999996</v>
      </c>
      <c r="CR25" s="75">
        <v>34.700000000000003</v>
      </c>
      <c r="CS25" s="75">
        <v>464</v>
      </c>
      <c r="CT25" s="75">
        <v>13.299999999999997</v>
      </c>
      <c r="CU25" s="75">
        <v>2</v>
      </c>
      <c r="CV25" s="75">
        <v>15.660499837715028</v>
      </c>
      <c r="CW25" s="75">
        <v>0.33353018548841706</v>
      </c>
      <c r="CX25" s="75">
        <v>30.78</v>
      </c>
      <c r="CY25" s="75">
        <v>3.4471094318428408</v>
      </c>
      <c r="CZ25" s="75">
        <v>43.357826948480842</v>
      </c>
      <c r="DA25" s="75">
        <v>4.6868997310795235</v>
      </c>
      <c r="DB25" s="26"/>
      <c r="DC25" s="26"/>
      <c r="DD25" s="26"/>
      <c r="DE25" s="26"/>
      <c r="DF25" s="26"/>
      <c r="DG25" s="26"/>
      <c r="DH25" s="26"/>
      <c r="DI25" s="26"/>
      <c r="DJ25" s="26"/>
      <c r="DK25" s="26"/>
      <c r="DL25" s="26"/>
      <c r="DM25" s="26"/>
      <c r="DN25" s="26"/>
      <c r="DO25" s="26"/>
      <c r="DP25" s="26"/>
    </row>
    <row r="26" spans="1:120" ht="20.25" customHeight="1" x14ac:dyDescent="0.25">
      <c r="A26" s="30">
        <v>23</v>
      </c>
      <c r="B26" s="76" t="s">
        <v>129</v>
      </c>
      <c r="C26" s="77">
        <v>0.12901945216355698</v>
      </c>
      <c r="D26" s="75">
        <v>70.2</v>
      </c>
      <c r="E26" s="75">
        <v>21.655486647259842</v>
      </c>
      <c r="F26" s="75">
        <v>62.2</v>
      </c>
      <c r="G26" s="75">
        <v>436.09436406557842</v>
      </c>
      <c r="H26" s="77">
        <v>15.476190476190482</v>
      </c>
      <c r="I26" s="75">
        <v>4.6511627906976685</v>
      </c>
      <c r="J26" s="75">
        <v>46.233363483654216</v>
      </c>
      <c r="K26" s="75">
        <v>36.565272496831433</v>
      </c>
      <c r="L26" s="75">
        <v>41.352613730884897</v>
      </c>
      <c r="M26" s="75">
        <v>17.754130495659478</v>
      </c>
      <c r="N26" s="75">
        <v>20.050441361916771</v>
      </c>
      <c r="O26" s="84">
        <f t="shared" si="4"/>
        <v>15.476190476190482</v>
      </c>
      <c r="P26" s="75">
        <v>18.380462724935732</v>
      </c>
      <c r="Q26" s="75">
        <v>17.276166456494323</v>
      </c>
      <c r="R26" s="75">
        <v>24.2</v>
      </c>
      <c r="S26" s="75"/>
      <c r="T26" s="75">
        <v>30.639925805703687</v>
      </c>
      <c r="U26" s="75">
        <v>3.9</v>
      </c>
      <c r="V26" s="75">
        <f t="shared" si="5"/>
        <v>18.380462724935732</v>
      </c>
      <c r="W26" s="75">
        <v>78.400000000000006</v>
      </c>
      <c r="X26" s="75">
        <v>37</v>
      </c>
      <c r="Y26" s="77">
        <f t="shared" si="0"/>
        <v>24.2</v>
      </c>
      <c r="Z26" s="77">
        <f t="shared" si="6"/>
        <v>0</v>
      </c>
      <c r="AA26" s="75">
        <v>20.399999999999999</v>
      </c>
      <c r="AB26" s="75">
        <v>45.455269961360315</v>
      </c>
      <c r="AC26" s="75">
        <v>8.926615553121577</v>
      </c>
      <c r="AD26" s="75">
        <v>2222.644376899696</v>
      </c>
      <c r="AE26" s="75">
        <v>964.44444444444446</v>
      </c>
      <c r="AF26" s="75">
        <v>2181.3363233270475</v>
      </c>
      <c r="AG26" s="77">
        <v>641.501976284585</v>
      </c>
      <c r="AH26" s="79">
        <v>11.559139784946236</v>
      </c>
      <c r="AI26" s="75">
        <v>947</v>
      </c>
      <c r="AJ26" s="75">
        <v>546.51162790697674</v>
      </c>
      <c r="AK26" s="75">
        <v>788.87931034482756</v>
      </c>
      <c r="AL26" s="78">
        <f t="shared" si="7"/>
        <v>641.501976284585</v>
      </c>
      <c r="AM26" s="75">
        <v>8.4019769357495893</v>
      </c>
      <c r="AN26" s="83">
        <v>0.41699999999999998</v>
      </c>
      <c r="AO26" s="75">
        <v>36.356561538589013</v>
      </c>
      <c r="AP26" s="75">
        <v>77.989062888391743</v>
      </c>
      <c r="AQ26" s="75">
        <v>3.3929903057419839</v>
      </c>
      <c r="AR26" s="75">
        <v>0.22463496817671283</v>
      </c>
      <c r="AS26" s="75">
        <v>56.114516993036126</v>
      </c>
      <c r="AT26" s="75">
        <v>19.364161849710982</v>
      </c>
      <c r="AU26" s="75">
        <v>175.02421173821728</v>
      </c>
      <c r="AV26" s="75">
        <f t="shared" si="8"/>
        <v>44.348129126925897</v>
      </c>
      <c r="AW26" s="75">
        <v>0.85424059508566541</v>
      </c>
      <c r="AX26" s="78">
        <f t="shared" si="1"/>
        <v>2181.3363233270475</v>
      </c>
      <c r="AY26" s="75">
        <v>130.32103721589289</v>
      </c>
      <c r="AZ26" s="75">
        <v>29.8</v>
      </c>
      <c r="BA26" s="75"/>
      <c r="BB26" s="75">
        <v>26.3</v>
      </c>
      <c r="BC26" s="75">
        <v>19.37012</v>
      </c>
      <c r="BD26" s="75">
        <v>1.44</v>
      </c>
      <c r="BE26" s="75">
        <v>38.32</v>
      </c>
      <c r="BF26" s="75">
        <v>4.26</v>
      </c>
      <c r="BG26" s="75">
        <v>18.2</v>
      </c>
      <c r="BH26" s="80">
        <v>8</v>
      </c>
      <c r="BI26" s="75">
        <v>62.43</v>
      </c>
      <c r="BJ26" s="80">
        <v>24.42</v>
      </c>
      <c r="BK26" s="75">
        <v>20.184100000000001</v>
      </c>
      <c r="BL26" s="75">
        <v>15.47</v>
      </c>
      <c r="BM26" s="75">
        <v>24.8</v>
      </c>
      <c r="BN26" s="75">
        <v>21.945288753799392</v>
      </c>
      <c r="BO26" s="75">
        <v>73.84234711912336</v>
      </c>
      <c r="BP26" s="75">
        <v>876.64233576642334</v>
      </c>
      <c r="BQ26" s="75">
        <v>1250.9534706331044</v>
      </c>
      <c r="BR26" s="75">
        <v>18.05648913315672</v>
      </c>
      <c r="BS26" s="75">
        <v>37.700000000000003</v>
      </c>
      <c r="BT26" s="75"/>
      <c r="BU26" s="75" t="s">
        <v>208</v>
      </c>
      <c r="BV26" s="78">
        <f t="shared" si="2"/>
        <v>2181.3363233270475</v>
      </c>
      <c r="BW26" s="78">
        <f t="shared" si="9"/>
        <v>18.380462724935732</v>
      </c>
      <c r="BX26" s="78">
        <f t="shared" si="3"/>
        <v>45.455269961360315</v>
      </c>
      <c r="BY26" s="75" t="s">
        <v>107</v>
      </c>
      <c r="BZ26" s="75" t="s">
        <v>107</v>
      </c>
      <c r="CA26" s="75" t="s">
        <v>107</v>
      </c>
      <c r="CB26" s="75" t="s">
        <v>107</v>
      </c>
      <c r="CC26" s="75" t="s">
        <v>107</v>
      </c>
      <c r="CD26" s="75" t="s">
        <v>107</v>
      </c>
      <c r="CE26" s="78">
        <f t="shared" si="10"/>
        <v>17.276166456494323</v>
      </c>
      <c r="CF26" s="75" t="s">
        <v>208</v>
      </c>
      <c r="CG26" s="75">
        <v>15.1</v>
      </c>
      <c r="CH26" s="75">
        <v>0.5</v>
      </c>
      <c r="CI26" s="75">
        <v>6.9000000000000057</v>
      </c>
      <c r="CJ26" s="75" t="s">
        <v>107</v>
      </c>
      <c r="CK26" s="75">
        <v>5.8512978442586894</v>
      </c>
      <c r="CL26" s="75"/>
      <c r="CM26" s="75"/>
      <c r="CN26" s="75">
        <v>58.7</v>
      </c>
      <c r="CO26" s="75"/>
      <c r="CP26" s="75">
        <v>7.5</v>
      </c>
      <c r="CQ26" s="75">
        <v>4.9000000000000004</v>
      </c>
      <c r="CR26" s="75">
        <v>20.399999999999999</v>
      </c>
      <c r="CS26" s="75">
        <v>350</v>
      </c>
      <c r="CT26" s="75">
        <v>14.5</v>
      </c>
      <c r="CU26" s="75">
        <v>40.9</v>
      </c>
      <c r="CV26" s="75">
        <v>5.4650868077556707</v>
      </c>
      <c r="CW26" s="75">
        <v>0.1977086079286221</v>
      </c>
      <c r="CX26" s="75">
        <v>21.17</v>
      </c>
      <c r="CY26" s="75">
        <v>5.8169375534644994</v>
      </c>
      <c r="CZ26" s="75">
        <v>58.695652173913047</v>
      </c>
      <c r="DA26" s="75">
        <v>22.34952864394489</v>
      </c>
      <c r="DB26" s="26"/>
      <c r="DC26" s="26"/>
      <c r="DD26" s="26"/>
      <c r="DE26" s="26"/>
      <c r="DF26" s="26"/>
      <c r="DG26" s="26"/>
      <c r="DH26" s="26"/>
      <c r="DI26" s="26"/>
      <c r="DJ26" s="26"/>
      <c r="DK26" s="26"/>
      <c r="DL26" s="26"/>
      <c r="DM26" s="26"/>
      <c r="DN26" s="26"/>
      <c r="DO26" s="26"/>
      <c r="DP26" s="26"/>
    </row>
    <row r="27" spans="1:120" ht="20.25" customHeight="1" x14ac:dyDescent="0.25">
      <c r="A27" s="30">
        <v>24</v>
      </c>
      <c r="B27" s="76" t="s">
        <v>130</v>
      </c>
      <c r="C27" s="77">
        <v>0.14408645187112268</v>
      </c>
      <c r="D27" s="75">
        <v>66.599999999999994</v>
      </c>
      <c r="E27" s="75">
        <v>17.220198945480242</v>
      </c>
      <c r="F27" s="75">
        <v>57.4</v>
      </c>
      <c r="G27" s="75"/>
      <c r="H27" s="77">
        <v>8</v>
      </c>
      <c r="I27" s="75">
        <v>4.5</v>
      </c>
      <c r="J27" s="75">
        <v>38.893092638633661</v>
      </c>
      <c r="K27" s="75">
        <v>27.716186252771617</v>
      </c>
      <c r="L27" s="75">
        <v>33.375294182037109</v>
      </c>
      <c r="M27" s="75">
        <v>21.900305920460681</v>
      </c>
      <c r="N27" s="75">
        <v>31.865042174320525</v>
      </c>
      <c r="O27" s="84">
        <f t="shared" si="4"/>
        <v>8</v>
      </c>
      <c r="P27" s="75">
        <v>11.920529801324504</v>
      </c>
      <c r="Q27" s="75">
        <v>14.043355325164939</v>
      </c>
      <c r="R27" s="75">
        <v>22.4</v>
      </c>
      <c r="S27" s="75"/>
      <c r="T27" s="75">
        <v>30.064229249011859</v>
      </c>
      <c r="U27" s="75">
        <v>1.9</v>
      </c>
      <c r="V27" s="75">
        <f t="shared" si="5"/>
        <v>11.920529801324504</v>
      </c>
      <c r="W27" s="75">
        <v>80.7</v>
      </c>
      <c r="X27" s="75">
        <v>41.2</v>
      </c>
      <c r="Y27" s="77">
        <f t="shared" si="0"/>
        <v>22.4</v>
      </c>
      <c r="Z27" s="77">
        <f t="shared" si="6"/>
        <v>0</v>
      </c>
      <c r="AA27" s="75">
        <v>8.3000000000000007</v>
      </c>
      <c r="AB27" s="75">
        <v>39.753112003729797</v>
      </c>
      <c r="AC27" s="75">
        <v>5.7917261055634803</v>
      </c>
      <c r="AD27" s="75">
        <v>2553.9305301645336</v>
      </c>
      <c r="AE27" s="75">
        <v>1189.8148148148148</v>
      </c>
      <c r="AF27" s="75">
        <v>767.04193987380927</v>
      </c>
      <c r="AG27" s="77">
        <v>783.38888888888891</v>
      </c>
      <c r="AH27" s="79">
        <v>9.472687085569941</v>
      </c>
      <c r="AI27" s="75">
        <v>1035</v>
      </c>
      <c r="AJ27" s="75">
        <v>613.20441988950279</v>
      </c>
      <c r="AK27" s="75">
        <v>1018.9688715953307</v>
      </c>
      <c r="AL27" s="78">
        <f t="shared" si="7"/>
        <v>783.38888888888891</v>
      </c>
      <c r="AM27" s="75">
        <v>3.5632839224629418</v>
      </c>
      <c r="AN27" s="83">
        <v>0.40699999999999997</v>
      </c>
      <c r="AO27" s="75">
        <v>24.137520794546113</v>
      </c>
      <c r="AP27" s="75">
        <v>91.215638362858897</v>
      </c>
      <c r="AQ27" s="75">
        <v>8.5522296884544893E-2</v>
      </c>
      <c r="AR27" s="75">
        <v>3.679175864606328E-2</v>
      </c>
      <c r="AS27" s="75">
        <v>40.317374675154682</v>
      </c>
      <c r="AT27" s="75">
        <v>5.4347826086956523</v>
      </c>
      <c r="AU27" s="75">
        <v>181.26445058031317</v>
      </c>
      <c r="AV27" s="75">
        <f t="shared" si="8"/>
        <v>66.171155742638845</v>
      </c>
      <c r="AW27" s="75">
        <v>0.83503214677748161</v>
      </c>
      <c r="AX27" s="78">
        <f t="shared" si="1"/>
        <v>767.04193987380927</v>
      </c>
      <c r="AY27" s="75">
        <v>136.19527104050243</v>
      </c>
      <c r="AZ27" s="75">
        <v>24.9</v>
      </c>
      <c r="BA27" s="75"/>
      <c r="BB27" s="75">
        <v>24.4</v>
      </c>
      <c r="BC27" s="75">
        <v>20.204820000000002</v>
      </c>
      <c r="BD27" s="75">
        <v>1.81</v>
      </c>
      <c r="BE27" s="75">
        <v>35.06</v>
      </c>
      <c r="BF27" s="75">
        <v>5.23</v>
      </c>
      <c r="BG27" s="75">
        <v>16.100000000000001</v>
      </c>
      <c r="BH27" s="80">
        <v>13.1</v>
      </c>
      <c r="BI27" s="75">
        <v>64.3</v>
      </c>
      <c r="BJ27" s="80">
        <v>21.07</v>
      </c>
      <c r="BK27" s="75">
        <v>19.650690000000001</v>
      </c>
      <c r="BL27" s="75">
        <v>10.57</v>
      </c>
      <c r="BM27" s="75">
        <v>18.940000000000001</v>
      </c>
      <c r="BN27" s="75">
        <v>20.079260237780712</v>
      </c>
      <c r="BO27" s="75">
        <v>80.847255369928405</v>
      </c>
      <c r="BP27" s="75">
        <v>975.67567567567562</v>
      </c>
      <c r="BQ27" s="75">
        <v>493.07958477508652</v>
      </c>
      <c r="BR27" s="75">
        <v>18.326206475259621</v>
      </c>
      <c r="BS27" s="75">
        <v>33.299999999999997</v>
      </c>
      <c r="BT27" s="75"/>
      <c r="BU27" s="75" t="s">
        <v>212</v>
      </c>
      <c r="BV27" s="78">
        <f t="shared" si="2"/>
        <v>767.04193987380927</v>
      </c>
      <c r="BW27" s="78">
        <f t="shared" si="9"/>
        <v>11.920529801324504</v>
      </c>
      <c r="BX27" s="78">
        <f t="shared" si="3"/>
        <v>39.753112003729797</v>
      </c>
      <c r="BY27" s="75" t="s">
        <v>107</v>
      </c>
      <c r="BZ27" s="75" t="s">
        <v>107</v>
      </c>
      <c r="CA27" s="75" t="s">
        <v>107</v>
      </c>
      <c r="CB27" s="75" t="s">
        <v>107</v>
      </c>
      <c r="CC27" s="75" t="s">
        <v>107</v>
      </c>
      <c r="CD27" s="75" t="s">
        <v>107</v>
      </c>
      <c r="CE27" s="78">
        <f t="shared" si="10"/>
        <v>14.043355325164939</v>
      </c>
      <c r="CF27" s="75" t="s">
        <v>212</v>
      </c>
      <c r="CG27" s="75">
        <v>9.1999999999999993</v>
      </c>
      <c r="CH27" s="75">
        <v>0.6</v>
      </c>
      <c r="CI27" s="75">
        <v>6</v>
      </c>
      <c r="CJ27" s="75">
        <v>6.3</v>
      </c>
      <c r="CK27" s="75">
        <v>2.7367703838292075</v>
      </c>
      <c r="CL27" s="75"/>
      <c r="CM27" s="75"/>
      <c r="CN27" s="75">
        <v>56.9</v>
      </c>
      <c r="CO27" s="75"/>
      <c r="CP27" s="75">
        <v>10.6</v>
      </c>
      <c r="CQ27" s="75">
        <v>8</v>
      </c>
      <c r="CR27" s="75">
        <v>47</v>
      </c>
      <c r="CS27" s="75">
        <v>640</v>
      </c>
      <c r="CT27" s="75">
        <v>19.400000000000006</v>
      </c>
      <c r="CU27" s="75">
        <v>8.7999999999999989</v>
      </c>
      <c r="CV27" s="75">
        <v>6.4811439219022153</v>
      </c>
      <c r="CW27" s="75">
        <v>7.7522914861598805E-2</v>
      </c>
      <c r="CX27" s="75">
        <v>22.959999999999994</v>
      </c>
      <c r="CY27" s="75">
        <v>4.2732141510145585</v>
      </c>
      <c r="CZ27" s="75">
        <v>56.97886772762849</v>
      </c>
      <c r="DA27" s="75">
        <v>38.643293725130931</v>
      </c>
      <c r="DB27" s="26"/>
      <c r="DC27" s="26"/>
      <c r="DD27" s="26"/>
      <c r="DE27" s="26"/>
      <c r="DF27" s="26"/>
      <c r="DG27" s="26"/>
      <c r="DH27" s="26"/>
      <c r="DI27" s="26"/>
      <c r="DJ27" s="26"/>
      <c r="DK27" s="26"/>
      <c r="DL27" s="26"/>
      <c r="DM27" s="26"/>
      <c r="DN27" s="26"/>
      <c r="DO27" s="26"/>
      <c r="DP27" s="26"/>
    </row>
    <row r="28" spans="1:120" ht="20.25" customHeight="1" x14ac:dyDescent="0.25">
      <c r="A28" s="30">
        <v>25</v>
      </c>
      <c r="B28" s="76" t="s">
        <v>131</v>
      </c>
      <c r="C28" s="77">
        <v>0.93274059438544499</v>
      </c>
      <c r="D28" s="75">
        <v>61.9</v>
      </c>
      <c r="E28" s="75">
        <v>16.314918382138181</v>
      </c>
      <c r="F28" s="75">
        <v>59</v>
      </c>
      <c r="G28" s="75">
        <v>493.84028936783983</v>
      </c>
      <c r="H28" s="77">
        <v>13.07392996108949</v>
      </c>
      <c r="I28" s="75">
        <v>7.6250992851469448</v>
      </c>
      <c r="J28" s="75">
        <v>37.599269739844821</v>
      </c>
      <c r="K28" s="75">
        <v>32.026920031670628</v>
      </c>
      <c r="L28" s="75">
        <v>34.686431263206046</v>
      </c>
      <c r="M28" s="75">
        <v>28.464286977747904</v>
      </c>
      <c r="N28" s="75">
        <v>33.420441347270611</v>
      </c>
      <c r="O28" s="84">
        <f t="shared" si="4"/>
        <v>13.07392996108949</v>
      </c>
      <c r="P28" s="75">
        <v>13.101838342573679</v>
      </c>
      <c r="Q28" s="75">
        <v>13.419976635514018</v>
      </c>
      <c r="R28" s="75">
        <v>23.9</v>
      </c>
      <c r="S28" s="75"/>
      <c r="T28" s="75">
        <v>33.085897991619703</v>
      </c>
      <c r="U28" s="75">
        <v>4.2</v>
      </c>
      <c r="V28" s="75">
        <f t="shared" si="5"/>
        <v>13.101838342573679</v>
      </c>
      <c r="W28" s="75">
        <v>72.099999999999994</v>
      </c>
      <c r="X28" s="75">
        <v>31.5</v>
      </c>
      <c r="Y28" s="77">
        <f t="shared" si="0"/>
        <v>23.9</v>
      </c>
      <c r="Z28" s="77">
        <f t="shared" si="6"/>
        <v>0</v>
      </c>
      <c r="AA28" s="75">
        <v>30</v>
      </c>
      <c r="AB28" s="75">
        <v>42.730928227932978</v>
      </c>
      <c r="AC28" s="75">
        <v>7.008977791778233</v>
      </c>
      <c r="AD28" s="75">
        <v>2482.5403753819292</v>
      </c>
      <c r="AE28" s="75">
        <v>1121.7148488830487</v>
      </c>
      <c r="AF28" s="75">
        <v>2107.0178363060509</v>
      </c>
      <c r="AG28" s="77">
        <v>739.69844480971051</v>
      </c>
      <c r="AH28" s="79">
        <v>7.8716142618546217</v>
      </c>
      <c r="AI28" s="75">
        <v>981</v>
      </c>
      <c r="AJ28" s="75">
        <v>635.92724288840259</v>
      </c>
      <c r="AK28" s="75">
        <v>888.73863888273104</v>
      </c>
      <c r="AL28" s="78">
        <f t="shared" si="7"/>
        <v>739.69844480971051</v>
      </c>
      <c r="AM28" s="75">
        <v>9.0152348044604995</v>
      </c>
      <c r="AN28" s="83">
        <v>0.39200000000000002</v>
      </c>
      <c r="AO28" s="75">
        <v>35.754221078114497</v>
      </c>
      <c r="AP28" s="75">
        <v>71.489185778319339</v>
      </c>
      <c r="AQ28" s="75">
        <v>3.7621306410200619</v>
      </c>
      <c r="AR28" s="75">
        <v>0.20445894507884721</v>
      </c>
      <c r="AS28" s="75">
        <v>66.523370250972633</v>
      </c>
      <c r="AT28" s="75">
        <v>9.8050797401063203</v>
      </c>
      <c r="AU28" s="75">
        <v>170.96512124541462</v>
      </c>
      <c r="AV28" s="75">
        <f t="shared" si="8"/>
        <v>39.754767360814853</v>
      </c>
      <c r="AW28" s="75">
        <v>0.85300619240597786</v>
      </c>
      <c r="AX28" s="78">
        <f t="shared" si="1"/>
        <v>2107.0178363060509</v>
      </c>
      <c r="AY28" s="75">
        <v>126.45754183247821</v>
      </c>
      <c r="AZ28" s="75">
        <v>28.2</v>
      </c>
      <c r="BA28" s="75"/>
      <c r="BB28" s="75">
        <v>22.4</v>
      </c>
      <c r="BC28" s="75">
        <v>23.778770000000002</v>
      </c>
      <c r="BD28" s="75">
        <v>2.64</v>
      </c>
      <c r="BE28" s="75">
        <v>43.31</v>
      </c>
      <c r="BF28" s="75">
        <v>8.24</v>
      </c>
      <c r="BG28" s="75">
        <v>14.3</v>
      </c>
      <c r="BH28" s="80">
        <v>10.199999999999999</v>
      </c>
      <c r="BI28" s="75">
        <v>62.62</v>
      </c>
      <c r="BJ28" s="80">
        <v>14.13</v>
      </c>
      <c r="BK28" s="75">
        <v>25.19351</v>
      </c>
      <c r="BL28" s="75">
        <v>17.71</v>
      </c>
      <c r="BM28" s="75">
        <v>21</v>
      </c>
      <c r="BN28" s="75">
        <v>22.892023530900122</v>
      </c>
      <c r="BO28" s="75">
        <v>76.339758525736073</v>
      </c>
      <c r="BP28" s="75">
        <v>947.63779527559052</v>
      </c>
      <c r="BQ28" s="75">
        <v>1558.8780214571934</v>
      </c>
      <c r="BR28" s="75">
        <v>30.249110320284696</v>
      </c>
      <c r="BS28" s="75">
        <v>44.7</v>
      </c>
      <c r="BT28" s="75"/>
      <c r="BU28" s="75" t="s">
        <v>213</v>
      </c>
      <c r="BV28" s="78">
        <f t="shared" si="2"/>
        <v>2107.0178363060509</v>
      </c>
      <c r="BW28" s="78">
        <f t="shared" si="9"/>
        <v>13.101838342573679</v>
      </c>
      <c r="BX28" s="78">
        <f t="shared" si="3"/>
        <v>42.730928227932978</v>
      </c>
      <c r="BY28" s="75" t="s">
        <v>107</v>
      </c>
      <c r="BZ28" s="75" t="s">
        <v>107</v>
      </c>
      <c r="CA28" s="75" t="s">
        <v>107</v>
      </c>
      <c r="CB28" s="75" t="s">
        <v>107</v>
      </c>
      <c r="CC28" s="75" t="s">
        <v>107</v>
      </c>
      <c r="CD28" s="75" t="s">
        <v>107</v>
      </c>
      <c r="CE28" s="78">
        <f t="shared" si="10"/>
        <v>13.419976635514018</v>
      </c>
      <c r="CF28" s="75" t="s">
        <v>213</v>
      </c>
      <c r="CG28" s="75">
        <v>15</v>
      </c>
      <c r="CH28" s="75">
        <v>0.9</v>
      </c>
      <c r="CI28" s="75">
        <v>4.9000000000000057</v>
      </c>
      <c r="CJ28" s="75" t="s">
        <v>107</v>
      </c>
      <c r="CK28" s="75">
        <v>4.994839545880037</v>
      </c>
      <c r="CL28" s="75"/>
      <c r="CM28" s="75"/>
      <c r="CN28" s="75">
        <v>51.9</v>
      </c>
      <c r="CO28" s="75"/>
      <c r="CP28" s="75">
        <v>9.1</v>
      </c>
      <c r="CQ28" s="75">
        <v>5.4</v>
      </c>
      <c r="CR28" s="75">
        <v>46.5</v>
      </c>
      <c r="CS28" s="75">
        <v>561</v>
      </c>
      <c r="CT28" s="75">
        <v>14.900000000000006</v>
      </c>
      <c r="CU28" s="75">
        <v>20.7</v>
      </c>
      <c r="CV28" s="75">
        <v>6.5873353166170849</v>
      </c>
      <c r="CW28" s="75">
        <v>0.2639041714750901</v>
      </c>
      <c r="CX28" s="75">
        <v>19.97</v>
      </c>
      <c r="CY28" s="75">
        <v>5.9135437723526669</v>
      </c>
      <c r="CZ28" s="75">
        <v>61.120086160473889</v>
      </c>
      <c r="DA28" s="75">
        <v>39.828759196199101</v>
      </c>
      <c r="DB28" s="26"/>
      <c r="DC28" s="26"/>
      <c r="DD28" s="26"/>
      <c r="DE28" s="26"/>
      <c r="DF28" s="26"/>
      <c r="DG28" s="26"/>
      <c r="DH28" s="26"/>
      <c r="DI28" s="26"/>
      <c r="DJ28" s="26"/>
      <c r="DK28" s="26"/>
      <c r="DL28" s="26"/>
      <c r="DM28" s="26"/>
      <c r="DN28" s="26"/>
      <c r="DO28" s="26"/>
      <c r="DP28" s="26"/>
    </row>
    <row r="29" spans="1:120" ht="20.25" customHeight="1" x14ac:dyDescent="0.25">
      <c r="A29" s="30">
        <v>26</v>
      </c>
      <c r="B29" s="76" t="s">
        <v>132</v>
      </c>
      <c r="C29" s="77">
        <v>14.378539644012944</v>
      </c>
      <c r="D29" s="75">
        <v>60.7</v>
      </c>
      <c r="E29" s="75">
        <v>7.6191411685739077</v>
      </c>
      <c r="F29" s="75">
        <v>26.4</v>
      </c>
      <c r="G29" s="75">
        <v>801.4266126330175</v>
      </c>
      <c r="H29" s="77">
        <v>13.798977853492332</v>
      </c>
      <c r="I29" s="75">
        <v>8.011363636363626</v>
      </c>
      <c r="J29" s="75">
        <v>29.432100368428742</v>
      </c>
      <c r="K29" s="75">
        <v>31.86078087227208</v>
      </c>
      <c r="L29" s="75">
        <v>30.634307867581366</v>
      </c>
      <c r="M29" s="75">
        <v>36.871160372900285</v>
      </c>
      <c r="N29" s="75">
        <v>47.088418894996735</v>
      </c>
      <c r="O29" s="84">
        <f t="shared" si="4"/>
        <v>13.798977853492332</v>
      </c>
      <c r="P29" s="75">
        <v>13.187019320952917</v>
      </c>
      <c r="Q29" s="75">
        <v>8.1360390830514842</v>
      </c>
      <c r="R29" s="75">
        <v>28.2</v>
      </c>
      <c r="S29" s="75">
        <v>6.7</v>
      </c>
      <c r="T29" s="75">
        <v>24.532173965918247</v>
      </c>
      <c r="U29" s="75">
        <v>8.5</v>
      </c>
      <c r="V29" s="75">
        <f t="shared" si="5"/>
        <v>13.187019320952917</v>
      </c>
      <c r="W29" s="75">
        <v>71.2</v>
      </c>
      <c r="X29" s="75">
        <v>31.7</v>
      </c>
      <c r="Y29" s="77">
        <f t="shared" si="0"/>
        <v>28.2</v>
      </c>
      <c r="Z29" s="77">
        <f t="shared" si="6"/>
        <v>6.7</v>
      </c>
      <c r="AA29" s="75">
        <v>23.5</v>
      </c>
      <c r="AB29" s="75">
        <v>27.23953633211595</v>
      </c>
      <c r="AC29" s="75">
        <v>17.121865516690622</v>
      </c>
      <c r="AD29" s="75">
        <v>1985.7211231652841</v>
      </c>
      <c r="AE29" s="75">
        <v>1134.6385542168675</v>
      </c>
      <c r="AF29" s="75">
        <v>1655.3616611824523</v>
      </c>
      <c r="AG29" s="77">
        <v>618.54838709677415</v>
      </c>
      <c r="AH29" s="79">
        <v>15.880327563744649</v>
      </c>
      <c r="AI29" s="75">
        <v>896</v>
      </c>
      <c r="AJ29" s="75">
        <v>481.97465072735127</v>
      </c>
      <c r="AK29" s="75">
        <v>789.8925487045592</v>
      </c>
      <c r="AL29" s="78">
        <f t="shared" si="7"/>
        <v>618.54838709677415</v>
      </c>
      <c r="AM29" s="75">
        <v>19.053417332839217</v>
      </c>
      <c r="AN29" s="83">
        <v>0.435</v>
      </c>
      <c r="AO29" s="75">
        <v>37.278956244236774</v>
      </c>
      <c r="AP29" s="75">
        <v>62.528154265618213</v>
      </c>
      <c r="AQ29" s="75">
        <v>3.8823250484055793</v>
      </c>
      <c r="AR29" s="75">
        <v>1.2715122124312497</v>
      </c>
      <c r="AS29" s="75">
        <v>84.475990169258793</v>
      </c>
      <c r="AT29" s="75">
        <v>7.8259092766653051</v>
      </c>
      <c r="AU29" s="75">
        <v>201.22213014247538</v>
      </c>
      <c r="AV29" s="75">
        <f t="shared" si="8"/>
        <v>63.886741245110493</v>
      </c>
      <c r="AW29" s="75">
        <v>0.87289299318285485</v>
      </c>
      <c r="AX29" s="78">
        <f t="shared" si="1"/>
        <v>1655.3616611824523</v>
      </c>
      <c r="AY29" s="75">
        <v>116.26193209962217</v>
      </c>
      <c r="AZ29" s="75">
        <v>52.5</v>
      </c>
      <c r="BA29" s="75"/>
      <c r="BB29" s="75">
        <v>14.9</v>
      </c>
      <c r="BC29" s="75">
        <v>25.284009999999999</v>
      </c>
      <c r="BD29" s="75">
        <v>7.06</v>
      </c>
      <c r="BE29" s="75">
        <v>37.92</v>
      </c>
      <c r="BF29" s="75">
        <v>1.49</v>
      </c>
      <c r="BG29" s="75">
        <v>15.3</v>
      </c>
      <c r="BH29" s="80">
        <v>11.3</v>
      </c>
      <c r="BI29" s="75">
        <v>41.31</v>
      </c>
      <c r="BJ29" s="80">
        <v>21.07</v>
      </c>
      <c r="BK29" s="75">
        <v>26.577290000000001</v>
      </c>
      <c r="BL29" s="75">
        <v>22.11</v>
      </c>
      <c r="BM29" s="75">
        <v>35.450000000000003</v>
      </c>
      <c r="BN29" s="75">
        <v>35.588585017835911</v>
      </c>
      <c r="BO29" s="75">
        <v>63.774678500271683</v>
      </c>
      <c r="BP29" s="75">
        <v>707.39389920424401</v>
      </c>
      <c r="BQ29" s="75">
        <v>1755.6323527640975</v>
      </c>
      <c r="BR29" s="75">
        <v>25.342983161537152</v>
      </c>
      <c r="BS29" s="75">
        <v>63.7</v>
      </c>
      <c r="BT29" s="75">
        <v>94.877205069686667</v>
      </c>
      <c r="BU29" s="75" t="s">
        <v>214</v>
      </c>
      <c r="BV29" s="78">
        <f t="shared" si="2"/>
        <v>1655.3616611824523</v>
      </c>
      <c r="BW29" s="78">
        <f t="shared" si="9"/>
        <v>13.187019320952917</v>
      </c>
      <c r="BX29" s="78">
        <f t="shared" si="3"/>
        <v>27.23953633211595</v>
      </c>
      <c r="BY29" s="75">
        <v>14.9</v>
      </c>
      <c r="BZ29" s="75">
        <v>53.3</v>
      </c>
      <c r="CA29" s="75">
        <v>40.299999999999997</v>
      </c>
      <c r="CB29" s="75">
        <v>26.3</v>
      </c>
      <c r="CC29" s="75">
        <v>30.6</v>
      </c>
      <c r="CD29" s="75">
        <v>16.2</v>
      </c>
      <c r="CE29" s="78">
        <f t="shared" si="10"/>
        <v>8.1360390830514842</v>
      </c>
      <c r="CF29" s="75" t="s">
        <v>214</v>
      </c>
      <c r="CG29" s="75">
        <v>14.1</v>
      </c>
      <c r="CH29" s="75">
        <v>1.1000000000000001</v>
      </c>
      <c r="CI29" s="75">
        <v>2.9000000000000057</v>
      </c>
      <c r="CJ29" s="75">
        <v>10.3</v>
      </c>
      <c r="CK29" s="75">
        <v>7.9673116303994176</v>
      </c>
      <c r="CL29" s="75"/>
      <c r="CM29" s="75"/>
      <c r="CN29" s="75">
        <v>40.1</v>
      </c>
      <c r="CO29" s="75">
        <v>8.1999999999999993</v>
      </c>
      <c r="CP29" s="75">
        <v>9.3000000000000007</v>
      </c>
      <c r="CQ29" s="75">
        <v>4.9000000000000004</v>
      </c>
      <c r="CR29" s="75">
        <v>48.9</v>
      </c>
      <c r="CS29" s="75">
        <v>596</v>
      </c>
      <c r="CT29" s="75">
        <v>39.700000000000003</v>
      </c>
      <c r="CU29" s="75">
        <v>9</v>
      </c>
      <c r="CV29" s="75">
        <v>10.323468685478321</v>
      </c>
      <c r="CW29" s="75">
        <v>1.206570903126398</v>
      </c>
      <c r="CX29" s="75">
        <v>28.100000000000009</v>
      </c>
      <c r="CY29" s="75">
        <v>7.1088522519409167</v>
      </c>
      <c r="CZ29" s="75">
        <v>68.067226890756302</v>
      </c>
      <c r="DA29" s="75">
        <v>11.367193057333902</v>
      </c>
      <c r="DB29" s="26"/>
      <c r="DC29" s="26"/>
      <c r="DD29" s="26"/>
      <c r="DE29" s="26"/>
      <c r="DF29" s="26"/>
      <c r="DG29" s="26"/>
      <c r="DH29" s="26"/>
      <c r="DI29" s="26"/>
      <c r="DJ29" s="26"/>
      <c r="DK29" s="26"/>
      <c r="DL29" s="26"/>
      <c r="DM29" s="26"/>
      <c r="DN29" s="26"/>
      <c r="DO29" s="26"/>
      <c r="DP29" s="26"/>
    </row>
    <row r="30" spans="1:120" ht="20.25" customHeight="1" x14ac:dyDescent="0.25">
      <c r="A30" s="30">
        <v>27</v>
      </c>
      <c r="B30" s="76" t="s">
        <v>133</v>
      </c>
      <c r="C30" s="77">
        <v>1.241067376972371</v>
      </c>
      <c r="D30" s="75">
        <v>61.3</v>
      </c>
      <c r="E30" s="75">
        <v>14.970225071821314</v>
      </c>
      <c r="F30" s="75">
        <v>48.9</v>
      </c>
      <c r="G30" s="75">
        <v>494.16514175451454</v>
      </c>
      <c r="H30" s="77">
        <v>7.4357192494787938</v>
      </c>
      <c r="I30" s="75">
        <v>2.7690150718541844</v>
      </c>
      <c r="J30" s="75">
        <v>29.97691263463501</v>
      </c>
      <c r="K30" s="75">
        <v>27.01003760671248</v>
      </c>
      <c r="L30" s="75">
        <v>28.434422720137004</v>
      </c>
      <c r="M30" s="75">
        <v>36.513186781020401</v>
      </c>
      <c r="N30" s="75">
        <v>41.818181818181813</v>
      </c>
      <c r="O30" s="84">
        <f t="shared" si="4"/>
        <v>7.4357192494787938</v>
      </c>
      <c r="P30" s="75">
        <v>11.171628396360711</v>
      </c>
      <c r="Q30" s="75">
        <v>9.4312854675548987</v>
      </c>
      <c r="R30" s="75">
        <v>19.3</v>
      </c>
      <c r="S30" s="75"/>
      <c r="T30" s="75">
        <v>34.817909135166545</v>
      </c>
      <c r="U30" s="75">
        <v>2.8</v>
      </c>
      <c r="V30" s="75">
        <f t="shared" si="5"/>
        <v>11.171628396360711</v>
      </c>
      <c r="W30" s="75">
        <v>67.599999999999994</v>
      </c>
      <c r="X30" s="75">
        <v>41.4</v>
      </c>
      <c r="Y30" s="77">
        <f t="shared" si="0"/>
        <v>19.3</v>
      </c>
      <c r="Z30" s="77">
        <f t="shared" si="6"/>
        <v>0</v>
      </c>
      <c r="AA30" s="75">
        <v>19.600000000000001</v>
      </c>
      <c r="AB30" s="75">
        <v>27.177103634534493</v>
      </c>
      <c r="AC30" s="75">
        <v>7.1217624495060932</v>
      </c>
      <c r="AD30" s="75">
        <v>2721.1953912626022</v>
      </c>
      <c r="AE30" s="75">
        <v>1194.567438692098</v>
      </c>
      <c r="AF30" s="75">
        <v>1629.1256710940627</v>
      </c>
      <c r="AG30" s="77">
        <v>769.34179104477607</v>
      </c>
      <c r="AH30" s="79">
        <v>8.5689537833323026</v>
      </c>
      <c r="AI30" s="75">
        <v>994</v>
      </c>
      <c r="AJ30" s="75">
        <v>647.81017097764141</v>
      </c>
      <c r="AK30" s="75">
        <v>955.42765051225967</v>
      </c>
      <c r="AL30" s="78">
        <f t="shared" si="7"/>
        <v>769.34179104477607</v>
      </c>
      <c r="AM30" s="75">
        <v>10.552321646135102</v>
      </c>
      <c r="AN30" s="83">
        <v>0.4</v>
      </c>
      <c r="AO30" s="75">
        <v>35.682483995221276</v>
      </c>
      <c r="AP30" s="75">
        <v>69.797158255756983</v>
      </c>
      <c r="AQ30" s="75">
        <v>3.2836844683978441</v>
      </c>
      <c r="AR30" s="75">
        <v>0.16734354357293144</v>
      </c>
      <c r="AS30" s="75">
        <v>57.314546807902154</v>
      </c>
      <c r="AT30" s="75">
        <v>6.1601642710472273</v>
      </c>
      <c r="AU30" s="75">
        <v>174.94326185040333</v>
      </c>
      <c r="AV30" s="75">
        <f t="shared" si="8"/>
        <v>47.485744021335442</v>
      </c>
      <c r="AW30" s="75">
        <v>0.87386257570499282</v>
      </c>
      <c r="AX30" s="78">
        <f t="shared" si="1"/>
        <v>1629.1256710940627</v>
      </c>
      <c r="AY30" s="75">
        <v>125.33940207182846</v>
      </c>
      <c r="AZ30" s="75">
        <v>30.7</v>
      </c>
      <c r="BA30" s="75"/>
      <c r="BB30" s="75">
        <v>21.7</v>
      </c>
      <c r="BC30" s="75">
        <v>18.553820000000002</v>
      </c>
      <c r="BD30" s="75">
        <v>1.28</v>
      </c>
      <c r="BE30" s="75">
        <v>47.13</v>
      </c>
      <c r="BF30" s="75">
        <v>6.89</v>
      </c>
      <c r="BG30" s="75">
        <v>15.6</v>
      </c>
      <c r="BH30" s="80">
        <v>8.6999999999999993</v>
      </c>
      <c r="BI30" s="75">
        <v>65.94</v>
      </c>
      <c r="BJ30" s="80">
        <v>18.059999999999999</v>
      </c>
      <c r="BK30" s="75">
        <v>21.198689999999999</v>
      </c>
      <c r="BL30" s="75">
        <v>18.02</v>
      </c>
      <c r="BM30" s="75">
        <v>21.07</v>
      </c>
      <c r="BN30" s="75">
        <v>23.311860767361701</v>
      </c>
      <c r="BO30" s="75">
        <v>76.721651489127268</v>
      </c>
      <c r="BP30" s="75">
        <v>1007.3529411764706</v>
      </c>
      <c r="BQ30" s="75">
        <v>1303.2428424729499</v>
      </c>
      <c r="BR30" s="75">
        <v>21.977303736141636</v>
      </c>
      <c r="BS30" s="75">
        <v>45.2</v>
      </c>
      <c r="BT30" s="75"/>
      <c r="BU30" s="75" t="s">
        <v>215</v>
      </c>
      <c r="BV30" s="78">
        <f t="shared" si="2"/>
        <v>1629.1256710940627</v>
      </c>
      <c r="BW30" s="78">
        <f t="shared" si="9"/>
        <v>11.171628396360711</v>
      </c>
      <c r="BX30" s="78">
        <f t="shared" si="3"/>
        <v>27.177103634534493</v>
      </c>
      <c r="BY30" s="75" t="s">
        <v>107</v>
      </c>
      <c r="BZ30" s="75" t="s">
        <v>107</v>
      </c>
      <c r="CA30" s="75" t="s">
        <v>107</v>
      </c>
      <c r="CB30" s="75" t="s">
        <v>107</v>
      </c>
      <c r="CC30" s="75" t="s">
        <v>107</v>
      </c>
      <c r="CD30" s="75" t="s">
        <v>107</v>
      </c>
      <c r="CE30" s="78">
        <f t="shared" si="10"/>
        <v>9.4312854675548987</v>
      </c>
      <c r="CF30" s="75" t="s">
        <v>215</v>
      </c>
      <c r="CG30" s="75">
        <v>12.2</v>
      </c>
      <c r="CH30" s="75">
        <v>1.1000000000000001</v>
      </c>
      <c r="CI30" s="75">
        <v>7.4000000000000057</v>
      </c>
      <c r="CJ30" s="75">
        <v>9.8000000000000007</v>
      </c>
      <c r="CK30" s="75">
        <v>5.9903598251317112</v>
      </c>
      <c r="CL30" s="75"/>
      <c r="CM30" s="75"/>
      <c r="CN30" s="75">
        <v>53.1</v>
      </c>
      <c r="CO30" s="75"/>
      <c r="CP30" s="75">
        <v>8.6999999999999993</v>
      </c>
      <c r="CQ30" s="75">
        <v>5</v>
      </c>
      <c r="CR30" s="75">
        <v>48.3</v>
      </c>
      <c r="CS30" s="75">
        <v>437</v>
      </c>
      <c r="CT30" s="75">
        <v>18.900000000000006</v>
      </c>
      <c r="CU30" s="75">
        <v>9.7000000000000011</v>
      </c>
      <c r="CV30" s="75">
        <v>8.5765365287978348</v>
      </c>
      <c r="CW30" s="75">
        <v>0.31432966056587719</v>
      </c>
      <c r="CX30" s="75">
        <v>24.090000000000003</v>
      </c>
      <c r="CY30" s="75">
        <v>5.5712610461950831</v>
      </c>
      <c r="CZ30" s="75">
        <v>59.557801405117026</v>
      </c>
      <c r="DA30" s="75">
        <v>35.89228243021347</v>
      </c>
      <c r="DB30" s="26"/>
      <c r="DC30" s="26"/>
      <c r="DD30" s="26"/>
      <c r="DE30" s="26"/>
      <c r="DF30" s="26"/>
      <c r="DG30" s="26"/>
      <c r="DH30" s="26"/>
      <c r="DI30" s="26"/>
      <c r="DJ30" s="26"/>
      <c r="DK30" s="26"/>
      <c r="DL30" s="26"/>
      <c r="DM30" s="26"/>
      <c r="DN30" s="26"/>
      <c r="DO30" s="26"/>
      <c r="DP30" s="26"/>
    </row>
    <row r="31" spans="1:120" ht="20.25" customHeight="1" x14ac:dyDescent="0.25">
      <c r="A31" s="30">
        <v>28</v>
      </c>
      <c r="B31" s="76" t="s">
        <v>134</v>
      </c>
      <c r="C31" s="77">
        <v>2.7920302884123434</v>
      </c>
      <c r="D31" s="75">
        <v>70.099999999999994</v>
      </c>
      <c r="E31" s="75">
        <v>15.672602658320622</v>
      </c>
      <c r="F31" s="75">
        <v>54.9</v>
      </c>
      <c r="G31" s="75">
        <v>642.37926830862932</v>
      </c>
      <c r="H31" s="77">
        <v>16.34615384615384</v>
      </c>
      <c r="I31" s="75">
        <v>5.5096418732782411</v>
      </c>
      <c r="J31" s="75">
        <v>41.169047909797698</v>
      </c>
      <c r="K31" s="75">
        <v>34.737130768628063</v>
      </c>
      <c r="L31" s="75">
        <v>37.891521769508714</v>
      </c>
      <c r="M31" s="75">
        <v>24.247535028541776</v>
      </c>
      <c r="N31" s="75">
        <v>27.023203169213357</v>
      </c>
      <c r="O31" s="84">
        <f t="shared" si="4"/>
        <v>16.34615384615384</v>
      </c>
      <c r="P31" s="75">
        <v>17.217787913340935</v>
      </c>
      <c r="Q31" s="75">
        <v>14.899061700312766</v>
      </c>
      <c r="R31" s="75">
        <v>25.5</v>
      </c>
      <c r="S31" s="75"/>
      <c r="T31" s="75">
        <v>32.411107348459197</v>
      </c>
      <c r="U31" s="75">
        <v>2.5</v>
      </c>
      <c r="V31" s="75">
        <f t="shared" si="5"/>
        <v>17.217787913340935</v>
      </c>
      <c r="W31" s="75">
        <v>74.2</v>
      </c>
      <c r="X31" s="75">
        <v>16</v>
      </c>
      <c r="Y31" s="77">
        <f t="shared" si="0"/>
        <v>25.5</v>
      </c>
      <c r="Z31" s="77">
        <f t="shared" si="6"/>
        <v>0</v>
      </c>
      <c r="AA31" s="75">
        <v>28.5</v>
      </c>
      <c r="AB31" s="75">
        <v>58.012262757017936</v>
      </c>
      <c r="AC31" s="75">
        <v>10.765149399609047</v>
      </c>
      <c r="AD31" s="75">
        <v>2295.1189499589827</v>
      </c>
      <c r="AE31" s="75">
        <v>1050.8312020460357</v>
      </c>
      <c r="AF31" s="75">
        <v>2419.8598479200832</v>
      </c>
      <c r="AG31" s="77">
        <v>712.30053191489355</v>
      </c>
      <c r="AH31" s="79">
        <v>10.483762296186498</v>
      </c>
      <c r="AI31" s="75">
        <v>948</v>
      </c>
      <c r="AJ31" s="75">
        <v>623.79108424631659</v>
      </c>
      <c r="AK31" s="75">
        <v>833.38362881931346</v>
      </c>
      <c r="AL31" s="78">
        <f t="shared" si="7"/>
        <v>712.30053191489355</v>
      </c>
      <c r="AM31" s="75">
        <v>9.5796676441837736</v>
      </c>
      <c r="AN31" s="83">
        <v>0.40200000000000002</v>
      </c>
      <c r="AO31" s="75">
        <v>34.341780613480978</v>
      </c>
      <c r="AP31" s="75">
        <v>69.250134125706737</v>
      </c>
      <c r="AQ31" s="75">
        <v>4.4034501258718173</v>
      </c>
      <c r="AR31" s="75">
        <v>0.45688413253755916</v>
      </c>
      <c r="AS31" s="75">
        <v>63.36857210281299</v>
      </c>
      <c r="AT31" s="75">
        <v>13.801308744794765</v>
      </c>
      <c r="AU31" s="75">
        <v>191.04859607666413</v>
      </c>
      <c r="AV31" s="75">
        <f t="shared" si="8"/>
        <v>33.599798051976485</v>
      </c>
      <c r="AW31" s="75">
        <v>0.92208959443242378</v>
      </c>
      <c r="AX31" s="78">
        <f t="shared" si="1"/>
        <v>2419.8598479200832</v>
      </c>
      <c r="AY31" s="75">
        <v>125.72382495514969</v>
      </c>
      <c r="AZ31" s="75">
        <v>35.700000000000003</v>
      </c>
      <c r="BA31" s="75"/>
      <c r="BB31" s="75">
        <v>30.9</v>
      </c>
      <c r="BC31" s="75">
        <v>19.788029999999999</v>
      </c>
      <c r="BD31" s="75">
        <v>2.67</v>
      </c>
      <c r="BE31" s="75">
        <v>33.369999999999997</v>
      </c>
      <c r="BF31" s="75">
        <v>4.24</v>
      </c>
      <c r="BG31" s="75">
        <v>12</v>
      </c>
      <c r="BH31" s="80">
        <v>12.5</v>
      </c>
      <c r="BI31" s="75">
        <v>59.56</v>
      </c>
      <c r="BJ31" s="80">
        <v>16.73</v>
      </c>
      <c r="BK31" s="75">
        <v>22.5153</v>
      </c>
      <c r="BL31" s="75">
        <v>17.37</v>
      </c>
      <c r="BM31" s="75">
        <v>28.54</v>
      </c>
      <c r="BN31" s="75">
        <v>24.722384570426652</v>
      </c>
      <c r="BO31" s="75">
        <v>76.327844496719081</v>
      </c>
      <c r="BP31" s="75">
        <v>911.91588785046724</v>
      </c>
      <c r="BQ31" s="75">
        <v>2057.3575529868044</v>
      </c>
      <c r="BR31" s="75">
        <v>19.819188023112222</v>
      </c>
      <c r="BS31" s="75">
        <v>49.4</v>
      </c>
      <c r="BT31" s="75"/>
      <c r="BU31" s="75" t="s">
        <v>216</v>
      </c>
      <c r="BV31" s="78">
        <f t="shared" si="2"/>
        <v>2419.8598479200832</v>
      </c>
      <c r="BW31" s="78">
        <f t="shared" si="9"/>
        <v>17.217787913340935</v>
      </c>
      <c r="BX31" s="78">
        <f t="shared" si="3"/>
        <v>58.012262757017936</v>
      </c>
      <c r="BY31" s="75" t="s">
        <v>107</v>
      </c>
      <c r="BZ31" s="75" t="s">
        <v>107</v>
      </c>
      <c r="CA31" s="75" t="s">
        <v>107</v>
      </c>
      <c r="CB31" s="75" t="s">
        <v>107</v>
      </c>
      <c r="CC31" s="75" t="s">
        <v>107</v>
      </c>
      <c r="CD31" s="75" t="s">
        <v>107</v>
      </c>
      <c r="CE31" s="78">
        <f t="shared" si="10"/>
        <v>14.899061700312766</v>
      </c>
      <c r="CF31" s="75" t="s">
        <v>216</v>
      </c>
      <c r="CG31" s="75">
        <v>14.1</v>
      </c>
      <c r="CH31" s="75">
        <v>0.5</v>
      </c>
      <c r="CI31" s="75">
        <v>6.7999999999999972</v>
      </c>
      <c r="CJ31" s="75">
        <v>2.4</v>
      </c>
      <c r="CK31" s="75">
        <v>5.0942772080714525</v>
      </c>
      <c r="CL31" s="75"/>
      <c r="CM31" s="75"/>
      <c r="CN31" s="75">
        <v>58</v>
      </c>
      <c r="CO31" s="75"/>
      <c r="CP31" s="75">
        <v>9.5</v>
      </c>
      <c r="CQ31" s="75">
        <v>5.9</v>
      </c>
      <c r="CR31" s="75">
        <v>30.3</v>
      </c>
      <c r="CS31" s="75">
        <v>518</v>
      </c>
      <c r="CT31" s="75">
        <v>26.400000000000006</v>
      </c>
      <c r="CU31" s="75">
        <v>40.6</v>
      </c>
      <c r="CV31" s="75">
        <v>5.1785714285714288</v>
      </c>
      <c r="CW31" s="75">
        <v>0.54551601204745226</v>
      </c>
      <c r="CX31" s="75">
        <v>17.549999999999997</v>
      </c>
      <c r="CY31" s="75">
        <v>6.1940432341458704</v>
      </c>
      <c r="CZ31" s="75">
        <v>60.375057173349603</v>
      </c>
      <c r="DA31" s="75">
        <v>23.609555597446612</v>
      </c>
      <c r="DB31" s="26"/>
      <c r="DC31" s="26"/>
      <c r="DD31" s="26"/>
      <c r="DE31" s="26"/>
      <c r="DF31" s="26"/>
      <c r="DG31" s="26"/>
      <c r="DH31" s="26"/>
      <c r="DI31" s="26"/>
      <c r="DJ31" s="26"/>
      <c r="DK31" s="26"/>
      <c r="DL31" s="26"/>
      <c r="DM31" s="26"/>
      <c r="DN31" s="26"/>
      <c r="DO31" s="26"/>
      <c r="DP31" s="26"/>
    </row>
    <row r="32" spans="1:120" ht="20.25" customHeight="1" x14ac:dyDescent="0.25">
      <c r="A32" s="30">
        <v>29</v>
      </c>
      <c r="B32" s="76" t="s">
        <v>135</v>
      </c>
      <c r="C32" s="77">
        <v>0.30715490243314864</v>
      </c>
      <c r="D32" s="75">
        <v>77.400000000000006</v>
      </c>
      <c r="E32" s="75">
        <v>22.977842520892434</v>
      </c>
      <c r="F32" s="75">
        <v>68.2</v>
      </c>
      <c r="G32" s="75">
        <v>201.064559695132</v>
      </c>
      <c r="H32" s="77">
        <v>9.5238095238095184</v>
      </c>
      <c r="I32" s="75">
        <v>0</v>
      </c>
      <c r="J32" s="75">
        <v>32.980571789606699</v>
      </c>
      <c r="K32" s="75">
        <v>26.780325890162942</v>
      </c>
      <c r="L32" s="75">
        <v>29.809398873369858</v>
      </c>
      <c r="M32" s="75">
        <v>29.822012350163458</v>
      </c>
      <c r="N32" s="75">
        <v>25.415676959619955</v>
      </c>
      <c r="O32" s="84">
        <f t="shared" si="4"/>
        <v>9.5238095238095184</v>
      </c>
      <c r="P32" s="75">
        <v>16.745283018867923</v>
      </c>
      <c r="Q32" s="75">
        <v>15.839243498817968</v>
      </c>
      <c r="R32" s="75">
        <v>19.399999999999999</v>
      </c>
      <c r="S32" s="75"/>
      <c r="T32" s="75">
        <v>40.817198177676538</v>
      </c>
      <c r="U32" s="75">
        <v>2.9</v>
      </c>
      <c r="V32" s="75">
        <f t="shared" si="5"/>
        <v>16.745283018867923</v>
      </c>
      <c r="W32" s="75">
        <v>65.900000000000006</v>
      </c>
      <c r="X32" s="75">
        <v>54.4</v>
      </c>
      <c r="Y32" s="77">
        <f t="shared" si="0"/>
        <v>19.399999999999999</v>
      </c>
      <c r="Z32" s="77">
        <f t="shared" si="6"/>
        <v>0</v>
      </c>
      <c r="AA32" s="75">
        <v>16.8</v>
      </c>
      <c r="AB32" s="75">
        <v>37.697022458251816</v>
      </c>
      <c r="AC32" s="75">
        <v>7.8014184397163122</v>
      </c>
      <c r="AD32" s="75">
        <v>2226.1363636363635</v>
      </c>
      <c r="AE32" s="75">
        <v>1051.8292682926829</v>
      </c>
      <c r="AF32" s="75">
        <v>1039.7969920158446</v>
      </c>
      <c r="AG32" s="77">
        <v>665.36388140161728</v>
      </c>
      <c r="AH32" s="79">
        <v>10.205351586807716</v>
      </c>
      <c r="AI32" s="75">
        <v>995</v>
      </c>
      <c r="AJ32" s="75">
        <v>582.48959778085987</v>
      </c>
      <c r="AK32" s="75">
        <v>789.90683229813658</v>
      </c>
      <c r="AL32" s="78">
        <f t="shared" si="7"/>
        <v>665.36388140161728</v>
      </c>
      <c r="AM32" s="75">
        <v>7.137809187279152</v>
      </c>
      <c r="AN32" s="83">
        <v>0.42599999999999999</v>
      </c>
      <c r="AO32" s="75">
        <v>39.812113230346824</v>
      </c>
      <c r="AP32" s="75">
        <v>82.751966750779275</v>
      </c>
      <c r="AQ32" s="75">
        <v>1.8108950571470981</v>
      </c>
      <c r="AR32" s="75">
        <v>0.14760147601476015</v>
      </c>
      <c r="AS32" s="75">
        <v>43.779612377658275</v>
      </c>
      <c r="AT32" s="75">
        <v>7.3684210526315779</v>
      </c>
      <c r="AU32" s="75">
        <v>153.77494853674438</v>
      </c>
      <c r="AV32" s="75">
        <f t="shared" si="8"/>
        <v>35.608744826943635</v>
      </c>
      <c r="AW32" s="75">
        <v>0.96039499205112266</v>
      </c>
      <c r="AX32" s="78">
        <f t="shared" si="1"/>
        <v>1039.7969920158446</v>
      </c>
      <c r="AY32" s="75">
        <v>124.58769417091446</v>
      </c>
      <c r="AZ32" s="75">
        <v>31.3</v>
      </c>
      <c r="BA32" s="75"/>
      <c r="BB32" s="75">
        <v>18.600000000000001</v>
      </c>
      <c r="BC32" s="75">
        <v>17.392119999999998</v>
      </c>
      <c r="BD32" s="75">
        <v>1.41</v>
      </c>
      <c r="BE32" s="75">
        <v>41.06</v>
      </c>
      <c r="BF32" s="75">
        <v>7.07</v>
      </c>
      <c r="BG32" s="75">
        <v>4.5999999999999996</v>
      </c>
      <c r="BH32" s="80">
        <v>9.1</v>
      </c>
      <c r="BI32" s="75">
        <v>65.739999999999995</v>
      </c>
      <c r="BJ32" s="80">
        <v>16.71</v>
      </c>
      <c r="BK32" s="75">
        <v>12.264989999999999</v>
      </c>
      <c r="BL32" s="75">
        <v>11.96</v>
      </c>
      <c r="BM32" s="75">
        <v>20.13</v>
      </c>
      <c r="BN32" s="75">
        <v>18.149210903873744</v>
      </c>
      <c r="BO32" s="75">
        <v>74.666142969363705</v>
      </c>
      <c r="BP32" s="75">
        <v>885.24590163934431</v>
      </c>
      <c r="BQ32" s="75">
        <v>1113.0786744244876</v>
      </c>
      <c r="BR32" s="75">
        <v>22.97676793464386</v>
      </c>
      <c r="BS32" s="75">
        <v>30.799999999999997</v>
      </c>
      <c r="BT32" s="75"/>
      <c r="BU32" s="75" t="s">
        <v>217</v>
      </c>
      <c r="BV32" s="78">
        <f t="shared" si="2"/>
        <v>1039.7969920158446</v>
      </c>
      <c r="BW32" s="78">
        <f t="shared" si="9"/>
        <v>16.745283018867923</v>
      </c>
      <c r="BX32" s="78">
        <f t="shared" si="3"/>
        <v>37.697022458251816</v>
      </c>
      <c r="BY32" s="75" t="s">
        <v>107</v>
      </c>
      <c r="BZ32" s="75" t="s">
        <v>107</v>
      </c>
      <c r="CA32" s="75" t="s">
        <v>107</v>
      </c>
      <c r="CB32" s="75" t="s">
        <v>107</v>
      </c>
      <c r="CC32" s="75" t="s">
        <v>107</v>
      </c>
      <c r="CD32" s="75" t="s">
        <v>107</v>
      </c>
      <c r="CE32" s="78">
        <f t="shared" si="10"/>
        <v>15.839243498817968</v>
      </c>
      <c r="CF32" s="75" t="s">
        <v>217</v>
      </c>
      <c r="CG32" s="75">
        <v>11.2</v>
      </c>
      <c r="CH32" s="75">
        <v>0.7</v>
      </c>
      <c r="CI32" s="75">
        <v>5.4000000000000057</v>
      </c>
      <c r="CJ32" s="75">
        <v>8.5</v>
      </c>
      <c r="CK32" s="75">
        <v>7.3738973083012889</v>
      </c>
      <c r="CL32" s="75"/>
      <c r="CM32" s="75"/>
      <c r="CN32" s="75">
        <v>60</v>
      </c>
      <c r="CO32" s="75"/>
      <c r="CP32" s="75">
        <v>9.6</v>
      </c>
      <c r="CQ32" s="75">
        <v>6.5</v>
      </c>
      <c r="CR32" s="75">
        <v>34.5</v>
      </c>
      <c r="CS32" s="75">
        <v>553</v>
      </c>
      <c r="CT32" s="75">
        <v>14.200000000000003</v>
      </c>
      <c r="CU32" s="75">
        <v>19.600000000000001</v>
      </c>
      <c r="CV32" s="75">
        <v>10.658740166936889</v>
      </c>
      <c r="CW32" s="75">
        <v>0.15424164524421594</v>
      </c>
      <c r="CX32" s="75">
        <v>21.510000000000005</v>
      </c>
      <c r="CY32" s="75">
        <v>5.3009259259259256</v>
      </c>
      <c r="CZ32" s="75">
        <v>53.681047435071903</v>
      </c>
      <c r="DA32" s="75">
        <v>31.166639319284595</v>
      </c>
      <c r="DB32" s="26"/>
      <c r="DC32" s="26"/>
      <c r="DD32" s="26"/>
      <c r="DE32" s="26"/>
      <c r="DF32" s="26"/>
      <c r="DG32" s="26"/>
      <c r="DH32" s="26"/>
      <c r="DI32" s="26"/>
      <c r="DJ32" s="26"/>
      <c r="DK32" s="26"/>
      <c r="DL32" s="26"/>
      <c r="DM32" s="26"/>
      <c r="DN32" s="26"/>
      <c r="DO32" s="26"/>
      <c r="DP32" s="26"/>
    </row>
    <row r="33" spans="1:120" ht="20.25" customHeight="1" x14ac:dyDescent="0.25">
      <c r="A33" s="30">
        <v>30</v>
      </c>
      <c r="B33" s="76" t="s">
        <v>136</v>
      </c>
      <c r="C33" s="77">
        <v>1.8778518778518778</v>
      </c>
      <c r="D33" s="75">
        <v>84.4</v>
      </c>
      <c r="E33" s="75">
        <v>30.983716261432075</v>
      </c>
      <c r="F33" s="75">
        <v>66.599999999999994</v>
      </c>
      <c r="G33" s="75"/>
      <c r="H33" s="77">
        <v>9.8039215686274446</v>
      </c>
      <c r="I33" s="75">
        <v>3.9215686274509807</v>
      </c>
      <c r="J33" s="75">
        <v>48.873873873873876</v>
      </c>
      <c r="K33" s="75">
        <v>38.121295029639761</v>
      </c>
      <c r="L33" s="75">
        <v>43.530478132789483</v>
      </c>
      <c r="M33" s="75">
        <v>20.377358490566039</v>
      </c>
      <c r="N33" s="75">
        <v>12.807881773399016</v>
      </c>
      <c r="O33" s="84">
        <f t="shared" si="4"/>
        <v>9.8039215686274446</v>
      </c>
      <c r="P33" s="75">
        <v>18.932038834951456</v>
      </c>
      <c r="Q33" s="75">
        <v>15.104166666666666</v>
      </c>
      <c r="R33" s="75">
        <v>32.6</v>
      </c>
      <c r="S33" s="75"/>
      <c r="T33" s="75">
        <v>39.097103918228285</v>
      </c>
      <c r="U33" s="75">
        <v>3.4</v>
      </c>
      <c r="V33" s="75">
        <f t="shared" si="5"/>
        <v>18.932038834951456</v>
      </c>
      <c r="W33" s="75">
        <v>54.5</v>
      </c>
      <c r="X33" s="75">
        <v>48</v>
      </c>
      <c r="Y33" s="77">
        <f t="shared" si="0"/>
        <v>32.6</v>
      </c>
      <c r="Z33" s="77">
        <f t="shared" si="6"/>
        <v>0</v>
      </c>
      <c r="AA33" s="75">
        <v>23.2</v>
      </c>
      <c r="AB33" s="75">
        <v>107.34918406999689</v>
      </c>
      <c r="AC33" s="75">
        <v>11.538461538461538</v>
      </c>
      <c r="AD33" s="75">
        <v>2080.7291666666665</v>
      </c>
      <c r="AE33" s="75">
        <v>907.69230769230774</v>
      </c>
      <c r="AF33" s="75">
        <v>1967.095851216023</v>
      </c>
      <c r="AG33" s="77">
        <v>646.20253164556959</v>
      </c>
      <c r="AH33" s="79">
        <v>13.163481953290871</v>
      </c>
      <c r="AI33" s="75">
        <v>945</v>
      </c>
      <c r="AJ33" s="75">
        <v>556.57327586206895</v>
      </c>
      <c r="AK33" s="75">
        <v>762.92613636363637</v>
      </c>
      <c r="AL33" s="78">
        <f t="shared" si="7"/>
        <v>646.20253164556959</v>
      </c>
      <c r="AM33" s="75">
        <v>10.617760617760617</v>
      </c>
      <c r="AN33" s="83">
        <v>0.40500000000000003</v>
      </c>
      <c r="AO33" s="75">
        <v>20.448733644247515</v>
      </c>
      <c r="AP33" s="75">
        <v>79.469632164242938</v>
      </c>
      <c r="AQ33" s="75">
        <v>1.4114627887082978</v>
      </c>
      <c r="AR33" s="75">
        <v>0.43233895373973197</v>
      </c>
      <c r="AS33" s="75">
        <v>52.553191489361708</v>
      </c>
      <c r="AT33" s="75">
        <v>10.869565217391305</v>
      </c>
      <c r="AU33" s="75">
        <v>196.54406466639659</v>
      </c>
      <c r="AV33" s="75">
        <f t="shared" si="8"/>
        <v>37.075596233389078</v>
      </c>
      <c r="AW33" s="75">
        <v>1.1194027239396425</v>
      </c>
      <c r="AX33" s="78">
        <f t="shared" si="1"/>
        <v>1967.095851216023</v>
      </c>
      <c r="AY33" s="75">
        <v>135.73609668221792</v>
      </c>
      <c r="AZ33" s="75">
        <v>29.6</v>
      </c>
      <c r="BA33" s="75"/>
      <c r="BB33" s="75">
        <v>28.6</v>
      </c>
      <c r="BC33" s="75">
        <v>23.238309999999998</v>
      </c>
      <c r="BD33" s="75">
        <v>1.37</v>
      </c>
      <c r="BE33" s="75">
        <v>36.86</v>
      </c>
      <c r="BF33" s="75">
        <v>6.21</v>
      </c>
      <c r="BG33" s="75">
        <v>9.6</v>
      </c>
      <c r="BH33" s="80">
        <v>15.2</v>
      </c>
      <c r="BI33" s="75">
        <v>58.94</v>
      </c>
      <c r="BJ33" s="80">
        <v>18.72</v>
      </c>
      <c r="BK33" s="75">
        <v>22.757280000000002</v>
      </c>
      <c r="BL33" s="75">
        <v>13.79</v>
      </c>
      <c r="BM33" s="75">
        <v>24.32</v>
      </c>
      <c r="BN33" s="75">
        <v>22.347417840375584</v>
      </c>
      <c r="BO33" s="75">
        <v>73.254281949934125</v>
      </c>
      <c r="BP33" s="75">
        <v>898.18181818181824</v>
      </c>
      <c r="BQ33" s="75">
        <v>1700.6200177147919</v>
      </c>
      <c r="BR33" s="75">
        <v>17.614937466971991</v>
      </c>
      <c r="BS33" s="75">
        <v>25.700000000000003</v>
      </c>
      <c r="BT33" s="75"/>
      <c r="BU33" s="75" t="s">
        <v>218</v>
      </c>
      <c r="BV33" s="78">
        <f t="shared" si="2"/>
        <v>1967.095851216023</v>
      </c>
      <c r="BW33" s="78">
        <f t="shared" si="9"/>
        <v>18.932038834951456</v>
      </c>
      <c r="BX33" s="78">
        <f t="shared" si="3"/>
        <v>107.34918406999689</v>
      </c>
      <c r="BY33" s="75" t="s">
        <v>107</v>
      </c>
      <c r="BZ33" s="75" t="s">
        <v>107</v>
      </c>
      <c r="CA33" s="75" t="s">
        <v>107</v>
      </c>
      <c r="CB33" s="75" t="s">
        <v>107</v>
      </c>
      <c r="CC33" s="75" t="s">
        <v>107</v>
      </c>
      <c r="CD33" s="75" t="s">
        <v>107</v>
      </c>
      <c r="CE33" s="78">
        <f t="shared" si="10"/>
        <v>15.104166666666666</v>
      </c>
      <c r="CF33" s="75" t="s">
        <v>218</v>
      </c>
      <c r="CG33" s="75">
        <v>9.8000000000000007</v>
      </c>
      <c r="CH33" s="75">
        <v>1</v>
      </c>
      <c r="CI33" s="75">
        <v>6.2000000000000028</v>
      </c>
      <c r="CJ33" s="75">
        <v>8</v>
      </c>
      <c r="CK33" s="75">
        <v>13.318657127132635</v>
      </c>
      <c r="CL33" s="75"/>
      <c r="CM33" s="75"/>
      <c r="CN33" s="75">
        <v>47.2</v>
      </c>
      <c r="CO33" s="75"/>
      <c r="CP33" s="75">
        <v>7.4</v>
      </c>
      <c r="CQ33" s="75">
        <v>5.6</v>
      </c>
      <c r="CR33" s="75">
        <v>41.7</v>
      </c>
      <c r="CS33" s="75">
        <v>506</v>
      </c>
      <c r="CT33" s="75">
        <v>21.700000000000003</v>
      </c>
      <c r="CU33" s="75">
        <v>85</v>
      </c>
      <c r="CV33" s="75">
        <v>2.5801420322559236</v>
      </c>
      <c r="CW33" s="75">
        <v>0.17418568193694478</v>
      </c>
      <c r="CX33" s="75">
        <v>15.019999999999996</v>
      </c>
      <c r="CY33" s="75">
        <v>4.7531380753138075</v>
      </c>
      <c r="CZ33" s="75">
        <v>58.452900810979415</v>
      </c>
      <c r="DA33" s="75">
        <v>22.195841427440826</v>
      </c>
      <c r="DB33" s="26"/>
      <c r="DC33" s="26"/>
      <c r="DD33" s="26"/>
      <c r="DE33" s="26"/>
      <c r="DF33" s="26"/>
      <c r="DG33" s="26"/>
      <c r="DH33" s="26"/>
      <c r="DI33" s="26"/>
      <c r="DJ33" s="26"/>
      <c r="DK33" s="26"/>
      <c r="DL33" s="26"/>
      <c r="DM33" s="26"/>
      <c r="DN33" s="26"/>
      <c r="DO33" s="26"/>
      <c r="DP33" s="26"/>
    </row>
    <row r="34" spans="1:120" ht="20.25" customHeight="1" x14ac:dyDescent="0.25">
      <c r="A34" s="30">
        <v>31</v>
      </c>
      <c r="B34" s="76" t="s">
        <v>137</v>
      </c>
      <c r="C34" s="77">
        <v>3.3661111232780714</v>
      </c>
      <c r="D34" s="75">
        <v>61.8</v>
      </c>
      <c r="E34" s="75">
        <v>12.811070351118225</v>
      </c>
      <c r="F34" s="75">
        <v>52.9</v>
      </c>
      <c r="G34" s="75">
        <v>466.59961519095936</v>
      </c>
      <c r="H34" s="77">
        <v>5</v>
      </c>
      <c r="I34" s="75">
        <v>2.6722925457102633</v>
      </c>
      <c r="J34" s="75">
        <v>24.711595055915243</v>
      </c>
      <c r="K34" s="75">
        <v>23.424193148306369</v>
      </c>
      <c r="L34" s="75">
        <v>24.046795610776652</v>
      </c>
      <c r="M34" s="75">
        <v>47.861155698234349</v>
      </c>
      <c r="N34" s="75">
        <v>46.16447823082239</v>
      </c>
      <c r="O34" s="84">
        <f t="shared" si="4"/>
        <v>5</v>
      </c>
      <c r="P34" s="75">
        <v>11.667826490373463</v>
      </c>
      <c r="Q34" s="75">
        <v>6.6651184393869025</v>
      </c>
      <c r="R34" s="75">
        <v>15.6</v>
      </c>
      <c r="S34" s="75">
        <v>3.1</v>
      </c>
      <c r="T34" s="75">
        <v>44.348496180956914</v>
      </c>
      <c r="U34" s="75">
        <v>3.5</v>
      </c>
      <c r="V34" s="75">
        <f t="shared" si="5"/>
        <v>11.667826490373463</v>
      </c>
      <c r="W34" s="75">
        <v>66.8</v>
      </c>
      <c r="X34" s="75">
        <v>42.9</v>
      </c>
      <c r="Y34" s="77">
        <f t="shared" si="0"/>
        <v>15.6</v>
      </c>
      <c r="Z34" s="77">
        <f t="shared" si="6"/>
        <v>3.1</v>
      </c>
      <c r="AA34" s="75">
        <v>11.5</v>
      </c>
      <c r="AB34" s="75">
        <v>24.234593950920488</v>
      </c>
      <c r="AC34" s="75">
        <v>8.6215887363114891</v>
      </c>
      <c r="AD34" s="75">
        <v>3189.183987682833</v>
      </c>
      <c r="AE34" s="75">
        <v>1385.7142857142858</v>
      </c>
      <c r="AF34" s="75">
        <v>1106.0302070496696</v>
      </c>
      <c r="AG34" s="77">
        <v>913.81341440243204</v>
      </c>
      <c r="AH34" s="79">
        <v>8.9930194564087333</v>
      </c>
      <c r="AI34" s="75">
        <v>1015</v>
      </c>
      <c r="AJ34" s="75">
        <v>741.67976424361495</v>
      </c>
      <c r="AK34" s="75">
        <v>1129.5415959252971</v>
      </c>
      <c r="AL34" s="78">
        <f t="shared" si="7"/>
        <v>913.81341440243204</v>
      </c>
      <c r="AM34" s="75">
        <v>20.302899177845088</v>
      </c>
      <c r="AN34" s="83">
        <v>0.39200000000000002</v>
      </c>
      <c r="AO34" s="75">
        <v>24.630513712662069</v>
      </c>
      <c r="AP34" s="75">
        <v>69.138147704357479</v>
      </c>
      <c r="AQ34" s="75">
        <v>2.846538270450361</v>
      </c>
      <c r="AR34" s="75">
        <v>0.2366967651442097</v>
      </c>
      <c r="AS34" s="75">
        <v>55.28468949491522</v>
      </c>
      <c r="AT34" s="75">
        <v>4.7029702970297027</v>
      </c>
      <c r="AU34" s="75">
        <v>177.85704780674894</v>
      </c>
      <c r="AV34" s="75">
        <f t="shared" si="8"/>
        <v>52.295053792823118</v>
      </c>
      <c r="AW34" s="75">
        <v>0.91207287221806577</v>
      </c>
      <c r="AX34" s="78">
        <f t="shared" si="1"/>
        <v>1106.0302070496696</v>
      </c>
      <c r="AY34" s="75">
        <v>117.34795474283872</v>
      </c>
      <c r="AZ34" s="75">
        <v>35.6</v>
      </c>
      <c r="BA34" s="75"/>
      <c r="BB34" s="75">
        <v>16.899999999999999</v>
      </c>
      <c r="BC34" s="75">
        <v>19.15616</v>
      </c>
      <c r="BD34" s="75">
        <v>2.31</v>
      </c>
      <c r="BE34" s="75">
        <v>43.8</v>
      </c>
      <c r="BF34" s="75">
        <v>7.22</v>
      </c>
      <c r="BG34" s="75">
        <v>16.8</v>
      </c>
      <c r="BH34" s="80">
        <v>7.6</v>
      </c>
      <c r="BI34" s="75">
        <v>61.98</v>
      </c>
      <c r="BJ34" s="80">
        <v>12.96</v>
      </c>
      <c r="BK34" s="75">
        <v>17.918240000000001</v>
      </c>
      <c r="BL34" s="75">
        <v>12.1</v>
      </c>
      <c r="BM34" s="75">
        <v>24.19</v>
      </c>
      <c r="BN34" s="75">
        <v>31.733870967741932</v>
      </c>
      <c r="BO34" s="75">
        <v>77.15214786924524</v>
      </c>
      <c r="BP34" s="75">
        <v>1183.7811900191939</v>
      </c>
      <c r="BQ34" s="75">
        <v>1057.3235202653675</v>
      </c>
      <c r="BR34" s="75">
        <v>18.108312979028046</v>
      </c>
      <c r="BS34" s="75">
        <v>39</v>
      </c>
      <c r="BT34" s="75">
        <v>59.008247351530414</v>
      </c>
      <c r="BU34" s="75" t="s">
        <v>219</v>
      </c>
      <c r="BV34" s="78">
        <f t="shared" si="2"/>
        <v>1106.0302070496696</v>
      </c>
      <c r="BW34" s="78">
        <f t="shared" si="9"/>
        <v>11.667826490373463</v>
      </c>
      <c r="BX34" s="78">
        <f t="shared" si="3"/>
        <v>24.234593950920488</v>
      </c>
      <c r="BY34" s="75">
        <v>19.899999999999999</v>
      </c>
      <c r="BZ34" s="75">
        <v>43</v>
      </c>
      <c r="CA34" s="75">
        <v>35.1</v>
      </c>
      <c r="CB34" s="75">
        <v>17.7</v>
      </c>
      <c r="CC34" s="75">
        <v>27.9</v>
      </c>
      <c r="CD34" s="75">
        <v>11.2</v>
      </c>
      <c r="CE34" s="78">
        <f t="shared" si="10"/>
        <v>6.6651184393869025</v>
      </c>
      <c r="CF34" s="75" t="s">
        <v>219</v>
      </c>
      <c r="CG34" s="75">
        <v>16.7</v>
      </c>
      <c r="CH34" s="75">
        <v>1</v>
      </c>
      <c r="CI34" s="75">
        <v>14.900000000000006</v>
      </c>
      <c r="CJ34" s="75">
        <v>14</v>
      </c>
      <c r="CK34" s="75">
        <v>11.339325659901574</v>
      </c>
      <c r="CL34" s="75"/>
      <c r="CM34" s="75"/>
      <c r="CN34" s="75">
        <v>30.1</v>
      </c>
      <c r="CO34" s="75">
        <v>7.6</v>
      </c>
      <c r="CP34" s="75">
        <v>8.6999999999999993</v>
      </c>
      <c r="CQ34" s="75">
        <v>4.5999999999999996</v>
      </c>
      <c r="CR34" s="75">
        <v>59</v>
      </c>
      <c r="CS34" s="75">
        <v>467</v>
      </c>
      <c r="CT34" s="75">
        <v>19.299999999999997</v>
      </c>
      <c r="CU34" s="75">
        <v>6.5</v>
      </c>
      <c r="CV34" s="75">
        <v>9.7519113746294277</v>
      </c>
      <c r="CW34" s="75">
        <v>0.35442007880760668</v>
      </c>
      <c r="CX34" s="75">
        <v>26.89</v>
      </c>
      <c r="CY34" s="75">
        <v>4.615495540036668</v>
      </c>
      <c r="CZ34" s="75">
        <v>58.746771781976349</v>
      </c>
      <c r="DA34" s="75">
        <v>8.7322677963925805</v>
      </c>
      <c r="DB34" s="26"/>
      <c r="DC34" s="26"/>
      <c r="DD34" s="26"/>
      <c r="DE34" s="26"/>
      <c r="DF34" s="26"/>
      <c r="DG34" s="26"/>
      <c r="DH34" s="26"/>
      <c r="DI34" s="26"/>
      <c r="DJ34" s="26"/>
      <c r="DK34" s="26"/>
      <c r="DL34" s="26"/>
      <c r="DM34" s="26"/>
      <c r="DN34" s="26"/>
      <c r="DO34" s="26"/>
      <c r="DP34" s="26"/>
    </row>
    <row r="35" spans="1:120" ht="20.25" customHeight="1" x14ac:dyDescent="0.25">
      <c r="A35" s="30">
        <v>32</v>
      </c>
      <c r="B35" s="76" t="s">
        <v>138</v>
      </c>
      <c r="C35" s="77">
        <v>0.4454452004503402</v>
      </c>
      <c r="D35" s="75">
        <v>76.5</v>
      </c>
      <c r="E35" s="75">
        <v>24.094387755102041</v>
      </c>
      <c r="F35" s="75">
        <v>67.400000000000006</v>
      </c>
      <c r="G35" s="75">
        <v>579.6907724693076</v>
      </c>
      <c r="H35" s="77">
        <v>13.392857142857139</v>
      </c>
      <c r="I35" s="75">
        <v>7.0175438596491233</v>
      </c>
      <c r="J35" s="75">
        <v>37.027171017581246</v>
      </c>
      <c r="K35" s="75">
        <v>32.813669244200547</v>
      </c>
      <c r="L35" s="75">
        <v>34.851217312894498</v>
      </c>
      <c r="M35" s="75">
        <v>22.597114317425081</v>
      </c>
      <c r="N35" s="75">
        <v>21.0576015108593</v>
      </c>
      <c r="O35" s="84">
        <f t="shared" si="4"/>
        <v>13.392857142857139</v>
      </c>
      <c r="P35" s="75">
        <v>15.217391304347828</v>
      </c>
      <c r="Q35" s="75">
        <v>13.06005719733079</v>
      </c>
      <c r="R35" s="75">
        <v>22.2</v>
      </c>
      <c r="S35" s="75"/>
      <c r="T35" s="75">
        <v>34.721074380165291</v>
      </c>
      <c r="U35" s="75">
        <v>2.7</v>
      </c>
      <c r="V35" s="75">
        <f t="shared" si="5"/>
        <v>15.217391304347828</v>
      </c>
      <c r="W35" s="75">
        <v>76</v>
      </c>
      <c r="X35" s="75">
        <v>40.299999999999997</v>
      </c>
      <c r="Y35" s="77">
        <f t="shared" si="0"/>
        <v>22.2</v>
      </c>
      <c r="Z35" s="77">
        <f t="shared" si="6"/>
        <v>0</v>
      </c>
      <c r="AA35" s="75">
        <v>27.6</v>
      </c>
      <c r="AB35" s="75">
        <v>50.349810196310493</v>
      </c>
      <c r="AC35" s="75">
        <v>5.2977027660571965</v>
      </c>
      <c r="AD35" s="75">
        <v>2390.102827763496</v>
      </c>
      <c r="AE35" s="75">
        <v>1027.9017857142858</v>
      </c>
      <c r="AF35" s="75">
        <v>2712.5586971725447</v>
      </c>
      <c r="AG35" s="77">
        <v>772.67818574514035</v>
      </c>
      <c r="AH35" s="79">
        <v>8.1651806663538249</v>
      </c>
      <c r="AI35" s="75">
        <v>980</v>
      </c>
      <c r="AJ35" s="75">
        <v>660.83650190114065</v>
      </c>
      <c r="AK35" s="75">
        <v>910.72261072261074</v>
      </c>
      <c r="AL35" s="78">
        <f t="shared" si="7"/>
        <v>772.67818574514035</v>
      </c>
      <c r="AM35" s="75">
        <v>9.3088857545839208</v>
      </c>
      <c r="AN35" s="83">
        <v>0.377</v>
      </c>
      <c r="AO35" s="75">
        <v>38.141154622971172</v>
      </c>
      <c r="AP35" s="75">
        <v>72.648407485438099</v>
      </c>
      <c r="AQ35" s="75">
        <v>4.0153674556946335</v>
      </c>
      <c r="AR35" s="75">
        <v>9.93418601763318E-2</v>
      </c>
      <c r="AS35" s="75">
        <v>60.902951244333423</v>
      </c>
      <c r="AT35" s="75">
        <v>13.793103448275861</v>
      </c>
      <c r="AU35" s="75">
        <v>181.91503812237687</v>
      </c>
      <c r="AV35" s="75">
        <f t="shared" si="8"/>
        <v>37.813605650199442</v>
      </c>
      <c r="AW35" s="75">
        <v>0.92639544833520093</v>
      </c>
      <c r="AX35" s="78">
        <f t="shared" si="1"/>
        <v>2712.5586971725447</v>
      </c>
      <c r="AY35" s="75">
        <v>130.85576397435401</v>
      </c>
      <c r="AZ35" s="75">
        <v>27.5</v>
      </c>
      <c r="BA35" s="75"/>
      <c r="BB35" s="75">
        <v>23.7</v>
      </c>
      <c r="BC35" s="75">
        <v>19.446300000000001</v>
      </c>
      <c r="BD35" s="75">
        <v>2.09</v>
      </c>
      <c r="BE35" s="75">
        <v>40.11</v>
      </c>
      <c r="BF35" s="75">
        <v>4.0199999999999996</v>
      </c>
      <c r="BG35" s="75">
        <v>14.5</v>
      </c>
      <c r="BH35" s="80">
        <v>16.5</v>
      </c>
      <c r="BI35" s="75">
        <v>56.63</v>
      </c>
      <c r="BJ35" s="80">
        <v>16.46</v>
      </c>
      <c r="BK35" s="75">
        <v>12.185589999999999</v>
      </c>
      <c r="BL35" s="75">
        <v>13.59</v>
      </c>
      <c r="BM35" s="75">
        <v>23.97</v>
      </c>
      <c r="BN35" s="75">
        <v>21.377912867274571</v>
      </c>
      <c r="BO35" s="75">
        <v>81.133603238866385</v>
      </c>
      <c r="BP35" s="75">
        <v>999.38650306748468</v>
      </c>
      <c r="BQ35" s="75">
        <v>1992.4528301886792</v>
      </c>
      <c r="BR35" s="75">
        <v>14.11788433419049</v>
      </c>
      <c r="BS35" s="75">
        <v>45.6</v>
      </c>
      <c r="BT35" s="75"/>
      <c r="BU35" s="75" t="s">
        <v>220</v>
      </c>
      <c r="BV35" s="78">
        <f t="shared" si="2"/>
        <v>2712.5586971725447</v>
      </c>
      <c r="BW35" s="78">
        <f t="shared" si="9"/>
        <v>15.217391304347828</v>
      </c>
      <c r="BX35" s="78">
        <f t="shared" si="3"/>
        <v>50.349810196310493</v>
      </c>
      <c r="BY35" s="75" t="s">
        <v>107</v>
      </c>
      <c r="BZ35" s="75" t="s">
        <v>107</v>
      </c>
      <c r="CA35" s="75" t="s">
        <v>107</v>
      </c>
      <c r="CB35" s="75" t="s">
        <v>107</v>
      </c>
      <c r="CC35" s="75" t="s">
        <v>107</v>
      </c>
      <c r="CD35" s="75" t="s">
        <v>107</v>
      </c>
      <c r="CE35" s="78">
        <f t="shared" si="10"/>
        <v>13.06005719733079</v>
      </c>
      <c r="CF35" s="75" t="s">
        <v>220</v>
      </c>
      <c r="CG35" s="75">
        <v>15.8</v>
      </c>
      <c r="CH35" s="75">
        <v>0.6</v>
      </c>
      <c r="CI35" s="75">
        <v>12.299999999999997</v>
      </c>
      <c r="CJ35" s="75" t="s">
        <v>107</v>
      </c>
      <c r="CK35" s="75">
        <v>6.3849154746423924</v>
      </c>
      <c r="CL35" s="75"/>
      <c r="CM35" s="75"/>
      <c r="CN35" s="75">
        <v>55.3</v>
      </c>
      <c r="CO35" s="75"/>
      <c r="CP35" s="75">
        <v>8.8000000000000007</v>
      </c>
      <c r="CQ35" s="75">
        <v>5.6</v>
      </c>
      <c r="CR35" s="75">
        <v>44.4</v>
      </c>
      <c r="CS35" s="75">
        <v>659</v>
      </c>
      <c r="CT35" s="75">
        <v>14.700000000000003</v>
      </c>
      <c r="CU35" s="75">
        <v>47.199999999999996</v>
      </c>
      <c r="CV35" s="75">
        <v>4.8042109953768168</v>
      </c>
      <c r="CW35" s="75">
        <v>0.21698541656153808</v>
      </c>
      <c r="CX35" s="75">
        <v>15.060000000000002</v>
      </c>
      <c r="CY35" s="75">
        <v>5.3148148148148149</v>
      </c>
      <c r="CZ35" s="75">
        <v>57.234874626178978</v>
      </c>
      <c r="DA35" s="75">
        <v>22.643923240938165</v>
      </c>
      <c r="DB35" s="26"/>
      <c r="DC35" s="26"/>
      <c r="DD35" s="26"/>
      <c r="DE35" s="26"/>
      <c r="DF35" s="26"/>
      <c r="DG35" s="26"/>
      <c r="DH35" s="26"/>
      <c r="DI35" s="26"/>
      <c r="DJ35" s="26"/>
      <c r="DK35" s="26"/>
      <c r="DL35" s="26"/>
      <c r="DM35" s="26"/>
      <c r="DN35" s="26"/>
      <c r="DO35" s="26"/>
      <c r="DP35" s="26"/>
    </row>
    <row r="36" spans="1:120" ht="20.25" customHeight="1" x14ac:dyDescent="0.25">
      <c r="A36" s="30">
        <v>33</v>
      </c>
      <c r="B36" s="76" t="s">
        <v>139</v>
      </c>
      <c r="C36" s="77">
        <v>6.6399891759361385</v>
      </c>
      <c r="D36" s="75">
        <v>51.2</v>
      </c>
      <c r="E36" s="75">
        <v>7.7567366618601294</v>
      </c>
      <c r="F36" s="75">
        <v>43.3</v>
      </c>
      <c r="G36" s="75">
        <v>582.05608221876469</v>
      </c>
      <c r="H36" s="77">
        <v>15.396518375241769</v>
      </c>
      <c r="I36" s="75">
        <v>7.0565302144249529</v>
      </c>
      <c r="J36" s="75">
        <v>30.415565478902764</v>
      </c>
      <c r="K36" s="75">
        <v>28.644407345575964</v>
      </c>
      <c r="L36" s="75">
        <v>29.519686546494476</v>
      </c>
      <c r="M36" s="75">
        <v>32.592447168038589</v>
      </c>
      <c r="N36" s="75">
        <v>40.626595201633485</v>
      </c>
      <c r="O36" s="84">
        <f t="shared" si="4"/>
        <v>15.396518375241769</v>
      </c>
      <c r="P36" s="75">
        <v>16.088328075709779</v>
      </c>
      <c r="Q36" s="75">
        <v>10.299131553554197</v>
      </c>
      <c r="R36" s="75">
        <v>28.7</v>
      </c>
      <c r="S36" s="75">
        <v>5.9</v>
      </c>
      <c r="T36" s="75">
        <v>27.311024798326862</v>
      </c>
      <c r="U36" s="75">
        <v>8.6999999999999993</v>
      </c>
      <c r="V36" s="75">
        <f t="shared" si="5"/>
        <v>16.088328075709779</v>
      </c>
      <c r="W36" s="75">
        <v>56.8</v>
      </c>
      <c r="X36" s="75">
        <v>27.3</v>
      </c>
      <c r="Y36" s="77">
        <f t="shared" si="0"/>
        <v>28.7</v>
      </c>
      <c r="Z36" s="77">
        <f t="shared" si="6"/>
        <v>5.9</v>
      </c>
      <c r="AA36" s="75">
        <v>17.899999999999999</v>
      </c>
      <c r="AB36" s="75">
        <v>35.621912427023503</v>
      </c>
      <c r="AC36" s="75">
        <v>17.85301260552793</v>
      </c>
      <c r="AD36" s="75">
        <v>2139.3508583690987</v>
      </c>
      <c r="AE36" s="75">
        <v>1187.8519710378118</v>
      </c>
      <c r="AF36" s="75">
        <v>1735.1609532812579</v>
      </c>
      <c r="AG36" s="77">
        <v>665.1596958174905</v>
      </c>
      <c r="AH36" s="79">
        <v>15.425931273462314</v>
      </c>
      <c r="AI36" s="75">
        <v>947</v>
      </c>
      <c r="AJ36" s="75">
        <v>512.50790838921932</v>
      </c>
      <c r="AK36" s="75">
        <v>863.83622193788528</v>
      </c>
      <c r="AL36" s="78">
        <f t="shared" si="7"/>
        <v>665.1596958174905</v>
      </c>
      <c r="AM36" s="75">
        <v>15.441112935280394</v>
      </c>
      <c r="AN36" s="83">
        <v>0.44600000000000001</v>
      </c>
      <c r="AO36" s="75">
        <v>36.738997683700028</v>
      </c>
      <c r="AP36" s="75">
        <v>73.195418985402057</v>
      </c>
      <c r="AQ36" s="75">
        <v>2.4222383525553135</v>
      </c>
      <c r="AR36" s="75">
        <v>0.64297891190249268</v>
      </c>
      <c r="AS36" s="75">
        <v>66.636006434287083</v>
      </c>
      <c r="AT36" s="75">
        <v>7.7153762268266091</v>
      </c>
      <c r="AU36" s="75">
        <v>214.12417071301445</v>
      </c>
      <c r="AV36" s="75">
        <f t="shared" si="8"/>
        <v>68.550808250524199</v>
      </c>
      <c r="AW36" s="75">
        <v>0.82624917533699804</v>
      </c>
      <c r="AX36" s="78">
        <f t="shared" si="1"/>
        <v>1735.1609532812579</v>
      </c>
      <c r="AY36" s="75">
        <v>120.28032343495497</v>
      </c>
      <c r="AZ36" s="75">
        <v>40.4</v>
      </c>
      <c r="BA36" s="75"/>
      <c r="BB36" s="75">
        <v>22.9</v>
      </c>
      <c r="BC36" s="75">
        <v>25.243580000000001</v>
      </c>
      <c r="BD36" s="75">
        <v>5.0599999999999996</v>
      </c>
      <c r="BE36" s="75">
        <v>36.01</v>
      </c>
      <c r="BF36" s="75">
        <v>2.33</v>
      </c>
      <c r="BG36" s="75">
        <v>17.399999999999999</v>
      </c>
      <c r="BH36" s="80">
        <v>14.4</v>
      </c>
      <c r="BI36" s="75">
        <v>50.73</v>
      </c>
      <c r="BJ36" s="80">
        <v>20.74</v>
      </c>
      <c r="BK36" s="75">
        <v>26.15634</v>
      </c>
      <c r="BL36" s="75">
        <v>22.37</v>
      </c>
      <c r="BM36" s="75">
        <v>26.29</v>
      </c>
      <c r="BN36" s="75">
        <v>35.61643835616438</v>
      </c>
      <c r="BO36" s="75">
        <v>64.095794833113331</v>
      </c>
      <c r="BP36" s="75">
        <v>786.88752783964367</v>
      </c>
      <c r="BQ36" s="75">
        <v>1567.7781045839015</v>
      </c>
      <c r="BR36" s="75">
        <v>17.227964877181282</v>
      </c>
      <c r="BS36" s="75">
        <v>58.8</v>
      </c>
      <c r="BT36" s="75">
        <v>79.969421699842925</v>
      </c>
      <c r="BU36" s="75" t="s">
        <v>221</v>
      </c>
      <c r="BV36" s="78">
        <f t="shared" si="2"/>
        <v>1735.1609532812579</v>
      </c>
      <c r="BW36" s="78">
        <f t="shared" si="9"/>
        <v>16.088328075709779</v>
      </c>
      <c r="BX36" s="78">
        <f t="shared" si="3"/>
        <v>35.621912427023503</v>
      </c>
      <c r="BY36" s="75">
        <v>41.9</v>
      </c>
      <c r="BZ36" s="75">
        <v>14.9</v>
      </c>
      <c r="CA36" s="75">
        <v>32.299999999999997</v>
      </c>
      <c r="CB36" s="75">
        <v>25.2</v>
      </c>
      <c r="CC36" s="75">
        <v>1.2</v>
      </c>
      <c r="CD36" s="75">
        <v>10.7</v>
      </c>
      <c r="CE36" s="78">
        <f t="shared" si="10"/>
        <v>10.299131553554197</v>
      </c>
      <c r="CF36" s="75" t="s">
        <v>221</v>
      </c>
      <c r="CG36" s="75">
        <v>11.6</v>
      </c>
      <c r="CH36" s="75">
        <v>1</v>
      </c>
      <c r="CI36" s="75">
        <v>4.5</v>
      </c>
      <c r="CJ36" s="75">
        <v>8.4</v>
      </c>
      <c r="CK36" s="75">
        <v>5.6447542526634562</v>
      </c>
      <c r="CL36" s="75"/>
      <c r="CM36" s="75"/>
      <c r="CN36" s="75">
        <v>53</v>
      </c>
      <c r="CO36" s="75">
        <v>7.9</v>
      </c>
      <c r="CP36" s="75">
        <v>10.199999999999999</v>
      </c>
      <c r="CQ36" s="75">
        <v>5.0999999999999996</v>
      </c>
      <c r="CR36" s="75">
        <v>48.6</v>
      </c>
      <c r="CS36" s="75">
        <v>628</v>
      </c>
      <c r="CT36" s="75">
        <v>31.799999999999997</v>
      </c>
      <c r="CU36" s="75">
        <v>19.400000000000002</v>
      </c>
      <c r="CV36" s="75">
        <v>7.1706039116491258</v>
      </c>
      <c r="CW36" s="75">
        <v>0.44074483953231003</v>
      </c>
      <c r="CX36" s="75">
        <v>23.42</v>
      </c>
      <c r="CY36" s="75">
        <v>7.6763524956708729</v>
      </c>
      <c r="CZ36" s="75">
        <v>66.405017651919167</v>
      </c>
      <c r="DA36" s="75">
        <v>13.352607532031746</v>
      </c>
      <c r="DB36" s="26"/>
      <c r="DC36" s="26"/>
      <c r="DD36" s="26"/>
      <c r="DE36" s="26"/>
      <c r="DF36" s="26"/>
      <c r="DG36" s="26"/>
      <c r="DH36" s="26"/>
      <c r="DI36" s="26"/>
      <c r="DJ36" s="26"/>
      <c r="DK36" s="26"/>
      <c r="DL36" s="26"/>
      <c r="DM36" s="26"/>
      <c r="DN36" s="26"/>
      <c r="DO36" s="26"/>
      <c r="DP36" s="26"/>
    </row>
    <row r="37" spans="1:120" ht="20.25" customHeight="1" x14ac:dyDescent="0.25">
      <c r="A37" s="30">
        <v>34</v>
      </c>
      <c r="B37" s="76" t="s">
        <v>140</v>
      </c>
      <c r="C37" s="77">
        <v>0.10939659143251958</v>
      </c>
      <c r="D37" s="75">
        <v>86.1</v>
      </c>
      <c r="E37" s="75">
        <v>25.705447412102007</v>
      </c>
      <c r="F37" s="75">
        <v>65.8</v>
      </c>
      <c r="G37" s="75"/>
      <c r="H37" s="77">
        <v>12.222222222222229</v>
      </c>
      <c r="I37" s="75">
        <v>4.5977011494252906</v>
      </c>
      <c r="J37" s="75">
        <v>39.235629526891664</v>
      </c>
      <c r="K37" s="75">
        <v>29.360082003221557</v>
      </c>
      <c r="L37" s="75">
        <v>34.171797567202283</v>
      </c>
      <c r="M37" s="75">
        <v>27.589483687044662</v>
      </c>
      <c r="N37" s="75">
        <v>32.293577981651381</v>
      </c>
      <c r="O37" s="84">
        <f t="shared" si="4"/>
        <v>12.222222222222229</v>
      </c>
      <c r="P37" s="75">
        <v>8.662900188323917</v>
      </c>
      <c r="Q37" s="75">
        <v>12.244897959183673</v>
      </c>
      <c r="R37" s="75">
        <v>9.8000000000000007</v>
      </c>
      <c r="S37" s="75"/>
      <c r="T37" s="75">
        <v>39.118255998051396</v>
      </c>
      <c r="U37" s="75">
        <v>1.5</v>
      </c>
      <c r="V37" s="75">
        <f t="shared" si="5"/>
        <v>8.662900188323917</v>
      </c>
      <c r="W37" s="75">
        <v>66.900000000000006</v>
      </c>
      <c r="X37" s="75">
        <v>40.299999999999997</v>
      </c>
      <c r="Y37" s="77">
        <f t="shared" si="0"/>
        <v>9.8000000000000007</v>
      </c>
      <c r="Z37" s="77">
        <f t="shared" si="6"/>
        <v>0</v>
      </c>
      <c r="AA37" s="75">
        <v>11.6</v>
      </c>
      <c r="AB37" s="75">
        <v>38.428242407950606</v>
      </c>
      <c r="AC37" s="75">
        <v>4.6162104133118627</v>
      </c>
      <c r="AD37" s="75">
        <v>2548.5865724381624</v>
      </c>
      <c r="AE37" s="75">
        <v>1208.9041095890411</v>
      </c>
      <c r="AF37" s="75">
        <v>935.74178264732006</v>
      </c>
      <c r="AG37" s="77">
        <v>777.65817223198599</v>
      </c>
      <c r="AH37" s="79">
        <v>7.71830985915493</v>
      </c>
      <c r="AI37" s="75">
        <v>1016</v>
      </c>
      <c r="AJ37" s="75">
        <v>681.00303951367778</v>
      </c>
      <c r="AK37" s="75">
        <v>919.01528013582345</v>
      </c>
      <c r="AL37" s="78">
        <f t="shared" si="7"/>
        <v>777.65817223198599</v>
      </c>
      <c r="AM37" s="75">
        <v>5.412647374062165</v>
      </c>
      <c r="AN37" s="83">
        <v>0.377</v>
      </c>
      <c r="AO37" s="75">
        <v>31.016571182510823</v>
      </c>
      <c r="AP37" s="75">
        <v>82.381025720006164</v>
      </c>
      <c r="AQ37" s="75">
        <v>1.6017249345448945</v>
      </c>
      <c r="AR37" s="75">
        <v>0.26254826254826252</v>
      </c>
      <c r="AS37" s="75">
        <v>39.681827033342707</v>
      </c>
      <c r="AT37" s="75">
        <v>6.2271062271062272</v>
      </c>
      <c r="AU37" s="75">
        <v>162.18398671058389</v>
      </c>
      <c r="AV37" s="75">
        <f t="shared" si="8"/>
        <v>34.950246447081426</v>
      </c>
      <c r="AW37" s="75">
        <v>0.89453672177451349</v>
      </c>
      <c r="AX37" s="78">
        <f t="shared" si="1"/>
        <v>935.74178264732006</v>
      </c>
      <c r="AY37" s="75">
        <v>125.23621698791038</v>
      </c>
      <c r="AZ37" s="75">
        <v>18.3</v>
      </c>
      <c r="BA37" s="75"/>
      <c r="BB37" s="75">
        <v>23.1</v>
      </c>
      <c r="BC37" s="75">
        <v>22.96237</v>
      </c>
      <c r="BD37" s="75">
        <v>4.34</v>
      </c>
      <c r="BE37" s="75">
        <v>47.16</v>
      </c>
      <c r="BF37" s="75">
        <v>11.3</v>
      </c>
      <c r="BG37" s="75">
        <v>8.8000000000000007</v>
      </c>
      <c r="BH37" s="80">
        <v>11.7</v>
      </c>
      <c r="BI37" s="75">
        <v>69.459999999999994</v>
      </c>
      <c r="BJ37" s="80">
        <v>16.29</v>
      </c>
      <c r="BK37" s="75">
        <v>22.195969999999999</v>
      </c>
      <c r="BL37" s="75">
        <v>16.68</v>
      </c>
      <c r="BM37" s="75">
        <v>33.99</v>
      </c>
      <c r="BN37" s="75">
        <v>20.189753320683113</v>
      </c>
      <c r="BO37" s="75">
        <v>81.873233750504653</v>
      </c>
      <c r="BP37" s="75">
        <v>1044.1616766467066</v>
      </c>
      <c r="BQ37" s="75">
        <v>764.09945421467557</v>
      </c>
      <c r="BR37" s="75">
        <v>25.893958076448829</v>
      </c>
      <c r="BS37" s="75">
        <v>27.799999999999997</v>
      </c>
      <c r="BT37" s="75"/>
      <c r="BU37" s="75" t="s">
        <v>222</v>
      </c>
      <c r="BV37" s="78">
        <f t="shared" si="2"/>
        <v>935.74178264732006</v>
      </c>
      <c r="BW37" s="78">
        <f t="shared" si="9"/>
        <v>8.662900188323917</v>
      </c>
      <c r="BX37" s="78">
        <f t="shared" si="3"/>
        <v>38.428242407950606</v>
      </c>
      <c r="BY37" s="75" t="s">
        <v>107</v>
      </c>
      <c r="BZ37" s="75" t="s">
        <v>107</v>
      </c>
      <c r="CA37" s="75" t="s">
        <v>107</v>
      </c>
      <c r="CB37" s="75" t="s">
        <v>107</v>
      </c>
      <c r="CC37" s="75" t="s">
        <v>107</v>
      </c>
      <c r="CD37" s="75" t="s">
        <v>107</v>
      </c>
      <c r="CE37" s="78">
        <f t="shared" si="10"/>
        <v>12.244897959183673</v>
      </c>
      <c r="CF37" s="75" t="s">
        <v>222</v>
      </c>
      <c r="CG37" s="75">
        <v>16.600000000000001</v>
      </c>
      <c r="CH37" s="75">
        <v>0.8</v>
      </c>
      <c r="CI37" s="75">
        <v>10</v>
      </c>
      <c r="CJ37" s="75" t="s">
        <v>107</v>
      </c>
      <c r="CK37" s="75">
        <v>6.6913871565818308</v>
      </c>
      <c r="CL37" s="75"/>
      <c r="CM37" s="75"/>
      <c r="CN37" s="75">
        <v>57.3</v>
      </c>
      <c r="CO37" s="75"/>
      <c r="CP37" s="75">
        <v>12.2</v>
      </c>
      <c r="CQ37" s="75">
        <v>9</v>
      </c>
      <c r="CR37" s="75">
        <v>35.6</v>
      </c>
      <c r="CS37" s="75">
        <v>430</v>
      </c>
      <c r="CT37" s="75">
        <v>13.799999999999997</v>
      </c>
      <c r="CU37" s="75">
        <v>23.3</v>
      </c>
      <c r="CV37" s="75">
        <v>6.3508629028152521</v>
      </c>
      <c r="CW37" s="75">
        <v>0.13719987527284067</v>
      </c>
      <c r="CX37" s="75">
        <v>19.099999999999994</v>
      </c>
      <c r="CY37" s="75">
        <v>3.7764847952574376</v>
      </c>
      <c r="CZ37" s="75">
        <v>53.468490473864193</v>
      </c>
      <c r="DA37" s="75">
        <v>8.5788642067106604</v>
      </c>
      <c r="DB37" s="26"/>
      <c r="DC37" s="26"/>
      <c r="DD37" s="26"/>
      <c r="DE37" s="26"/>
      <c r="DF37" s="26"/>
      <c r="DG37" s="26"/>
      <c r="DH37" s="26"/>
      <c r="DI37" s="26"/>
      <c r="DJ37" s="26"/>
      <c r="DK37" s="26"/>
      <c r="DL37" s="26"/>
      <c r="DM37" s="26"/>
      <c r="DN37" s="26"/>
      <c r="DO37" s="26"/>
      <c r="DP37" s="26"/>
    </row>
    <row r="38" spans="1:120" ht="20.25" customHeight="1" x14ac:dyDescent="0.25">
      <c r="A38" s="30">
        <v>35</v>
      </c>
      <c r="B38" s="76" t="s">
        <v>141</v>
      </c>
      <c r="C38" s="77">
        <v>3.3251332772609707</v>
      </c>
      <c r="D38" s="75">
        <v>69.599999999999994</v>
      </c>
      <c r="E38" s="75">
        <v>12.597146133265383</v>
      </c>
      <c r="F38" s="75">
        <v>48.3</v>
      </c>
      <c r="G38" s="75">
        <v>481.70790538837758</v>
      </c>
      <c r="H38" s="77">
        <v>6.2182741116751288</v>
      </c>
      <c r="I38" s="75">
        <v>3.5460992907801483</v>
      </c>
      <c r="J38" s="75">
        <v>22.324929504613486</v>
      </c>
      <c r="K38" s="75">
        <v>21.56519603328114</v>
      </c>
      <c r="L38" s="75">
        <v>21.929242454527284</v>
      </c>
      <c r="M38" s="75">
        <v>49.382990825234316</v>
      </c>
      <c r="N38" s="75">
        <v>50.199104031856642</v>
      </c>
      <c r="O38" s="84">
        <f t="shared" si="4"/>
        <v>6.2182741116751288</v>
      </c>
      <c r="P38" s="75">
        <v>8.1752371442835745</v>
      </c>
      <c r="Q38" s="75">
        <v>4.3115264797507793</v>
      </c>
      <c r="R38" s="75">
        <v>14.5</v>
      </c>
      <c r="S38" s="75">
        <v>2.4</v>
      </c>
      <c r="T38" s="75">
        <v>42.703575316923001</v>
      </c>
      <c r="U38" s="75">
        <v>3.4</v>
      </c>
      <c r="V38" s="75">
        <f t="shared" si="5"/>
        <v>8.1752371442835745</v>
      </c>
      <c r="W38" s="75">
        <v>79.2</v>
      </c>
      <c r="X38" s="75">
        <v>36.799999999999997</v>
      </c>
      <c r="Y38" s="77">
        <f t="shared" si="0"/>
        <v>14.5</v>
      </c>
      <c r="Z38" s="77">
        <f t="shared" si="6"/>
        <v>2.4</v>
      </c>
      <c r="AA38" s="75">
        <v>8.9</v>
      </c>
      <c r="AB38" s="75">
        <v>7.3534722568559063</v>
      </c>
      <c r="AC38" s="75">
        <v>7.2763652335171543</v>
      </c>
      <c r="AD38" s="75">
        <v>3114.7194465795542</v>
      </c>
      <c r="AE38" s="75">
        <v>1419.6556671449068</v>
      </c>
      <c r="AF38" s="75">
        <v>1011.3991619493942</v>
      </c>
      <c r="AG38" s="77">
        <v>878.19280689586844</v>
      </c>
      <c r="AH38" s="79">
        <v>8.4829607914987175</v>
      </c>
      <c r="AI38" s="75">
        <v>1044</v>
      </c>
      <c r="AJ38" s="75">
        <v>718.92458100558656</v>
      </c>
      <c r="AK38" s="75">
        <v>1091.5118167057551</v>
      </c>
      <c r="AL38" s="78">
        <f t="shared" si="7"/>
        <v>878.19280689586844</v>
      </c>
      <c r="AM38" s="75">
        <v>14.530413625304137</v>
      </c>
      <c r="AN38" s="83">
        <v>0.39100000000000001</v>
      </c>
      <c r="AO38" s="75">
        <v>25.160040830711871</v>
      </c>
      <c r="AP38" s="75">
        <v>73.025265957446805</v>
      </c>
      <c r="AQ38" s="75">
        <v>2.0046542553191489</v>
      </c>
      <c r="AR38" s="75">
        <v>0.15273004963726614</v>
      </c>
      <c r="AS38" s="75">
        <v>50.700254769418848</v>
      </c>
      <c r="AT38" s="75">
        <v>2.2364217252396164</v>
      </c>
      <c r="AU38" s="75">
        <v>173.74089765507404</v>
      </c>
      <c r="AV38" s="75">
        <f t="shared" si="8"/>
        <v>51.825635893408581</v>
      </c>
      <c r="AW38" s="75">
        <v>0.96253972217421158</v>
      </c>
      <c r="AX38" s="78">
        <f t="shared" si="1"/>
        <v>1011.3991619493942</v>
      </c>
      <c r="AY38" s="75">
        <v>120.42815974975602</v>
      </c>
      <c r="AZ38" s="75">
        <v>34.799999999999997</v>
      </c>
      <c r="BA38" s="75"/>
      <c r="BB38" s="75">
        <v>17.399999999999999</v>
      </c>
      <c r="BC38" s="75">
        <v>18.817710000000002</v>
      </c>
      <c r="BD38" s="75">
        <v>1.66</v>
      </c>
      <c r="BE38" s="75">
        <v>48.74</v>
      </c>
      <c r="BF38" s="75">
        <v>5.56</v>
      </c>
      <c r="BG38" s="75">
        <v>12.7</v>
      </c>
      <c r="BH38" s="80">
        <v>8.1</v>
      </c>
      <c r="BI38" s="75">
        <v>63.95</v>
      </c>
      <c r="BJ38" s="80">
        <v>15.38</v>
      </c>
      <c r="BK38" s="75">
        <v>16.94012</v>
      </c>
      <c r="BL38" s="75">
        <v>10.26</v>
      </c>
      <c r="BM38" s="75">
        <v>22.56</v>
      </c>
      <c r="BN38" s="75">
        <v>26.234933807547918</v>
      </c>
      <c r="BO38" s="75">
        <v>80.442111346561347</v>
      </c>
      <c r="BP38" s="75">
        <v>1109.0664272890485</v>
      </c>
      <c r="BQ38" s="75">
        <v>982.06582594489419</v>
      </c>
      <c r="BR38" s="75">
        <v>17.630005773206115</v>
      </c>
      <c r="BS38" s="75">
        <v>36.700000000000003</v>
      </c>
      <c r="BT38" s="75">
        <v>38.910239752725083</v>
      </c>
      <c r="BU38" s="75" t="s">
        <v>212</v>
      </c>
      <c r="BV38" s="78">
        <f t="shared" si="2"/>
        <v>1011.3991619493942</v>
      </c>
      <c r="BW38" s="78">
        <f t="shared" si="9"/>
        <v>8.1752371442835745</v>
      </c>
      <c r="BX38" s="78">
        <f t="shared" si="3"/>
        <v>7.3534722568559063</v>
      </c>
      <c r="BY38" s="75">
        <v>9.4</v>
      </c>
      <c r="BZ38" s="75">
        <v>42.7</v>
      </c>
      <c r="CA38" s="75">
        <v>41.7</v>
      </c>
      <c r="CB38" s="75">
        <v>24.8</v>
      </c>
      <c r="CC38" s="75">
        <v>28.4</v>
      </c>
      <c r="CD38" s="75">
        <v>11.3</v>
      </c>
      <c r="CE38" s="78">
        <f t="shared" si="10"/>
        <v>4.3115264797507793</v>
      </c>
      <c r="CF38" s="75" t="s">
        <v>212</v>
      </c>
      <c r="CG38" s="75">
        <v>21.3</v>
      </c>
      <c r="CH38" s="75">
        <v>1</v>
      </c>
      <c r="CI38" s="75">
        <v>6</v>
      </c>
      <c r="CJ38" s="75">
        <v>14.1</v>
      </c>
      <c r="CK38" s="75">
        <v>8.8838558093262492</v>
      </c>
      <c r="CL38" s="75"/>
      <c r="CM38" s="75"/>
      <c r="CN38" s="75">
        <v>35</v>
      </c>
      <c r="CO38" s="75">
        <v>14.2</v>
      </c>
      <c r="CP38" s="75">
        <v>9.9</v>
      </c>
      <c r="CQ38" s="75">
        <v>5.4</v>
      </c>
      <c r="CR38" s="75">
        <v>40.5</v>
      </c>
      <c r="CS38" s="75">
        <v>459</v>
      </c>
      <c r="CT38" s="75">
        <v>14.099999999999994</v>
      </c>
      <c r="CU38" s="75">
        <v>1.3</v>
      </c>
      <c r="CV38" s="75">
        <v>12.107145727835382</v>
      </c>
      <c r="CW38" s="75">
        <v>0.27920489488941852</v>
      </c>
      <c r="CX38" s="75">
        <v>25.379999999999995</v>
      </c>
      <c r="CY38" s="75">
        <v>3.8287612901678085</v>
      </c>
      <c r="CZ38" s="75">
        <v>56.479934535783691</v>
      </c>
      <c r="DA38" s="75">
        <v>6.8280787319282359</v>
      </c>
      <c r="DB38" s="26"/>
      <c r="DC38" s="26"/>
      <c r="DD38" s="26"/>
      <c r="DE38" s="26"/>
      <c r="DF38" s="26"/>
      <c r="DG38" s="26"/>
      <c r="DH38" s="26"/>
      <c r="DI38" s="26"/>
      <c r="DJ38" s="26"/>
      <c r="DK38" s="26"/>
      <c r="DL38" s="26"/>
      <c r="DM38" s="26"/>
      <c r="DN38" s="26"/>
      <c r="DO38" s="26"/>
      <c r="DP38" s="26"/>
    </row>
    <row r="39" spans="1:120" ht="20.25" customHeight="1" x14ac:dyDescent="0.25">
      <c r="A39" s="30">
        <v>36</v>
      </c>
      <c r="B39" s="76" t="s">
        <v>142</v>
      </c>
      <c r="C39" s="77">
        <v>3.5473875414039964</v>
      </c>
      <c r="D39" s="75">
        <v>63</v>
      </c>
      <c r="E39" s="75">
        <v>13.655569631209133</v>
      </c>
      <c r="F39" s="75">
        <v>46.3</v>
      </c>
      <c r="G39" s="75">
        <v>438.27045160699709</v>
      </c>
      <c r="H39" s="77">
        <v>7.058823529411768</v>
      </c>
      <c r="I39" s="75">
        <v>2.0792079207920864</v>
      </c>
      <c r="J39" s="75">
        <v>24.838241765405741</v>
      </c>
      <c r="K39" s="75">
        <v>23.263107969584311</v>
      </c>
      <c r="L39" s="75">
        <v>24.025789548446156</v>
      </c>
      <c r="M39" s="75">
        <v>44.616824271079594</v>
      </c>
      <c r="N39" s="75">
        <v>45.182653279213838</v>
      </c>
      <c r="O39" s="84">
        <f t="shared" si="4"/>
        <v>7.058823529411768</v>
      </c>
      <c r="P39" s="75">
        <v>9.3364776503376579</v>
      </c>
      <c r="Q39" s="75">
        <v>6.7595072308516331</v>
      </c>
      <c r="R39" s="75">
        <v>17.600000000000001</v>
      </c>
      <c r="S39" s="75">
        <v>2.2999999999999998</v>
      </c>
      <c r="T39" s="75">
        <v>37.005720280768365</v>
      </c>
      <c r="U39" s="75">
        <v>3.4</v>
      </c>
      <c r="V39" s="75">
        <f t="shared" si="5"/>
        <v>9.3364776503376579</v>
      </c>
      <c r="W39" s="75">
        <v>84.2</v>
      </c>
      <c r="X39" s="75">
        <v>40.9</v>
      </c>
      <c r="Y39" s="77">
        <f t="shared" si="0"/>
        <v>17.600000000000001</v>
      </c>
      <c r="Z39" s="77">
        <f t="shared" si="6"/>
        <v>2.2999999999999998</v>
      </c>
      <c r="AA39" s="75">
        <v>11.5</v>
      </c>
      <c r="AB39" s="75">
        <v>11.361715516182398</v>
      </c>
      <c r="AC39" s="75">
        <v>7.4639835353304376</v>
      </c>
      <c r="AD39" s="75">
        <v>2771.0493245366006</v>
      </c>
      <c r="AE39" s="75">
        <v>1354.7476759628155</v>
      </c>
      <c r="AF39" s="75">
        <v>1180.7662264527964</v>
      </c>
      <c r="AG39" s="77">
        <v>797.54907247627261</v>
      </c>
      <c r="AH39" s="79">
        <v>10.213976038413128</v>
      </c>
      <c r="AI39" s="75">
        <v>1048</v>
      </c>
      <c r="AJ39" s="75">
        <v>644.07070031756643</v>
      </c>
      <c r="AK39" s="75">
        <v>1016.90156768164</v>
      </c>
      <c r="AL39" s="78">
        <f t="shared" si="7"/>
        <v>797.54907247627261</v>
      </c>
      <c r="AM39" s="75">
        <v>9.2808906734805614</v>
      </c>
      <c r="AN39" s="83">
        <v>0.40600000000000003</v>
      </c>
      <c r="AO39" s="75">
        <v>24.523073609708177</v>
      </c>
      <c r="AP39" s="75">
        <v>76.2008849089531</v>
      </c>
      <c r="AQ39" s="75">
        <v>2.0694882687866878</v>
      </c>
      <c r="AR39" s="75">
        <v>0.12146604231947329</v>
      </c>
      <c r="AS39" s="75">
        <v>55.910256233936337</v>
      </c>
      <c r="AT39" s="75">
        <v>2.9234338747099771</v>
      </c>
      <c r="AU39" s="75">
        <v>179.70908898245955</v>
      </c>
      <c r="AV39" s="75">
        <f t="shared" si="8"/>
        <v>57.886636852172444</v>
      </c>
      <c r="AW39" s="75">
        <v>1.0240021880543329</v>
      </c>
      <c r="AX39" s="78">
        <f t="shared" si="1"/>
        <v>1180.7662264527964</v>
      </c>
      <c r="AY39" s="75">
        <v>122.33888479428794</v>
      </c>
      <c r="AZ39" s="75">
        <v>36.799999999999997</v>
      </c>
      <c r="BA39" s="75"/>
      <c r="BB39" s="75">
        <v>23.3</v>
      </c>
      <c r="BC39" s="75">
        <v>20.094999999999999</v>
      </c>
      <c r="BD39" s="75">
        <v>1.2</v>
      </c>
      <c r="BE39" s="75">
        <v>40.18</v>
      </c>
      <c r="BF39" s="75">
        <v>3.63</v>
      </c>
      <c r="BG39" s="75">
        <v>14.9</v>
      </c>
      <c r="BH39" s="80">
        <v>8.6999999999999993</v>
      </c>
      <c r="BI39" s="75">
        <v>60.3</v>
      </c>
      <c r="BJ39" s="80">
        <v>16.11</v>
      </c>
      <c r="BK39" s="75">
        <v>21.807320000000001</v>
      </c>
      <c r="BL39" s="75">
        <v>18.25</v>
      </c>
      <c r="BM39" s="75">
        <v>28.2</v>
      </c>
      <c r="BN39" s="75">
        <v>24.575239506695603</v>
      </c>
      <c r="BO39" s="75">
        <v>79.467099608442354</v>
      </c>
      <c r="BP39" s="75">
        <v>1061.4190251572327</v>
      </c>
      <c r="BQ39" s="75">
        <v>984.0505382866736</v>
      </c>
      <c r="BR39" s="75">
        <v>16.531372597399393</v>
      </c>
      <c r="BS39" s="75">
        <v>52.6</v>
      </c>
      <c r="BT39" s="75">
        <v>37.273764455738217</v>
      </c>
      <c r="BU39" s="75" t="s">
        <v>223</v>
      </c>
      <c r="BV39" s="78">
        <f t="shared" si="2"/>
        <v>1180.7662264527964</v>
      </c>
      <c r="BW39" s="78">
        <f t="shared" si="9"/>
        <v>9.3364776503376579</v>
      </c>
      <c r="BX39" s="78">
        <f t="shared" si="3"/>
        <v>11.361715516182398</v>
      </c>
      <c r="BY39" s="75">
        <v>13.9</v>
      </c>
      <c r="BZ39" s="75">
        <v>39.299999999999997</v>
      </c>
      <c r="CA39" s="75">
        <v>30.7</v>
      </c>
      <c r="CB39" s="75">
        <v>15.8</v>
      </c>
      <c r="CC39" s="75">
        <v>25.5</v>
      </c>
      <c r="CD39" s="75">
        <v>7.5</v>
      </c>
      <c r="CE39" s="78">
        <f t="shared" si="10"/>
        <v>6.7595072308516331</v>
      </c>
      <c r="CF39" s="75" t="s">
        <v>223</v>
      </c>
      <c r="CG39" s="75">
        <v>15.1</v>
      </c>
      <c r="CH39" s="75">
        <v>1</v>
      </c>
      <c r="CI39" s="75">
        <v>1</v>
      </c>
      <c r="CJ39" s="75">
        <v>14.2</v>
      </c>
      <c r="CK39" s="75">
        <v>4.8870939556919009</v>
      </c>
      <c r="CL39" s="75"/>
      <c r="CM39" s="75"/>
      <c r="CN39" s="75">
        <v>43.7</v>
      </c>
      <c r="CO39" s="75">
        <v>24.2</v>
      </c>
      <c r="CP39" s="75">
        <v>10.9</v>
      </c>
      <c r="CQ39" s="75">
        <v>5.6</v>
      </c>
      <c r="CR39" s="75">
        <v>38.1</v>
      </c>
      <c r="CS39" s="75">
        <v>489</v>
      </c>
      <c r="CT39" s="75">
        <v>12.599999999999994</v>
      </c>
      <c r="CU39" s="75">
        <v>4</v>
      </c>
      <c r="CV39" s="75">
        <v>9.6460068593826556</v>
      </c>
      <c r="CW39" s="75">
        <v>0.22718077988360874</v>
      </c>
      <c r="CX39" s="75">
        <v>23.629999999999995</v>
      </c>
      <c r="CY39" s="75">
        <v>4.729358674370852</v>
      </c>
      <c r="CZ39" s="75">
        <v>57.283021522014344</v>
      </c>
      <c r="DA39" s="75">
        <v>10.974149595787424</v>
      </c>
      <c r="DB39" s="26"/>
      <c r="DC39" s="26"/>
      <c r="DD39" s="26"/>
      <c r="DE39" s="26"/>
      <c r="DF39" s="26"/>
      <c r="DG39" s="26"/>
      <c r="DH39" s="26"/>
      <c r="DI39" s="26"/>
      <c r="DJ39" s="26"/>
      <c r="DK39" s="26"/>
      <c r="DL39" s="26"/>
      <c r="DM39" s="26"/>
      <c r="DN39" s="26"/>
      <c r="DO39" s="26"/>
      <c r="DP39" s="26"/>
    </row>
    <row r="40" spans="1:120" ht="20.25" customHeight="1" x14ac:dyDescent="0.25">
      <c r="A40" s="30">
        <v>37</v>
      </c>
      <c r="B40" s="76" t="s">
        <v>143</v>
      </c>
      <c r="C40" s="77">
        <v>0.71522801934866398</v>
      </c>
      <c r="D40" s="75">
        <v>64.7</v>
      </c>
      <c r="E40" s="75">
        <v>14.53260015710919</v>
      </c>
      <c r="F40" s="75">
        <v>61.4</v>
      </c>
      <c r="G40" s="75">
        <v>651.01902449999341</v>
      </c>
      <c r="H40" s="77">
        <v>12.652439024390233</v>
      </c>
      <c r="I40" s="75">
        <v>6.7175572519084028</v>
      </c>
      <c r="J40" s="75">
        <v>41.754938448325227</v>
      </c>
      <c r="K40" s="75">
        <v>37.313532677771086</v>
      </c>
      <c r="L40" s="75">
        <v>39.459216486290238</v>
      </c>
      <c r="M40" s="75">
        <v>19.329668380918601</v>
      </c>
      <c r="N40" s="75">
        <v>25.183870149632259</v>
      </c>
      <c r="O40" s="84">
        <f t="shared" si="4"/>
        <v>12.652439024390233</v>
      </c>
      <c r="P40" s="75">
        <v>19.846743295019156</v>
      </c>
      <c r="Q40" s="75">
        <v>18.592195868400918</v>
      </c>
      <c r="R40" s="75">
        <v>26.3</v>
      </c>
      <c r="S40" s="75"/>
      <c r="T40" s="75">
        <v>26.144559173947577</v>
      </c>
      <c r="U40" s="75">
        <v>6.6</v>
      </c>
      <c r="V40" s="75">
        <f t="shared" si="5"/>
        <v>19.846743295019156</v>
      </c>
      <c r="W40" s="75">
        <v>67.099999999999994</v>
      </c>
      <c r="X40" s="75">
        <v>23.7</v>
      </c>
      <c r="Y40" s="77">
        <f t="shared" si="0"/>
        <v>26.3</v>
      </c>
      <c r="Z40" s="77">
        <f t="shared" si="6"/>
        <v>0</v>
      </c>
      <c r="AA40" s="75">
        <v>38.299999999999997</v>
      </c>
      <c r="AB40" s="75">
        <v>61.443761174466985</v>
      </c>
      <c r="AC40" s="75">
        <v>9.6945010183299392</v>
      </c>
      <c r="AD40" s="75">
        <v>2405.0121261115601</v>
      </c>
      <c r="AE40" s="75">
        <v>987.45762711864404</v>
      </c>
      <c r="AF40" s="75">
        <v>3332.6747019693075</v>
      </c>
      <c r="AG40" s="77">
        <v>654.48447073737589</v>
      </c>
      <c r="AH40" s="79">
        <v>9.6566257592661469</v>
      </c>
      <c r="AI40" s="75">
        <v>931</v>
      </c>
      <c r="AJ40" s="75">
        <v>566.57079646017701</v>
      </c>
      <c r="AK40" s="75">
        <v>810.48951048951051</v>
      </c>
      <c r="AL40" s="78">
        <f t="shared" si="7"/>
        <v>654.48447073737589</v>
      </c>
      <c r="AM40" s="75">
        <v>9.0357383681726233</v>
      </c>
      <c r="AN40" s="83">
        <v>0.42399999999999999</v>
      </c>
      <c r="AO40" s="75">
        <v>42.473860255240226</v>
      </c>
      <c r="AP40" s="75">
        <v>72.652911324786317</v>
      </c>
      <c r="AQ40" s="75">
        <v>4.8010149572649574</v>
      </c>
      <c r="AR40" s="75">
        <v>0.21014009339559706</v>
      </c>
      <c r="AS40" s="75">
        <v>74.221820066280685</v>
      </c>
      <c r="AT40" s="75">
        <v>15.912636505460217</v>
      </c>
      <c r="AU40" s="75">
        <v>170.9349453499334</v>
      </c>
      <c r="AV40" s="75">
        <f t="shared" si="8"/>
        <v>43.051762560529014</v>
      </c>
      <c r="AW40" s="75">
        <v>0.77477259638796991</v>
      </c>
      <c r="AX40" s="78">
        <f t="shared" si="1"/>
        <v>3332.6747019693075</v>
      </c>
      <c r="AY40" s="75">
        <v>128.68195675787416</v>
      </c>
      <c r="AZ40" s="75">
        <v>37</v>
      </c>
      <c r="BA40" s="75"/>
      <c r="BB40" s="75">
        <v>20.399999999999999</v>
      </c>
      <c r="BC40" s="75">
        <v>23.771560000000001</v>
      </c>
      <c r="BD40" s="75">
        <v>3.52</v>
      </c>
      <c r="BE40" s="75">
        <v>37.090000000000003</v>
      </c>
      <c r="BF40" s="75">
        <v>4.3099999999999996</v>
      </c>
      <c r="BG40" s="75">
        <v>15.8</v>
      </c>
      <c r="BH40" s="80">
        <v>13.9</v>
      </c>
      <c r="BI40" s="75">
        <v>63.53</v>
      </c>
      <c r="BJ40" s="80">
        <v>21.55</v>
      </c>
      <c r="BK40" s="75">
        <v>25.164359999999999</v>
      </c>
      <c r="BL40" s="75">
        <v>17.52</v>
      </c>
      <c r="BM40" s="75">
        <v>23.64</v>
      </c>
      <c r="BN40" s="75">
        <v>25.849560901107292</v>
      </c>
      <c r="BO40" s="75">
        <v>68.327702702702695</v>
      </c>
      <c r="BP40" s="75">
        <v>807.95180722891564</v>
      </c>
      <c r="BQ40" s="75">
        <v>3882.4108175665792</v>
      </c>
      <c r="BR40" s="75">
        <v>15.547096981718758</v>
      </c>
      <c r="BS40" s="75">
        <v>52.6</v>
      </c>
      <c r="BT40" s="75"/>
      <c r="BU40" s="75" t="s">
        <v>224</v>
      </c>
      <c r="BV40" s="78">
        <f t="shared" si="2"/>
        <v>3332.6747019693075</v>
      </c>
      <c r="BW40" s="78">
        <f t="shared" si="9"/>
        <v>19.846743295019156</v>
      </c>
      <c r="BX40" s="78">
        <f t="shared" si="3"/>
        <v>61.443761174466985</v>
      </c>
      <c r="BY40" s="75" t="s">
        <v>107</v>
      </c>
      <c r="BZ40" s="75" t="s">
        <v>107</v>
      </c>
      <c r="CA40" s="75" t="s">
        <v>107</v>
      </c>
      <c r="CB40" s="75" t="s">
        <v>107</v>
      </c>
      <c r="CC40" s="75" t="s">
        <v>107</v>
      </c>
      <c r="CD40" s="75" t="s">
        <v>107</v>
      </c>
      <c r="CE40" s="78">
        <f t="shared" si="10"/>
        <v>18.592195868400918</v>
      </c>
      <c r="CF40" s="75" t="s">
        <v>224</v>
      </c>
      <c r="CG40" s="75">
        <v>14.5</v>
      </c>
      <c r="CH40" s="75">
        <v>0.9</v>
      </c>
      <c r="CI40" s="75">
        <v>5.4000000000000057</v>
      </c>
      <c r="CJ40" s="75" t="s">
        <v>107</v>
      </c>
      <c r="CK40" s="75">
        <v>3.4744002280966151</v>
      </c>
      <c r="CL40" s="75"/>
      <c r="CM40" s="75"/>
      <c r="CN40" s="75">
        <v>56.7</v>
      </c>
      <c r="CO40" s="75"/>
      <c r="CP40" s="75">
        <v>10.1</v>
      </c>
      <c r="CQ40" s="75">
        <v>6</v>
      </c>
      <c r="CR40" s="75">
        <v>28.7</v>
      </c>
      <c r="CS40" s="75">
        <v>417</v>
      </c>
      <c r="CT40" s="75">
        <v>20.5</v>
      </c>
      <c r="CU40" s="75">
        <v>43.5</v>
      </c>
      <c r="CV40" s="75">
        <v>5.3800366300366305</v>
      </c>
      <c r="CW40" s="75">
        <v>0.3040535995371928</v>
      </c>
      <c r="CX40" s="75">
        <v>22.14</v>
      </c>
      <c r="CY40" s="75">
        <v>7.3766876577393354</v>
      </c>
      <c r="CZ40" s="75">
        <v>63.695359373086816</v>
      </c>
      <c r="DA40" s="75">
        <v>27.031189434630932</v>
      </c>
      <c r="DB40" s="26"/>
      <c r="DC40" s="26"/>
      <c r="DD40" s="26"/>
      <c r="DE40" s="26"/>
      <c r="DF40" s="26"/>
      <c r="DG40" s="26"/>
      <c r="DH40" s="26"/>
      <c r="DI40" s="26"/>
      <c r="DJ40" s="26"/>
      <c r="DK40" s="26"/>
      <c r="DL40" s="26"/>
      <c r="DM40" s="26"/>
      <c r="DN40" s="26"/>
      <c r="DO40" s="26"/>
      <c r="DP40" s="26"/>
    </row>
    <row r="41" spans="1:120" ht="20.25" customHeight="1" x14ac:dyDescent="0.25">
      <c r="A41" s="30">
        <v>38</v>
      </c>
      <c r="B41" s="76" t="s">
        <v>144</v>
      </c>
      <c r="C41" s="77">
        <v>0.24487691712849594</v>
      </c>
      <c r="D41" s="75">
        <v>80.5</v>
      </c>
      <c r="E41" s="75">
        <v>28.901136755080952</v>
      </c>
      <c r="F41" s="75">
        <v>66.7</v>
      </c>
      <c r="G41" s="75"/>
      <c r="H41" s="77">
        <v>11.111111111111114</v>
      </c>
      <c r="I41" s="75">
        <v>1.5625</v>
      </c>
      <c r="J41" s="75">
        <v>49.143248800548321</v>
      </c>
      <c r="K41" s="75">
        <v>38.55677396533428</v>
      </c>
      <c r="L41" s="75">
        <v>43.933855526544825</v>
      </c>
      <c r="M41" s="75">
        <v>20.427350427350426</v>
      </c>
      <c r="N41" s="75">
        <v>21.794871794871796</v>
      </c>
      <c r="O41" s="84">
        <f t="shared" si="4"/>
        <v>11.111111111111114</v>
      </c>
      <c r="P41" s="75">
        <v>20.689655172413794</v>
      </c>
      <c r="Q41" s="75">
        <v>15.879828326180256</v>
      </c>
      <c r="R41" s="75">
        <v>21.8</v>
      </c>
      <c r="S41" s="75"/>
      <c r="T41" s="75">
        <v>43.768595041322314</v>
      </c>
      <c r="U41" s="75">
        <v>5.8</v>
      </c>
      <c r="V41" s="75">
        <f t="shared" si="5"/>
        <v>20.689655172413794</v>
      </c>
      <c r="W41" s="75">
        <v>63.9</v>
      </c>
      <c r="X41" s="75">
        <v>34.150000000000006</v>
      </c>
      <c r="Y41" s="77">
        <f t="shared" si="0"/>
        <v>21.8</v>
      </c>
      <c r="Z41" s="77">
        <f t="shared" si="6"/>
        <v>0</v>
      </c>
      <c r="AA41" s="75">
        <v>48.8</v>
      </c>
      <c r="AB41" s="75">
        <v>52.028418768618231</v>
      </c>
      <c r="AC41" s="75">
        <v>11.398176291793312</v>
      </c>
      <c r="AD41" s="75">
        <v>1905.7971014492755</v>
      </c>
      <c r="AE41" s="75">
        <v>885</v>
      </c>
      <c r="AF41" s="75">
        <v>1833.266425799545</v>
      </c>
      <c r="AG41" s="77">
        <v>555.00972762645915</v>
      </c>
      <c r="AH41" s="79">
        <v>14.653784219001611</v>
      </c>
      <c r="AI41" s="75">
        <v>942</v>
      </c>
      <c r="AJ41" s="75">
        <v>496.25</v>
      </c>
      <c r="AK41" s="75">
        <v>634.86842105263156</v>
      </c>
      <c r="AL41" s="78">
        <f t="shared" si="7"/>
        <v>555.00972762645915</v>
      </c>
      <c r="AM41" s="75">
        <v>5.2388289676425268</v>
      </c>
      <c r="AN41" s="83">
        <v>0.42799999999999999</v>
      </c>
      <c r="AO41" s="75">
        <v>27.995505584857106</v>
      </c>
      <c r="AP41" s="75">
        <v>82.793522267206484</v>
      </c>
      <c r="AQ41" s="75">
        <v>1.4507422402159245</v>
      </c>
      <c r="AR41" s="75">
        <v>0.23907103825136614</v>
      </c>
      <c r="AS41" s="75">
        <v>57.640560827078311</v>
      </c>
      <c r="AT41" s="75">
        <v>11.320754716981133</v>
      </c>
      <c r="AU41" s="75">
        <v>184.76401487368511</v>
      </c>
      <c r="AV41" s="75">
        <f t="shared" si="8"/>
        <v>27.933183083653716</v>
      </c>
      <c r="AW41" s="75">
        <v>1.1345970941185468</v>
      </c>
      <c r="AX41" s="78">
        <f t="shared" si="1"/>
        <v>1833.266425799545</v>
      </c>
      <c r="AY41" s="75">
        <v>140.86282619378977</v>
      </c>
      <c r="AZ41" s="75">
        <v>36.5</v>
      </c>
      <c r="BA41" s="75"/>
      <c r="BB41" s="75">
        <v>26.5</v>
      </c>
      <c r="BC41" s="75">
        <v>22.853059999999999</v>
      </c>
      <c r="BD41" s="75">
        <v>1.23</v>
      </c>
      <c r="BE41" s="75">
        <v>32.92</v>
      </c>
      <c r="BF41" s="75">
        <v>4.4800000000000004</v>
      </c>
      <c r="BG41" s="75">
        <v>9.1999999999999993</v>
      </c>
      <c r="BH41" s="80">
        <v>25.6</v>
      </c>
      <c r="BI41" s="75">
        <v>68.67</v>
      </c>
      <c r="BJ41" s="80">
        <v>26.88</v>
      </c>
      <c r="BK41" s="75">
        <v>25.439520000000002</v>
      </c>
      <c r="BL41" s="75">
        <v>20.48</v>
      </c>
      <c r="BM41" s="75">
        <v>33.57</v>
      </c>
      <c r="BN41" s="75">
        <v>20.611798980335035</v>
      </c>
      <c r="BO41" s="75">
        <v>69.460500963391141</v>
      </c>
      <c r="BP41" s="75">
        <v>705.88235294117646</v>
      </c>
      <c r="BQ41" s="75">
        <v>1184.6133368827366</v>
      </c>
      <c r="BR41" s="75">
        <v>29.313790806129248</v>
      </c>
      <c r="BS41" s="75">
        <v>22.200000000000003</v>
      </c>
      <c r="BT41" s="75"/>
      <c r="BU41" s="75" t="s">
        <v>225</v>
      </c>
      <c r="BV41" s="78">
        <f t="shared" si="2"/>
        <v>1833.266425799545</v>
      </c>
      <c r="BW41" s="78">
        <f t="shared" si="9"/>
        <v>20.689655172413794</v>
      </c>
      <c r="BX41" s="78">
        <f t="shared" si="3"/>
        <v>52.028418768618231</v>
      </c>
      <c r="BY41" s="75" t="s">
        <v>107</v>
      </c>
      <c r="BZ41" s="75" t="s">
        <v>107</v>
      </c>
      <c r="CA41" s="75" t="s">
        <v>107</v>
      </c>
      <c r="CB41" s="75" t="s">
        <v>107</v>
      </c>
      <c r="CC41" s="75" t="s">
        <v>107</v>
      </c>
      <c r="CD41" s="75" t="s">
        <v>107</v>
      </c>
      <c r="CE41" s="78">
        <f t="shared" si="10"/>
        <v>15.879828326180256</v>
      </c>
      <c r="CF41" s="75" t="s">
        <v>225</v>
      </c>
      <c r="CG41" s="75">
        <v>10.8</v>
      </c>
      <c r="CH41" s="75">
        <v>0.6</v>
      </c>
      <c r="CI41" s="75">
        <v>8.4000000000000057</v>
      </c>
      <c r="CJ41" s="75" t="s">
        <v>107</v>
      </c>
      <c r="CK41" s="75">
        <v>12.055427251732102</v>
      </c>
      <c r="CL41" s="75"/>
      <c r="CM41" s="75"/>
      <c r="CN41" s="75">
        <v>55.6</v>
      </c>
      <c r="CO41" s="75"/>
      <c r="CP41" s="75">
        <v>6.1</v>
      </c>
      <c r="CQ41" s="75">
        <v>4.5999999999999996</v>
      </c>
      <c r="CR41" s="75">
        <v>51.6</v>
      </c>
      <c r="CS41" s="75">
        <v>522</v>
      </c>
      <c r="CT41" s="75">
        <v>22.200000000000003</v>
      </c>
      <c r="CU41" s="75">
        <v>66.7</v>
      </c>
      <c r="CV41" s="75">
        <v>4.257051899015325</v>
      </c>
      <c r="CW41" s="75">
        <v>0.54268696227663804</v>
      </c>
      <c r="CX41" s="75">
        <v>19.269999999999996</v>
      </c>
      <c r="CY41" s="75">
        <v>5.8218753870927786</v>
      </c>
      <c r="CZ41" s="75">
        <v>56.598759964570412</v>
      </c>
      <c r="DA41" s="75">
        <v>41.344924571720789</v>
      </c>
      <c r="DB41" s="26"/>
      <c r="DC41" s="26"/>
      <c r="DD41" s="26"/>
      <c r="DE41" s="26"/>
      <c r="DF41" s="26"/>
      <c r="DG41" s="26"/>
      <c r="DH41" s="26"/>
      <c r="DI41" s="26"/>
      <c r="DJ41" s="26"/>
      <c r="DK41" s="26"/>
      <c r="DL41" s="26"/>
      <c r="DM41" s="26"/>
      <c r="DN41" s="26"/>
      <c r="DO41" s="26"/>
      <c r="DP41" s="26"/>
    </row>
    <row r="42" spans="1:120" ht="20.25" customHeight="1" x14ac:dyDescent="0.25">
      <c r="A42" s="30">
        <v>39</v>
      </c>
      <c r="B42" s="76" t="s">
        <v>145</v>
      </c>
      <c r="C42" s="77">
        <v>0.29538652881961985</v>
      </c>
      <c r="D42" s="75">
        <v>77.900000000000006</v>
      </c>
      <c r="E42" s="75">
        <v>20.333882086634429</v>
      </c>
      <c r="F42" s="75">
        <v>68.599999999999994</v>
      </c>
      <c r="G42" s="75">
        <v>196.36825313236503</v>
      </c>
      <c r="H42" s="77">
        <v>11.74168297455968</v>
      </c>
      <c r="I42" s="75">
        <v>7.4509803921568647</v>
      </c>
      <c r="J42" s="75">
        <v>28.962383770076077</v>
      </c>
      <c r="K42" s="75">
        <v>22.067644538535209</v>
      </c>
      <c r="L42" s="75">
        <v>25.434003147006472</v>
      </c>
      <c r="M42" s="75">
        <v>35.269472481432103</v>
      </c>
      <c r="N42" s="75">
        <v>39.644970414201183</v>
      </c>
      <c r="O42" s="84">
        <f t="shared" si="4"/>
        <v>11.74168297455968</v>
      </c>
      <c r="P42" s="75">
        <v>9.1135458167330672</v>
      </c>
      <c r="Q42" s="75">
        <v>9.6661684105630297</v>
      </c>
      <c r="R42" s="75">
        <v>15.3</v>
      </c>
      <c r="S42" s="75"/>
      <c r="T42" s="75">
        <v>40.692152917505034</v>
      </c>
      <c r="U42" s="75">
        <v>2.1</v>
      </c>
      <c r="V42" s="75">
        <f t="shared" si="5"/>
        <v>9.1135458167330672</v>
      </c>
      <c r="W42" s="75">
        <v>74.7</v>
      </c>
      <c r="X42" s="75">
        <v>51.1</v>
      </c>
      <c r="Y42" s="77">
        <f t="shared" si="0"/>
        <v>15.3</v>
      </c>
      <c r="Z42" s="77">
        <f t="shared" si="6"/>
        <v>0</v>
      </c>
      <c r="AA42" s="75">
        <v>10.5</v>
      </c>
      <c r="AB42" s="75">
        <v>13.859123568667073</v>
      </c>
      <c r="AC42" s="75">
        <v>4.6605122096486005</v>
      </c>
      <c r="AD42" s="75">
        <v>3077.0528683914508</v>
      </c>
      <c r="AE42" s="75">
        <v>1368.7106918238994</v>
      </c>
      <c r="AF42" s="75">
        <v>869.12165741303875</v>
      </c>
      <c r="AG42" s="77">
        <v>865.90831918505944</v>
      </c>
      <c r="AH42" s="79">
        <v>9.2084515925575516</v>
      </c>
      <c r="AI42" s="75">
        <v>1060</v>
      </c>
      <c r="AJ42" s="75">
        <v>688.82089552238801</v>
      </c>
      <c r="AK42" s="75">
        <v>1131.6351433801099</v>
      </c>
      <c r="AL42" s="78">
        <f t="shared" si="7"/>
        <v>865.90831918505944</v>
      </c>
      <c r="AM42" s="75">
        <v>6.1336906357004617</v>
      </c>
      <c r="AN42" s="83">
        <v>0.42299999999999999</v>
      </c>
      <c r="AO42" s="75">
        <v>27.952547347428407</v>
      </c>
      <c r="AP42" s="75">
        <v>84.916451721430974</v>
      </c>
      <c r="AQ42" s="75">
        <v>1.4186385555680161</v>
      </c>
      <c r="AR42" s="75">
        <v>7.2776129429547101E-2</v>
      </c>
      <c r="AS42" s="75">
        <v>37.021235181836452</v>
      </c>
      <c r="AT42" s="75">
        <v>4.5751633986928102</v>
      </c>
      <c r="AU42" s="75">
        <v>167.25219211718712</v>
      </c>
      <c r="AV42" s="75">
        <f t="shared" si="8"/>
        <v>64.285832607023394</v>
      </c>
      <c r="AW42" s="75">
        <v>0.92363222779626886</v>
      </c>
      <c r="AX42" s="78">
        <f t="shared" si="1"/>
        <v>869.12165741303875</v>
      </c>
      <c r="AY42" s="75">
        <v>127.68527168026374</v>
      </c>
      <c r="AZ42" s="75">
        <v>28.3</v>
      </c>
      <c r="BA42" s="75"/>
      <c r="BB42" s="75">
        <v>15.3</v>
      </c>
      <c r="BC42" s="75">
        <v>14.59953</v>
      </c>
      <c r="BD42" s="75">
        <v>0.82</v>
      </c>
      <c r="BE42" s="75">
        <v>49.32</v>
      </c>
      <c r="BF42" s="75">
        <v>5.04</v>
      </c>
      <c r="BG42" s="75">
        <v>8.8000000000000007</v>
      </c>
      <c r="BH42" s="80">
        <v>7.5</v>
      </c>
      <c r="BI42" s="75">
        <v>72.89</v>
      </c>
      <c r="BJ42" s="80">
        <v>14.92</v>
      </c>
      <c r="BK42" s="75">
        <v>19.728490000000001</v>
      </c>
      <c r="BL42" s="75">
        <v>12.35</v>
      </c>
      <c r="BM42" s="75">
        <v>20.61</v>
      </c>
      <c r="BN42" s="75">
        <v>19.030436146846561</v>
      </c>
      <c r="BO42" s="75">
        <v>83.066554338668922</v>
      </c>
      <c r="BP42" s="75">
        <v>1194.9708454810495</v>
      </c>
      <c r="BQ42" s="75">
        <v>706.64938851542888</v>
      </c>
      <c r="BR42" s="75">
        <v>21.057847144803667</v>
      </c>
      <c r="BS42" s="75">
        <v>29.599999999999994</v>
      </c>
      <c r="BT42" s="75"/>
      <c r="BU42" s="75" t="s">
        <v>226</v>
      </c>
      <c r="BV42" s="78">
        <f t="shared" si="2"/>
        <v>869.12165741303875</v>
      </c>
      <c r="BW42" s="78">
        <f t="shared" si="9"/>
        <v>9.1135458167330672</v>
      </c>
      <c r="BX42" s="78">
        <f t="shared" si="3"/>
        <v>13.859123568667073</v>
      </c>
      <c r="BY42" s="75" t="s">
        <v>107</v>
      </c>
      <c r="BZ42" s="75" t="s">
        <v>107</v>
      </c>
      <c r="CA42" s="75" t="s">
        <v>107</v>
      </c>
      <c r="CB42" s="75" t="s">
        <v>107</v>
      </c>
      <c r="CC42" s="75" t="s">
        <v>107</v>
      </c>
      <c r="CD42" s="75" t="s">
        <v>107</v>
      </c>
      <c r="CE42" s="78">
        <f t="shared" si="10"/>
        <v>9.6661684105630297</v>
      </c>
      <c r="CF42" s="75" t="s">
        <v>226</v>
      </c>
      <c r="CG42" s="75">
        <v>19.5</v>
      </c>
      <c r="CH42" s="75">
        <v>0.8</v>
      </c>
      <c r="CI42" s="75">
        <v>4.9000000000000057</v>
      </c>
      <c r="CJ42" s="75">
        <v>21</v>
      </c>
      <c r="CK42" s="75">
        <v>5.5654116564820288</v>
      </c>
      <c r="CL42" s="75"/>
      <c r="CM42" s="75"/>
      <c r="CN42" s="75">
        <v>63.7</v>
      </c>
      <c r="CO42" s="75"/>
      <c r="CP42" s="75">
        <v>11</v>
      </c>
      <c r="CQ42" s="75">
        <v>7.9</v>
      </c>
      <c r="CR42" s="75">
        <v>35.799999999999997</v>
      </c>
      <c r="CS42" s="75">
        <v>494</v>
      </c>
      <c r="CT42" s="75">
        <v>15.099999999999994</v>
      </c>
      <c r="CU42" s="75">
        <v>3</v>
      </c>
      <c r="CV42" s="75">
        <v>7.752082788508238</v>
      </c>
      <c r="CW42" s="75">
        <v>0.12417915473985519</v>
      </c>
      <c r="CX42" s="75">
        <v>20.939999999999998</v>
      </c>
      <c r="CY42" s="75">
        <v>3.6206261510128916</v>
      </c>
      <c r="CZ42" s="75">
        <v>48.428120866822667</v>
      </c>
      <c r="DA42" s="75">
        <v>11.995029722822327</v>
      </c>
      <c r="DB42" s="26"/>
      <c r="DC42" s="26"/>
      <c r="DD42" s="26"/>
      <c r="DE42" s="26"/>
      <c r="DF42" s="26"/>
      <c r="DG42" s="26"/>
      <c r="DH42" s="26"/>
      <c r="DI42" s="26"/>
      <c r="DJ42" s="26"/>
      <c r="DK42" s="26"/>
      <c r="DL42" s="26"/>
      <c r="DM42" s="26"/>
      <c r="DN42" s="26"/>
      <c r="DO42" s="26"/>
      <c r="DP42" s="26"/>
    </row>
    <row r="43" spans="1:120" ht="20.25" customHeight="1" x14ac:dyDescent="0.25">
      <c r="A43" s="30">
        <v>40</v>
      </c>
      <c r="B43" s="76" t="s">
        <v>146</v>
      </c>
      <c r="C43" s="77">
        <v>6.7369687249398558</v>
      </c>
      <c r="D43" s="75">
        <v>60.7</v>
      </c>
      <c r="E43" s="75">
        <v>13.875560138002141</v>
      </c>
      <c r="F43" s="75">
        <v>40.5</v>
      </c>
      <c r="G43" s="75">
        <v>432.04390589540918</v>
      </c>
      <c r="H43" s="77">
        <v>9.6979332273449899</v>
      </c>
      <c r="I43" s="75">
        <v>6.2648691514670958</v>
      </c>
      <c r="J43" s="75">
        <v>18.812272490899637</v>
      </c>
      <c r="K43" s="75">
        <v>20.527511984568079</v>
      </c>
      <c r="L43" s="75">
        <v>19.706473903259852</v>
      </c>
      <c r="M43" s="75">
        <v>61.085811868507193</v>
      </c>
      <c r="N43" s="75">
        <v>56.682544130008402</v>
      </c>
      <c r="O43" s="84">
        <f t="shared" si="4"/>
        <v>9.6979332273449899</v>
      </c>
      <c r="P43" s="75">
        <v>6.7283431455004203</v>
      </c>
      <c r="Q43" s="75">
        <v>2.6898290837769681</v>
      </c>
      <c r="R43" s="75">
        <v>15.5</v>
      </c>
      <c r="S43" s="75">
        <v>3.8</v>
      </c>
      <c r="T43" s="75">
        <v>48.287820434623498</v>
      </c>
      <c r="U43" s="75">
        <v>4.2</v>
      </c>
      <c r="V43" s="75">
        <f t="shared" si="5"/>
        <v>6.7283431455004203</v>
      </c>
      <c r="W43" s="75">
        <v>76.900000000000006</v>
      </c>
      <c r="X43" s="75">
        <v>41.6</v>
      </c>
      <c r="Y43" s="77">
        <f t="shared" si="0"/>
        <v>15.5</v>
      </c>
      <c r="Z43" s="77">
        <f t="shared" si="6"/>
        <v>3.8</v>
      </c>
      <c r="AA43" s="75">
        <v>4.7</v>
      </c>
      <c r="AB43" s="75">
        <v>5.1998956157675584</v>
      </c>
      <c r="AC43" s="75">
        <v>10.817391304347826</v>
      </c>
      <c r="AD43" s="75">
        <v>3040.4801786711332</v>
      </c>
      <c r="AE43" s="75">
        <v>1381.26423690205</v>
      </c>
      <c r="AF43" s="75">
        <v>709.6929317686479</v>
      </c>
      <c r="AG43" s="77">
        <v>756.15593016255264</v>
      </c>
      <c r="AH43" s="79">
        <v>12.922439466528552</v>
      </c>
      <c r="AI43" s="75">
        <v>1066</v>
      </c>
      <c r="AJ43" s="75">
        <v>613.06370794559768</v>
      </c>
      <c r="AK43" s="75">
        <v>973.5502958579882</v>
      </c>
      <c r="AL43" s="78">
        <f t="shared" si="7"/>
        <v>756.15593016255264</v>
      </c>
      <c r="AM43" s="75">
        <v>13.291939749338852</v>
      </c>
      <c r="AN43" s="83">
        <v>0.44600000000000001</v>
      </c>
      <c r="AO43" s="75">
        <v>25.694014182530623</v>
      </c>
      <c r="AP43" s="75">
        <v>77.014180374361885</v>
      </c>
      <c r="AQ43" s="75">
        <v>0.57855927396483264</v>
      </c>
      <c r="AR43" s="75">
        <v>7.4738415545590436E-2</v>
      </c>
      <c r="AS43" s="75">
        <v>62.246853346014021</v>
      </c>
      <c r="AT43" s="75">
        <v>0.88603727467155524</v>
      </c>
      <c r="AU43" s="75">
        <v>178.69523180907865</v>
      </c>
      <c r="AV43" s="75">
        <f t="shared" si="8"/>
        <v>58.800836396007895</v>
      </c>
      <c r="AW43" s="75">
        <v>1.1163793642412752</v>
      </c>
      <c r="AX43" s="78">
        <f t="shared" si="1"/>
        <v>709.6929317686479</v>
      </c>
      <c r="AY43" s="75">
        <v>121.92681467672834</v>
      </c>
      <c r="AZ43" s="75">
        <v>41.9</v>
      </c>
      <c r="BA43" s="75"/>
      <c r="BB43" s="75">
        <v>16.600000000000001</v>
      </c>
      <c r="BC43" s="75">
        <v>16.766639999999999</v>
      </c>
      <c r="BD43" s="75">
        <v>3.44</v>
      </c>
      <c r="BE43" s="75">
        <v>45.11</v>
      </c>
      <c r="BF43" s="75">
        <v>5.73</v>
      </c>
      <c r="BG43" s="75">
        <v>11.4</v>
      </c>
      <c r="BH43" s="80">
        <v>2.7</v>
      </c>
      <c r="BI43" s="75">
        <v>55.41</v>
      </c>
      <c r="BJ43" s="80">
        <v>8.59</v>
      </c>
      <c r="BK43" s="75">
        <v>19.992830000000001</v>
      </c>
      <c r="BL43" s="75">
        <v>11.33</v>
      </c>
      <c r="BM43" s="75">
        <v>20.82</v>
      </c>
      <c r="BN43" s="75">
        <v>26.059887340646309</v>
      </c>
      <c r="BO43" s="75">
        <v>76.851627003399713</v>
      </c>
      <c r="BP43" s="75">
        <v>1102.3596938775511</v>
      </c>
      <c r="BQ43" s="75">
        <v>572.87184880645054</v>
      </c>
      <c r="BR43" s="75">
        <v>15.419581261996353</v>
      </c>
      <c r="BS43" s="75">
        <v>44.7</v>
      </c>
      <c r="BT43" s="75">
        <v>18.31486156874492</v>
      </c>
      <c r="BU43" s="75" t="s">
        <v>227</v>
      </c>
      <c r="BV43" s="78">
        <f t="shared" si="2"/>
        <v>709.6929317686479</v>
      </c>
      <c r="BW43" s="78">
        <f t="shared" si="9"/>
        <v>6.7283431455004203</v>
      </c>
      <c r="BX43" s="78">
        <f t="shared" si="3"/>
        <v>5.1998956157675584</v>
      </c>
      <c r="BY43" s="75">
        <v>9.6999999999999993</v>
      </c>
      <c r="BZ43" s="75">
        <v>36.200000000000003</v>
      </c>
      <c r="CA43" s="75">
        <v>33.700000000000003</v>
      </c>
      <c r="CB43" s="75">
        <v>16.5</v>
      </c>
      <c r="CC43" s="75">
        <v>21.4</v>
      </c>
      <c r="CD43" s="75">
        <v>4.5</v>
      </c>
      <c r="CE43" s="78">
        <f t="shared" si="10"/>
        <v>2.6898290837769681</v>
      </c>
      <c r="CF43" s="75" t="s">
        <v>227</v>
      </c>
      <c r="CG43" s="75">
        <v>20.8</v>
      </c>
      <c r="CH43" s="75">
        <v>0.9</v>
      </c>
      <c r="CI43" s="75">
        <v>3.9000000000000057</v>
      </c>
      <c r="CJ43" s="75">
        <v>18.8</v>
      </c>
      <c r="CK43" s="75">
        <v>7.7804528692896113</v>
      </c>
      <c r="CL43" s="75"/>
      <c r="CM43" s="75"/>
      <c r="CN43" s="75">
        <v>49.3</v>
      </c>
      <c r="CO43" s="75">
        <v>32.5</v>
      </c>
      <c r="CP43" s="75">
        <v>12.1</v>
      </c>
      <c r="CQ43" s="75">
        <v>6.2</v>
      </c>
      <c r="CR43" s="75">
        <v>42.3</v>
      </c>
      <c r="CS43" s="75">
        <v>480</v>
      </c>
      <c r="CT43" s="75">
        <v>6.7999999999999972</v>
      </c>
      <c r="CU43" s="75">
        <v>1.6</v>
      </c>
      <c r="CV43" s="75">
        <v>14.623397435897436</v>
      </c>
      <c r="CW43" s="75">
        <v>0.17819075360856618</v>
      </c>
      <c r="CX43" s="75">
        <v>20.810000000000002</v>
      </c>
      <c r="CY43" s="75">
        <v>4.1890605325389272</v>
      </c>
      <c r="CZ43" s="75">
        <v>43.739421657243689</v>
      </c>
      <c r="DA43" s="75">
        <v>4.0218260501434688</v>
      </c>
      <c r="DB43" s="26"/>
      <c r="DC43" s="26"/>
      <c r="DD43" s="26"/>
      <c r="DE43" s="26"/>
      <c r="DF43" s="26"/>
      <c r="DG43" s="26"/>
      <c r="DH43" s="26"/>
      <c r="DI43" s="26"/>
      <c r="DJ43" s="26"/>
      <c r="DK43" s="26"/>
      <c r="DL43" s="26"/>
      <c r="DM43" s="26"/>
      <c r="DN43" s="26"/>
      <c r="DO43" s="26"/>
      <c r="DP43" s="26"/>
    </row>
    <row r="44" spans="1:120" ht="20.25" customHeight="1" x14ac:dyDescent="0.25">
      <c r="A44" s="30">
        <v>41</v>
      </c>
      <c r="B44" s="76" t="s">
        <v>147</v>
      </c>
      <c r="C44" s="77">
        <v>0.21615248575358614</v>
      </c>
      <c r="D44" s="75">
        <v>83.2</v>
      </c>
      <c r="E44" s="75">
        <v>23.391057120703024</v>
      </c>
      <c r="F44" s="75">
        <v>72.099999999999994</v>
      </c>
      <c r="G44" s="75">
        <v>194.06298795862003</v>
      </c>
      <c r="H44" s="77">
        <v>1.4888337468982655</v>
      </c>
      <c r="I44" s="75">
        <v>0</v>
      </c>
      <c r="J44" s="75">
        <v>37.685774946921448</v>
      </c>
      <c r="K44" s="75">
        <v>28.957528957528954</v>
      </c>
      <c r="L44" s="75">
        <v>33.254932706128315</v>
      </c>
      <c r="M44" s="75">
        <v>26.940133037694014</v>
      </c>
      <c r="N44" s="75">
        <v>27.67527675276753</v>
      </c>
      <c r="O44" s="84">
        <f t="shared" si="4"/>
        <v>1.4888337468982655</v>
      </c>
      <c r="P44" s="75">
        <v>8.9552238805970141</v>
      </c>
      <c r="Q44" s="75">
        <v>15.162454873646208</v>
      </c>
      <c r="R44" s="75">
        <v>6.7</v>
      </c>
      <c r="S44" s="75"/>
      <c r="T44" s="75">
        <v>35.281146637265707</v>
      </c>
      <c r="U44" s="75">
        <v>1.5</v>
      </c>
      <c r="V44" s="75">
        <f t="shared" si="5"/>
        <v>8.9552238805970141</v>
      </c>
      <c r="W44" s="75">
        <v>77.900000000000006</v>
      </c>
      <c r="X44" s="75">
        <v>50</v>
      </c>
      <c r="Y44" s="77">
        <f t="shared" si="0"/>
        <v>6.7</v>
      </c>
      <c r="Z44" s="77">
        <f t="shared" si="6"/>
        <v>0</v>
      </c>
      <c r="AA44" s="75">
        <v>1.9</v>
      </c>
      <c r="AB44" s="75">
        <v>20.624614504102937</v>
      </c>
      <c r="AC44" s="75">
        <v>5.5681818181818183</v>
      </c>
      <c r="AD44" s="75">
        <v>2307.2289156626507</v>
      </c>
      <c r="AE44" s="75">
        <v>1147.7272727272727</v>
      </c>
      <c r="AF44" s="75">
        <v>1287.7348532826684</v>
      </c>
      <c r="AG44" s="77">
        <v>716.15720524017468</v>
      </c>
      <c r="AH44" s="79">
        <v>8.0078125</v>
      </c>
      <c r="AI44" s="75">
        <v>1015</v>
      </c>
      <c r="AJ44" s="75">
        <v>625.72992700729924</v>
      </c>
      <c r="AK44" s="75">
        <v>847.54601226993861</v>
      </c>
      <c r="AL44" s="78">
        <f t="shared" si="7"/>
        <v>716.15720524017468</v>
      </c>
      <c r="AM44" s="75">
        <v>8.7640449438202239</v>
      </c>
      <c r="AN44" s="83">
        <v>0.40100000000000002</v>
      </c>
      <c r="AO44" s="75">
        <v>28.072824098211619</v>
      </c>
      <c r="AP44" s="75">
        <v>80.357142857142861</v>
      </c>
      <c r="AQ44" s="75">
        <v>1.4392324093816631</v>
      </c>
      <c r="AR44" s="75">
        <v>0.26652452025586354</v>
      </c>
      <c r="AS44" s="75">
        <v>35.081443979749068</v>
      </c>
      <c r="AT44" s="75">
        <v>7.2727272727272725</v>
      </c>
      <c r="AU44" s="75">
        <v>162.05998296156417</v>
      </c>
      <c r="AV44" s="75">
        <f t="shared" si="8"/>
        <v>35.449173147835047</v>
      </c>
      <c r="AW44" s="75">
        <v>0.94825663948096595</v>
      </c>
      <c r="AX44" s="78">
        <f t="shared" si="1"/>
        <v>1287.7348532826684</v>
      </c>
      <c r="AY44" s="75">
        <v>124.21939205599173</v>
      </c>
      <c r="AZ44" s="75">
        <v>28.1</v>
      </c>
      <c r="BA44" s="75"/>
      <c r="BB44" s="75">
        <v>17.100000000000001</v>
      </c>
      <c r="BC44" s="75">
        <v>19.143370000000001</v>
      </c>
      <c r="BD44" s="75">
        <v>1.23</v>
      </c>
      <c r="BE44" s="75">
        <v>44.4</v>
      </c>
      <c r="BF44" s="75">
        <v>7.66</v>
      </c>
      <c r="BG44" s="75">
        <v>17</v>
      </c>
      <c r="BH44" s="80">
        <v>15.1</v>
      </c>
      <c r="BI44" s="75">
        <v>66.62</v>
      </c>
      <c r="BJ44" s="80">
        <v>21.2</v>
      </c>
      <c r="BK44" s="75">
        <v>11.268789999999999</v>
      </c>
      <c r="BL44" s="75">
        <v>16.27</v>
      </c>
      <c r="BM44" s="75">
        <v>23.33</v>
      </c>
      <c r="BN44" s="75">
        <v>16.293155663234405</v>
      </c>
      <c r="BO44" s="75">
        <v>78.74617737003058</v>
      </c>
      <c r="BP44" s="75">
        <v>964.51612903225805</v>
      </c>
      <c r="BQ44" s="75">
        <v>1024.6129858558859</v>
      </c>
      <c r="BR44" s="75">
        <v>34.383954154727796</v>
      </c>
      <c r="BS44" s="75">
        <v>20.900000000000006</v>
      </c>
      <c r="BT44" s="75"/>
      <c r="BU44" s="75" t="s">
        <v>227</v>
      </c>
      <c r="BV44" s="78">
        <f t="shared" si="2"/>
        <v>1287.7348532826684</v>
      </c>
      <c r="BW44" s="78">
        <f t="shared" si="9"/>
        <v>8.9552238805970141</v>
      </c>
      <c r="BX44" s="78">
        <f t="shared" si="3"/>
        <v>20.624614504102937</v>
      </c>
      <c r="BY44" s="75" t="s">
        <v>107</v>
      </c>
      <c r="BZ44" s="75" t="s">
        <v>107</v>
      </c>
      <c r="CA44" s="75" t="s">
        <v>107</v>
      </c>
      <c r="CB44" s="75" t="s">
        <v>107</v>
      </c>
      <c r="CC44" s="75" t="s">
        <v>107</v>
      </c>
      <c r="CD44" s="75" t="s">
        <v>107</v>
      </c>
      <c r="CE44" s="78">
        <f t="shared" si="10"/>
        <v>15.162454873646208</v>
      </c>
      <c r="CF44" s="75" t="s">
        <v>227</v>
      </c>
      <c r="CG44" s="75">
        <v>11.4</v>
      </c>
      <c r="CH44" s="75">
        <v>0.8</v>
      </c>
      <c r="CI44" s="75">
        <v>4.9000000000000057</v>
      </c>
      <c r="CJ44" s="75">
        <v>5.7</v>
      </c>
      <c r="CK44" s="75">
        <v>10.630520865062444</v>
      </c>
      <c r="CL44" s="75"/>
      <c r="CM44" s="75"/>
      <c r="CN44" s="75">
        <v>55.4</v>
      </c>
      <c r="CO44" s="75"/>
      <c r="CP44" s="75">
        <v>16.399999999999999</v>
      </c>
      <c r="CQ44" s="75">
        <v>12.5</v>
      </c>
      <c r="CR44" s="75">
        <v>30.7</v>
      </c>
      <c r="CS44" s="75">
        <v>426</v>
      </c>
      <c r="CT44" s="75">
        <v>10.099999999999994</v>
      </c>
      <c r="CU44" s="75">
        <v>5.7</v>
      </c>
      <c r="CV44" s="75">
        <v>8.4760522496371546</v>
      </c>
      <c r="CW44" s="75">
        <v>0.22080185938407904</v>
      </c>
      <c r="CX44" s="75">
        <v>22.739999999999995</v>
      </c>
      <c r="CY44" s="75">
        <v>3.7544921505579727</v>
      </c>
      <c r="CZ44" s="75">
        <v>52.418745275888135</v>
      </c>
      <c r="DA44" s="75">
        <v>13.305007081562941</v>
      </c>
      <c r="DB44" s="26"/>
      <c r="DC44" s="26"/>
      <c r="DD44" s="26"/>
      <c r="DE44" s="26"/>
      <c r="DF44" s="26"/>
      <c r="DG44" s="26"/>
      <c r="DH44" s="26"/>
      <c r="DI44" s="26"/>
      <c r="DJ44" s="26"/>
      <c r="DK44" s="26"/>
      <c r="DL44" s="26"/>
      <c r="DM44" s="26"/>
      <c r="DN44" s="26"/>
      <c r="DO44" s="26"/>
      <c r="DP44" s="26"/>
    </row>
    <row r="45" spans="1:120" ht="20.25" customHeight="1" x14ac:dyDescent="0.25">
      <c r="A45" s="30">
        <v>42</v>
      </c>
      <c r="B45" s="76" t="s">
        <v>148</v>
      </c>
      <c r="C45" s="77">
        <v>6.8537361076881549</v>
      </c>
      <c r="D45" s="75">
        <v>56.1</v>
      </c>
      <c r="E45" s="75">
        <v>12.001362276779105</v>
      </c>
      <c r="F45" s="75">
        <v>53.1</v>
      </c>
      <c r="G45" s="75">
        <v>655.83237508646073</v>
      </c>
      <c r="H45" s="77">
        <v>8.7223587223587202</v>
      </c>
      <c r="I45" s="75">
        <v>4.9200492004920022</v>
      </c>
      <c r="J45" s="75">
        <v>17.166302297026146</v>
      </c>
      <c r="K45" s="75">
        <v>18.021648332254838</v>
      </c>
      <c r="L45" s="75">
        <v>17.597827538619061</v>
      </c>
      <c r="M45" s="75">
        <v>56.627592425608654</v>
      </c>
      <c r="N45" s="75">
        <v>50.248091603053439</v>
      </c>
      <c r="O45" s="84">
        <f t="shared" si="4"/>
        <v>8.7223587223587202</v>
      </c>
      <c r="P45" s="75">
        <v>10.013453776667307</v>
      </c>
      <c r="Q45" s="75">
        <v>4.6662841843564733</v>
      </c>
      <c r="R45" s="75">
        <v>15.4</v>
      </c>
      <c r="S45" s="75">
        <v>4.4000000000000004</v>
      </c>
      <c r="T45" s="75">
        <v>48.281165385031947</v>
      </c>
      <c r="U45" s="75">
        <v>4.7</v>
      </c>
      <c r="V45" s="75">
        <f t="shared" si="5"/>
        <v>10.013453776667307</v>
      </c>
      <c r="W45" s="75">
        <v>59.1</v>
      </c>
      <c r="X45" s="75">
        <v>47.5</v>
      </c>
      <c r="Y45" s="77">
        <f t="shared" si="0"/>
        <v>15.4</v>
      </c>
      <c r="Z45" s="77">
        <f t="shared" si="6"/>
        <v>4.4000000000000004</v>
      </c>
      <c r="AA45" s="75">
        <v>11.3</v>
      </c>
      <c r="AB45" s="75">
        <v>5.8743195797558476</v>
      </c>
      <c r="AC45" s="75">
        <v>9.1447736165455566</v>
      </c>
      <c r="AD45" s="75">
        <v>3118.2795698924733</v>
      </c>
      <c r="AE45" s="75">
        <v>1342.0087976539589</v>
      </c>
      <c r="AF45" s="75">
        <v>1020.1932997831169</v>
      </c>
      <c r="AG45" s="77">
        <v>965.13727658006269</v>
      </c>
      <c r="AH45" s="79">
        <v>8.2900477872428837</v>
      </c>
      <c r="AI45" s="75">
        <v>995</v>
      </c>
      <c r="AJ45" s="75">
        <v>842.4990505127231</v>
      </c>
      <c r="AK45" s="75">
        <v>1086.4854517611027</v>
      </c>
      <c r="AL45" s="78">
        <f t="shared" si="7"/>
        <v>965.13727658006269</v>
      </c>
      <c r="AM45" s="75">
        <v>33.325910254982745</v>
      </c>
      <c r="AN45" s="83">
        <v>0.38</v>
      </c>
      <c r="AO45" s="75">
        <v>27.640118518455413</v>
      </c>
      <c r="AP45" s="75">
        <v>55.256819413500338</v>
      </c>
      <c r="AQ45" s="75">
        <v>5.4495092430902625</v>
      </c>
      <c r="AR45" s="75">
        <v>0.3730445246690734</v>
      </c>
      <c r="AS45" s="75">
        <v>76.397455115515328</v>
      </c>
      <c r="AT45" s="75">
        <v>2.0408163265306123</v>
      </c>
      <c r="AU45" s="75">
        <v>161.95791306302382</v>
      </c>
      <c r="AV45" s="75">
        <f t="shared" si="8"/>
        <v>28.959842874587906</v>
      </c>
      <c r="AW45" s="75">
        <v>0.92169736154844872</v>
      </c>
      <c r="AX45" s="78">
        <f t="shared" si="1"/>
        <v>1020.1932997831169</v>
      </c>
      <c r="AY45" s="75">
        <v>110.36673651530569</v>
      </c>
      <c r="AZ45" s="75">
        <v>37</v>
      </c>
      <c r="BA45" s="75"/>
      <c r="BB45" s="75">
        <v>15.3</v>
      </c>
      <c r="BC45" s="75">
        <v>22.92351</v>
      </c>
      <c r="BD45" s="75">
        <v>3.16</v>
      </c>
      <c r="BE45" s="75">
        <v>39.659999999999997</v>
      </c>
      <c r="BF45" s="75">
        <v>4.38</v>
      </c>
      <c r="BG45" s="75">
        <v>16.100000000000001</v>
      </c>
      <c r="BH45" s="80">
        <v>6.5</v>
      </c>
      <c r="BI45" s="75">
        <v>52.42</v>
      </c>
      <c r="BJ45" s="80">
        <v>15.3</v>
      </c>
      <c r="BK45" s="75">
        <v>25.866099999999999</v>
      </c>
      <c r="BL45" s="75">
        <v>18.059999999999999</v>
      </c>
      <c r="BM45" s="75">
        <v>25.12</v>
      </c>
      <c r="BN45" s="75">
        <v>37.621566285616787</v>
      </c>
      <c r="BO45" s="75">
        <v>73.472614342179554</v>
      </c>
      <c r="BP45" s="75">
        <v>1016.5816326530612</v>
      </c>
      <c r="BQ45" s="75">
        <v>1197.1068095024457</v>
      </c>
      <c r="BR45" s="75">
        <v>18.282147037511844</v>
      </c>
      <c r="BS45" s="75">
        <v>46.5</v>
      </c>
      <c r="BT45" s="75">
        <v>52.972255262648339</v>
      </c>
      <c r="BU45" s="75" t="s">
        <v>228</v>
      </c>
      <c r="BV45" s="78">
        <f t="shared" si="2"/>
        <v>1020.1932997831169</v>
      </c>
      <c r="BW45" s="78">
        <f t="shared" si="9"/>
        <v>10.013453776667307</v>
      </c>
      <c r="BX45" s="78">
        <f t="shared" si="3"/>
        <v>5.8743195797558476</v>
      </c>
      <c r="BY45" s="75">
        <v>12.2</v>
      </c>
      <c r="BZ45" s="75">
        <v>38.799999999999997</v>
      </c>
      <c r="CA45" s="75">
        <v>34.299999999999997</v>
      </c>
      <c r="CB45" s="75">
        <v>17</v>
      </c>
      <c r="CC45" s="75">
        <v>23.9</v>
      </c>
      <c r="CD45" s="75">
        <v>16.7</v>
      </c>
      <c r="CE45" s="78">
        <f t="shared" si="10"/>
        <v>4.6662841843564733</v>
      </c>
      <c r="CF45" s="75" t="s">
        <v>228</v>
      </c>
      <c r="CG45" s="75">
        <v>25.7</v>
      </c>
      <c r="CH45" s="75">
        <v>1.1000000000000001</v>
      </c>
      <c r="CI45" s="75">
        <v>12.5</v>
      </c>
      <c r="CJ45" s="75">
        <v>11.8</v>
      </c>
      <c r="CK45" s="75">
        <v>20.519713261648747</v>
      </c>
      <c r="CL45" s="75"/>
      <c r="CM45" s="75"/>
      <c r="CN45" s="75">
        <v>25.2</v>
      </c>
      <c r="CO45" s="75">
        <v>7.4</v>
      </c>
      <c r="CP45" s="75">
        <v>8.1999999999999993</v>
      </c>
      <c r="CQ45" s="75">
        <v>4.5</v>
      </c>
      <c r="CR45" s="75">
        <v>52</v>
      </c>
      <c r="CS45" s="75">
        <v>565</v>
      </c>
      <c r="CT45" s="75">
        <v>38.4</v>
      </c>
      <c r="CU45" s="75">
        <v>5.2</v>
      </c>
      <c r="CV45" s="75">
        <v>9.9161661661661658</v>
      </c>
      <c r="CW45" s="75">
        <v>0.81620971896285266</v>
      </c>
      <c r="CX45" s="75">
        <v>33.11</v>
      </c>
      <c r="CY45" s="75">
        <v>5.9091060355633456</v>
      </c>
      <c r="CZ45" s="75">
        <v>59.902912621359228</v>
      </c>
      <c r="DA45" s="75">
        <v>8.4289393584640599</v>
      </c>
      <c r="DB45" s="26"/>
      <c r="DC45" s="26"/>
      <c r="DD45" s="26"/>
      <c r="DE45" s="26"/>
      <c r="DF45" s="26"/>
      <c r="DG45" s="26"/>
      <c r="DH45" s="26"/>
      <c r="DI45" s="26"/>
      <c r="DJ45" s="26"/>
      <c r="DK45" s="26"/>
      <c r="DL45" s="26"/>
      <c r="DM45" s="26"/>
      <c r="DN45" s="26"/>
      <c r="DO45" s="26"/>
      <c r="DP45" s="26"/>
    </row>
    <row r="46" spans="1:120" ht="20.25" customHeight="1" x14ac:dyDescent="0.25">
      <c r="A46" s="30">
        <v>43</v>
      </c>
      <c r="B46" s="76" t="s">
        <v>149</v>
      </c>
      <c r="C46" s="77">
        <v>2.9997479203428283</v>
      </c>
      <c r="D46" s="75">
        <v>59.2</v>
      </c>
      <c r="E46" s="75">
        <v>15.436412567973154</v>
      </c>
      <c r="F46" s="75">
        <v>48.5</v>
      </c>
      <c r="G46" s="75">
        <v>504.30816220357855</v>
      </c>
      <c r="H46" s="77">
        <v>6.8736141906873627</v>
      </c>
      <c r="I46" s="75">
        <v>2.7550260610573361</v>
      </c>
      <c r="J46" s="75">
        <v>24.14152890166709</v>
      </c>
      <c r="K46" s="75">
        <v>22.267704511230356</v>
      </c>
      <c r="L46" s="75">
        <v>23.162896829792416</v>
      </c>
      <c r="M46" s="75">
        <v>45.325602725366878</v>
      </c>
      <c r="N46" s="75">
        <v>42.628973007506787</v>
      </c>
      <c r="O46" s="84">
        <f t="shared" si="4"/>
        <v>6.8736141906873627</v>
      </c>
      <c r="P46" s="75">
        <v>9.5892600287677805</v>
      </c>
      <c r="Q46" s="75">
        <v>7.9808459696727851</v>
      </c>
      <c r="R46" s="75">
        <v>15.4</v>
      </c>
      <c r="S46" s="75">
        <v>3.1</v>
      </c>
      <c r="T46" s="75">
        <v>40.75907875442077</v>
      </c>
      <c r="U46" s="75">
        <v>3.4</v>
      </c>
      <c r="V46" s="75">
        <f t="shared" si="5"/>
        <v>9.5892600287677805</v>
      </c>
      <c r="W46" s="75">
        <v>73</v>
      </c>
      <c r="X46" s="75">
        <v>46</v>
      </c>
      <c r="Y46" s="77">
        <f t="shared" si="0"/>
        <v>15.4</v>
      </c>
      <c r="Z46" s="77">
        <f t="shared" si="6"/>
        <v>3.1</v>
      </c>
      <c r="AA46" s="75">
        <v>11.4</v>
      </c>
      <c r="AB46" s="75">
        <v>10.713146061916678</v>
      </c>
      <c r="AC46" s="75">
        <v>6.0781187724192911</v>
      </c>
      <c r="AD46" s="75">
        <v>2932.5</v>
      </c>
      <c r="AE46" s="75">
        <v>1367.8952042628775</v>
      </c>
      <c r="AF46" s="75">
        <v>1177.5445766785874</v>
      </c>
      <c r="AG46" s="77">
        <v>851.12330865458262</v>
      </c>
      <c r="AH46" s="79">
        <v>9.7539922313336209</v>
      </c>
      <c r="AI46" s="75">
        <v>1045</v>
      </c>
      <c r="AJ46" s="75">
        <v>691.31899455817575</v>
      </c>
      <c r="AK46" s="75">
        <v>1069.108582266477</v>
      </c>
      <c r="AL46" s="78">
        <f t="shared" si="7"/>
        <v>851.12330865458262</v>
      </c>
      <c r="AM46" s="75">
        <v>12.547226088685623</v>
      </c>
      <c r="AN46" s="83">
        <v>0.39600000000000002</v>
      </c>
      <c r="AO46" s="75">
        <v>28.039791618629067</v>
      </c>
      <c r="AP46" s="75">
        <v>74.127763550501612</v>
      </c>
      <c r="AQ46" s="75">
        <v>2.4528346216197168</v>
      </c>
      <c r="AR46" s="75">
        <v>0.258270526637083</v>
      </c>
      <c r="AS46" s="75">
        <v>61.795418245997105</v>
      </c>
      <c r="AT46" s="75">
        <v>3.4400544959128068</v>
      </c>
      <c r="AU46" s="75">
        <v>172.82833723529487</v>
      </c>
      <c r="AV46" s="75">
        <f t="shared" si="8"/>
        <v>54.647650459792132</v>
      </c>
      <c r="AW46" s="75">
        <v>0.97166391879475167</v>
      </c>
      <c r="AX46" s="78">
        <f t="shared" si="1"/>
        <v>1177.5445766785874</v>
      </c>
      <c r="AY46" s="75">
        <v>123.76535263381247</v>
      </c>
      <c r="AZ46" s="75">
        <v>32</v>
      </c>
      <c r="BA46" s="75"/>
      <c r="BB46" s="75">
        <v>14.6</v>
      </c>
      <c r="BC46" s="75">
        <v>14.140739999999999</v>
      </c>
      <c r="BD46" s="75">
        <v>2.54</v>
      </c>
      <c r="BE46" s="75">
        <v>42.43</v>
      </c>
      <c r="BF46" s="75">
        <v>4.8899999999999997</v>
      </c>
      <c r="BG46" s="75">
        <v>15.1</v>
      </c>
      <c r="BH46" s="80">
        <v>12.7</v>
      </c>
      <c r="BI46" s="75">
        <v>62.83</v>
      </c>
      <c r="BJ46" s="80">
        <v>15.07</v>
      </c>
      <c r="BK46" s="75">
        <v>18.21077</v>
      </c>
      <c r="BL46" s="75">
        <v>13.07</v>
      </c>
      <c r="BM46" s="75">
        <v>24.36</v>
      </c>
      <c r="BN46" s="75">
        <v>23.066888904993117</v>
      </c>
      <c r="BO46" s="75">
        <v>80.939616252821665</v>
      </c>
      <c r="BP46" s="75">
        <v>1103.9022842639595</v>
      </c>
      <c r="BQ46" s="75">
        <v>1002.5702565150045</v>
      </c>
      <c r="BR46" s="75">
        <v>18.88590339001966</v>
      </c>
      <c r="BS46" s="75">
        <v>53</v>
      </c>
      <c r="BT46" s="75">
        <v>27.86669177179439</v>
      </c>
      <c r="BU46" s="75" t="s">
        <v>229</v>
      </c>
      <c r="BV46" s="78">
        <f t="shared" si="2"/>
        <v>1177.5445766785874</v>
      </c>
      <c r="BW46" s="78">
        <f t="shared" si="9"/>
        <v>9.5892600287677805</v>
      </c>
      <c r="BX46" s="78">
        <f t="shared" si="3"/>
        <v>10.713146061916678</v>
      </c>
      <c r="BY46" s="75">
        <v>13.1</v>
      </c>
      <c r="BZ46" s="75">
        <v>28.5</v>
      </c>
      <c r="CA46" s="75">
        <v>26.2</v>
      </c>
      <c r="CB46" s="75">
        <v>11.1</v>
      </c>
      <c r="CC46" s="75">
        <v>15.3</v>
      </c>
      <c r="CD46" s="75">
        <v>10.7</v>
      </c>
      <c r="CE46" s="78">
        <f t="shared" si="10"/>
        <v>7.9808459696727851</v>
      </c>
      <c r="CF46" s="75" t="s">
        <v>229</v>
      </c>
      <c r="CG46" s="75">
        <v>18.2</v>
      </c>
      <c r="CH46" s="75">
        <v>1</v>
      </c>
      <c r="CI46" s="75">
        <v>1.5999999999999943</v>
      </c>
      <c r="CJ46" s="75">
        <v>10.5</v>
      </c>
      <c r="CK46" s="75">
        <v>7.1204644412191582</v>
      </c>
      <c r="CL46" s="75"/>
      <c r="CM46" s="75"/>
      <c r="CN46" s="75">
        <v>42</v>
      </c>
      <c r="CO46" s="75">
        <v>32.200000000000003</v>
      </c>
      <c r="CP46" s="75">
        <v>10.6</v>
      </c>
      <c r="CQ46" s="75">
        <v>5.4</v>
      </c>
      <c r="CR46" s="75">
        <v>35.4</v>
      </c>
      <c r="CS46" s="75">
        <v>448</v>
      </c>
      <c r="CT46" s="75">
        <v>12.599999999999994</v>
      </c>
      <c r="CU46" s="75">
        <v>1.7000000000000002</v>
      </c>
      <c r="CV46" s="75">
        <v>10.300358452474146</v>
      </c>
      <c r="CW46" s="75">
        <v>0.27918141573678673</v>
      </c>
      <c r="CX46" s="75">
        <v>24.129999999999995</v>
      </c>
      <c r="CY46" s="75">
        <v>4.3929450369155045</v>
      </c>
      <c r="CZ46" s="75">
        <v>55.451713395638627</v>
      </c>
      <c r="DA46" s="75">
        <v>8.0644247097419264</v>
      </c>
      <c r="DB46" s="26"/>
      <c r="DC46" s="26"/>
      <c r="DD46" s="26"/>
      <c r="DE46" s="26"/>
      <c r="DF46" s="26"/>
      <c r="DG46" s="26"/>
      <c r="DH46" s="26"/>
      <c r="DI46" s="26"/>
      <c r="DJ46" s="26"/>
      <c r="DK46" s="26"/>
      <c r="DL46" s="26"/>
      <c r="DM46" s="26"/>
      <c r="DN46" s="26"/>
      <c r="DO46" s="26"/>
      <c r="DP46" s="26"/>
    </row>
    <row r="47" spans="1:120" ht="20.25" customHeight="1" x14ac:dyDescent="0.25">
      <c r="A47" s="30">
        <v>44</v>
      </c>
      <c r="B47" s="76" t="s">
        <v>150</v>
      </c>
      <c r="C47" s="77">
        <v>4.617184105871738</v>
      </c>
      <c r="D47" s="75">
        <v>45.3</v>
      </c>
      <c r="E47" s="75">
        <v>15.25512272713096</v>
      </c>
      <c r="F47" s="75">
        <v>58.6</v>
      </c>
      <c r="G47" s="75">
        <v>407.5145664236378</v>
      </c>
      <c r="H47" s="77">
        <v>4.5120671563483796</v>
      </c>
      <c r="I47" s="75">
        <v>2.3182297154899913</v>
      </c>
      <c r="J47" s="75">
        <v>7.176304211187932</v>
      </c>
      <c r="K47" s="75">
        <v>6.7864086658642711</v>
      </c>
      <c r="L47" s="75">
        <v>6.9795867524095723</v>
      </c>
      <c r="M47" s="75">
        <v>69.683817188847371</v>
      </c>
      <c r="N47" s="75">
        <v>66.10530803666596</v>
      </c>
      <c r="O47" s="84">
        <f t="shared" si="4"/>
        <v>4.5120671563483796</v>
      </c>
      <c r="P47" s="75">
        <v>5.4805061559507529</v>
      </c>
      <c r="Q47" s="75">
        <v>2.5409590623262179</v>
      </c>
      <c r="R47" s="75">
        <v>21.1</v>
      </c>
      <c r="S47" s="75">
        <v>5.6</v>
      </c>
      <c r="T47" s="75">
        <v>53.723314274114422</v>
      </c>
      <c r="U47" s="75">
        <v>5</v>
      </c>
      <c r="V47" s="75">
        <f t="shared" si="5"/>
        <v>5.4805061559507529</v>
      </c>
      <c r="W47" s="75">
        <v>73.900000000000006</v>
      </c>
      <c r="X47" s="75">
        <v>50.15</v>
      </c>
      <c r="Y47" s="77">
        <f t="shared" si="0"/>
        <v>21.1</v>
      </c>
      <c r="Z47" s="77">
        <f t="shared" si="6"/>
        <v>5.6</v>
      </c>
      <c r="AA47" s="75">
        <v>12</v>
      </c>
      <c r="AB47" s="75">
        <v>2.3874452399700168</v>
      </c>
      <c r="AC47" s="75">
        <v>8.3154670750382849</v>
      </c>
      <c r="AD47" s="75">
        <v>3192.7083333333335</v>
      </c>
      <c r="AE47" s="75">
        <v>1265.2671755725191</v>
      </c>
      <c r="AF47" s="75">
        <v>1161.8668233962428</v>
      </c>
      <c r="AG47" s="77">
        <v>959.4909234411997</v>
      </c>
      <c r="AH47" s="79">
        <v>8.8801997456070101</v>
      </c>
      <c r="AI47" s="75">
        <v>1010</v>
      </c>
      <c r="AJ47" s="75">
        <v>830.55555555555554</v>
      </c>
      <c r="AK47" s="75">
        <v>1093.496096861558</v>
      </c>
      <c r="AL47" s="78">
        <f t="shared" si="7"/>
        <v>959.4909234411997</v>
      </c>
      <c r="AM47" s="75">
        <v>69.127516778523486</v>
      </c>
      <c r="AN47" s="83">
        <v>0.41699999999999998</v>
      </c>
      <c r="AO47" s="75">
        <v>39.383937623803241</v>
      </c>
      <c r="AP47" s="75">
        <v>29.994711943860853</v>
      </c>
      <c r="AQ47" s="75">
        <v>3.5887321528105303</v>
      </c>
      <c r="AR47" s="75">
        <v>0.25168744994851844</v>
      </c>
      <c r="AS47" s="75">
        <v>65.568322636214603</v>
      </c>
      <c r="AT47" s="75">
        <v>0.78247261345852892</v>
      </c>
      <c r="AU47" s="75">
        <v>138.87939103590841</v>
      </c>
      <c r="AV47" s="75">
        <f t="shared" si="8"/>
        <v>31.65839293316418</v>
      </c>
      <c r="AW47" s="75">
        <v>1.0876864481145079</v>
      </c>
      <c r="AX47" s="78">
        <f t="shared" si="1"/>
        <v>1161.8668233962428</v>
      </c>
      <c r="AY47" s="75">
        <v>109.17480118514551</v>
      </c>
      <c r="AZ47" s="75">
        <v>40.4</v>
      </c>
      <c r="BA47" s="75"/>
      <c r="BB47" s="75">
        <v>8.6</v>
      </c>
      <c r="BC47" s="75">
        <v>20.09937</v>
      </c>
      <c r="BD47" s="75">
        <v>0.77</v>
      </c>
      <c r="BE47" s="75">
        <v>49.47</v>
      </c>
      <c r="BF47" s="75">
        <v>5.74</v>
      </c>
      <c r="BG47" s="75">
        <v>17.100000000000001</v>
      </c>
      <c r="BH47" s="80">
        <v>11.5</v>
      </c>
      <c r="BI47" s="75">
        <v>54.8</v>
      </c>
      <c r="BJ47" s="80">
        <v>9.06</v>
      </c>
      <c r="BK47" s="75">
        <v>24.164809999999999</v>
      </c>
      <c r="BL47" s="75">
        <v>17.760000000000002</v>
      </c>
      <c r="BM47" s="75">
        <v>20.68</v>
      </c>
      <c r="BN47" s="75">
        <v>23.8165899985161</v>
      </c>
      <c r="BO47" s="75">
        <v>73.647871116225545</v>
      </c>
      <c r="BP47" s="75">
        <v>1344.3140794223827</v>
      </c>
      <c r="BQ47" s="75">
        <v>2711.798589088085</v>
      </c>
      <c r="BR47" s="75">
        <v>43.002150107505372</v>
      </c>
      <c r="BS47" s="75">
        <v>33.5</v>
      </c>
      <c r="BT47" s="75">
        <v>57.239771040915834</v>
      </c>
      <c r="BU47" s="75" t="s">
        <v>217</v>
      </c>
      <c r="BV47" s="78">
        <f t="shared" si="2"/>
        <v>1161.8668233962428</v>
      </c>
      <c r="BW47" s="78">
        <f t="shared" si="9"/>
        <v>5.4805061559507529</v>
      </c>
      <c r="BX47" s="78">
        <f t="shared" si="3"/>
        <v>2.3874452399700168</v>
      </c>
      <c r="BY47" s="75">
        <v>9.8000000000000007</v>
      </c>
      <c r="BZ47" s="75">
        <v>33.799999999999997</v>
      </c>
      <c r="CA47" s="75">
        <v>22.8</v>
      </c>
      <c r="CB47" s="75">
        <v>5.5999999999999943</v>
      </c>
      <c r="CC47" s="75">
        <v>16.8</v>
      </c>
      <c r="CD47" s="75">
        <v>46.3</v>
      </c>
      <c r="CE47" s="78">
        <f t="shared" si="10"/>
        <v>2.5409590623262179</v>
      </c>
      <c r="CF47" s="75" t="s">
        <v>217</v>
      </c>
      <c r="CG47" s="75">
        <v>44.8</v>
      </c>
      <c r="CH47" s="75">
        <v>1.5</v>
      </c>
      <c r="CI47" s="75">
        <v>15.299999999999997</v>
      </c>
      <c r="CJ47" s="75">
        <v>4.8</v>
      </c>
      <c r="CK47" s="75">
        <v>62.151205999594616</v>
      </c>
      <c r="CL47" s="75"/>
      <c r="CM47" s="75"/>
      <c r="CN47" s="75">
        <v>20.100000000000001</v>
      </c>
      <c r="CO47" s="75">
        <v>12.9</v>
      </c>
      <c r="CP47" s="75">
        <v>9.6</v>
      </c>
      <c r="CQ47" s="75">
        <v>6.5</v>
      </c>
      <c r="CR47" s="75">
        <v>26.9</v>
      </c>
      <c r="CS47" s="75">
        <v>267</v>
      </c>
      <c r="CT47" s="75">
        <v>17.099999999999994</v>
      </c>
      <c r="CU47" s="75">
        <v>1.0999999999999999</v>
      </c>
      <c r="CV47" s="75">
        <v>15.494636471990464</v>
      </c>
      <c r="CW47" s="75">
        <v>1.1652334857706415</v>
      </c>
      <c r="CX47" s="75">
        <v>37.740000000000009</v>
      </c>
      <c r="CY47" s="75">
        <v>5.9272826468181288</v>
      </c>
      <c r="CZ47" s="75">
        <v>33.257006777798132</v>
      </c>
      <c r="DA47" s="75">
        <v>7.3204805811679234</v>
      </c>
      <c r="DB47" s="26"/>
      <c r="DC47" s="26"/>
      <c r="DD47" s="26"/>
      <c r="DE47" s="26"/>
      <c r="DF47" s="26"/>
      <c r="DG47" s="26"/>
      <c r="DH47" s="26"/>
      <c r="DI47" s="26"/>
      <c r="DJ47" s="26"/>
      <c r="DK47" s="26"/>
      <c r="DL47" s="26"/>
      <c r="DM47" s="26"/>
      <c r="DN47" s="26"/>
      <c r="DO47" s="26"/>
      <c r="DP47" s="26"/>
    </row>
    <row r="48" spans="1:120" ht="20.25" customHeight="1" x14ac:dyDescent="0.25">
      <c r="A48" s="30">
        <v>45</v>
      </c>
      <c r="B48" s="76" t="s">
        <v>151</v>
      </c>
      <c r="C48" s="77">
        <v>3.4404336164506035</v>
      </c>
      <c r="D48" s="75">
        <v>47.6</v>
      </c>
      <c r="E48" s="75">
        <v>8.3394515912790883</v>
      </c>
      <c r="F48" s="75">
        <v>44.5</v>
      </c>
      <c r="G48" s="75">
        <v>475.299617652763</v>
      </c>
      <c r="H48" s="77">
        <v>10.85164835164835</v>
      </c>
      <c r="I48" s="75">
        <v>4.7552447552447603</v>
      </c>
      <c r="J48" s="75">
        <v>29.489768336698834</v>
      </c>
      <c r="K48" s="75">
        <v>25.463410075080223</v>
      </c>
      <c r="L48" s="75">
        <v>27.45591741350686</v>
      </c>
      <c r="M48" s="75">
        <v>32.6083362418943</v>
      </c>
      <c r="N48" s="75">
        <v>37.943852098209916</v>
      </c>
      <c r="O48" s="84">
        <f t="shared" si="4"/>
        <v>10.85164835164835</v>
      </c>
      <c r="P48" s="75">
        <v>14.518664047151278</v>
      </c>
      <c r="Q48" s="75">
        <v>12.139561707035755</v>
      </c>
      <c r="R48" s="75">
        <v>23.9</v>
      </c>
      <c r="S48" s="75">
        <v>6.1</v>
      </c>
      <c r="T48" s="75">
        <v>27.845602564908528</v>
      </c>
      <c r="U48" s="75">
        <v>5.6</v>
      </c>
      <c r="V48" s="75">
        <f t="shared" si="5"/>
        <v>14.518664047151278</v>
      </c>
      <c r="W48" s="75">
        <v>57.9</v>
      </c>
      <c r="X48" s="75">
        <v>9.6</v>
      </c>
      <c r="Y48" s="77">
        <f t="shared" si="0"/>
        <v>23.9</v>
      </c>
      <c r="Z48" s="77">
        <f t="shared" si="6"/>
        <v>6.1</v>
      </c>
      <c r="AA48" s="75">
        <v>18</v>
      </c>
      <c r="AB48" s="75">
        <v>42.813145882004363</v>
      </c>
      <c r="AC48" s="75">
        <v>8.5190343546889515</v>
      </c>
      <c r="AD48" s="75">
        <v>2365.4861416630006</v>
      </c>
      <c r="AE48" s="75">
        <v>1172.3627556512379</v>
      </c>
      <c r="AF48" s="75">
        <v>1790.144927536232</v>
      </c>
      <c r="AG48" s="77">
        <v>786.62714097496701</v>
      </c>
      <c r="AH48" s="79">
        <v>12.447482731610055</v>
      </c>
      <c r="AI48" s="75">
        <v>994</v>
      </c>
      <c r="AJ48" s="75">
        <v>608.51121562952244</v>
      </c>
      <c r="AK48" s="75">
        <v>1010.0372111241677</v>
      </c>
      <c r="AL48" s="78">
        <f t="shared" si="7"/>
        <v>786.62714097496701</v>
      </c>
      <c r="AM48" s="75">
        <v>12.839087546239211</v>
      </c>
      <c r="AN48" s="83">
        <v>0.42</v>
      </c>
      <c r="AO48" s="75">
        <v>29.853177927498354</v>
      </c>
      <c r="AP48" s="75">
        <v>75.820939751449259</v>
      </c>
      <c r="AQ48" s="75">
        <v>0.90752504954345925</v>
      </c>
      <c r="AR48" s="75">
        <v>0.31126097750768889</v>
      </c>
      <c r="AS48" s="75">
        <v>58.393453187684642</v>
      </c>
      <c r="AT48" s="75">
        <v>10.018785222291797</v>
      </c>
      <c r="AU48" s="75">
        <v>207.71491695085064</v>
      </c>
      <c r="AV48" s="75">
        <f t="shared" si="8"/>
        <v>65.984978613624236</v>
      </c>
      <c r="AW48" s="75">
        <v>0.84622451133489285</v>
      </c>
      <c r="AX48" s="78">
        <f t="shared" si="1"/>
        <v>1790.144927536232</v>
      </c>
      <c r="AY48" s="75">
        <v>121.46678964672634</v>
      </c>
      <c r="AZ48" s="75">
        <v>40.9</v>
      </c>
      <c r="BA48" s="75"/>
      <c r="BB48" s="75">
        <v>29.6</v>
      </c>
      <c r="BC48" s="75">
        <v>24.104410000000001</v>
      </c>
      <c r="BD48" s="75">
        <v>4.26</v>
      </c>
      <c r="BE48" s="75">
        <v>35.549999999999997</v>
      </c>
      <c r="BF48" s="75">
        <v>3.02</v>
      </c>
      <c r="BG48" s="75">
        <v>22.4</v>
      </c>
      <c r="BH48" s="80">
        <v>17.399999999999999</v>
      </c>
      <c r="BI48" s="75">
        <v>53.15</v>
      </c>
      <c r="BJ48" s="80">
        <v>21.25</v>
      </c>
      <c r="BK48" s="75">
        <v>21.16797</v>
      </c>
      <c r="BL48" s="75">
        <v>20.18</v>
      </c>
      <c r="BM48" s="75">
        <v>27.27</v>
      </c>
      <c r="BN48" s="75">
        <v>31.270188600604353</v>
      </c>
      <c r="BO48" s="75">
        <v>72.051473545125518</v>
      </c>
      <c r="BP48" s="75">
        <v>901.85414091470955</v>
      </c>
      <c r="BQ48" s="75">
        <v>1221.3409225782161</v>
      </c>
      <c r="BR48" s="75">
        <v>13.700838168923275</v>
      </c>
      <c r="BS48" s="75">
        <v>57.9</v>
      </c>
      <c r="BT48" s="75">
        <v>73.897066206148708</v>
      </c>
      <c r="BU48" s="75" t="s">
        <v>199</v>
      </c>
      <c r="BV48" s="78">
        <f t="shared" si="2"/>
        <v>1790.144927536232</v>
      </c>
      <c r="BW48" s="78">
        <f t="shared" si="9"/>
        <v>14.518664047151278</v>
      </c>
      <c r="BX48" s="78">
        <f t="shared" si="3"/>
        <v>42.813145882004363</v>
      </c>
      <c r="BY48" s="75">
        <v>12.1</v>
      </c>
      <c r="BZ48" s="75">
        <v>45.4</v>
      </c>
      <c r="CA48" s="75">
        <v>37.5</v>
      </c>
      <c r="CB48" s="75">
        <v>19</v>
      </c>
      <c r="CC48" s="75">
        <v>25.7</v>
      </c>
      <c r="CD48" s="75">
        <v>9.6999999999999993</v>
      </c>
      <c r="CE48" s="78">
        <f t="shared" si="10"/>
        <v>12.139561707035755</v>
      </c>
      <c r="CF48" s="75" t="s">
        <v>199</v>
      </c>
      <c r="CG48" s="75">
        <v>14.5</v>
      </c>
      <c r="CH48" s="75">
        <v>0.9</v>
      </c>
      <c r="CI48" s="75">
        <v>5.5999999999999943</v>
      </c>
      <c r="CJ48" s="75">
        <v>21.9</v>
      </c>
      <c r="CK48" s="75">
        <v>4.6893801972018174</v>
      </c>
      <c r="CL48" s="75"/>
      <c r="CM48" s="75"/>
      <c r="CN48" s="75">
        <v>51.3</v>
      </c>
      <c r="CO48" s="75">
        <v>6.3</v>
      </c>
      <c r="CP48" s="75">
        <v>10.4</v>
      </c>
      <c r="CQ48" s="75">
        <v>5.4</v>
      </c>
      <c r="CR48" s="75">
        <v>51.1</v>
      </c>
      <c r="CS48" s="75">
        <v>515</v>
      </c>
      <c r="CT48" s="75">
        <v>24.299999999999997</v>
      </c>
      <c r="CU48" s="75">
        <v>51.300000000000004</v>
      </c>
      <c r="CV48" s="75">
        <v>6.0128001304471894</v>
      </c>
      <c r="CW48" s="75">
        <v>0.23492229222075639</v>
      </c>
      <c r="CX48" s="75">
        <v>27.430000000000007</v>
      </c>
      <c r="CY48" s="75">
        <v>6.55123207213542</v>
      </c>
      <c r="CZ48" s="75">
        <v>65.542747950440727</v>
      </c>
      <c r="DA48" s="75">
        <v>15.52222463750614</v>
      </c>
      <c r="DB48" s="26"/>
      <c r="DC48" s="26"/>
      <c r="DD48" s="26"/>
      <c r="DE48" s="26"/>
      <c r="DF48" s="26"/>
      <c r="DG48" s="26"/>
      <c r="DH48" s="26"/>
      <c r="DI48" s="26"/>
      <c r="DJ48" s="26"/>
      <c r="DK48" s="26"/>
      <c r="DL48" s="26"/>
      <c r="DM48" s="26"/>
      <c r="DN48" s="26"/>
      <c r="DO48" s="26"/>
      <c r="DP48" s="26"/>
    </row>
    <row r="49" spans="1:120" ht="20.25" customHeight="1" x14ac:dyDescent="0.25">
      <c r="A49" s="30">
        <v>46</v>
      </c>
      <c r="B49" s="76" t="s">
        <v>152</v>
      </c>
      <c r="C49" s="77">
        <v>2.9224882398371128</v>
      </c>
      <c r="D49" s="75">
        <v>66</v>
      </c>
      <c r="E49" s="75">
        <v>14.983828702282867</v>
      </c>
      <c r="F49" s="75">
        <v>52.9</v>
      </c>
      <c r="G49" s="75">
        <v>682.16285706675069</v>
      </c>
      <c r="H49" s="77">
        <v>13.265306122448976</v>
      </c>
      <c r="I49" s="75">
        <v>6.3464837049742755</v>
      </c>
      <c r="J49" s="75">
        <v>43.962254877868972</v>
      </c>
      <c r="K49" s="75">
        <v>38.564459930313589</v>
      </c>
      <c r="L49" s="75">
        <v>41.187428353076037</v>
      </c>
      <c r="M49" s="75">
        <v>20.948000311842208</v>
      </c>
      <c r="N49" s="75">
        <v>21.739130434782609</v>
      </c>
      <c r="O49" s="84">
        <f t="shared" si="4"/>
        <v>13.265306122448976</v>
      </c>
      <c r="P49" s="75">
        <v>18.417415342087075</v>
      </c>
      <c r="Q49" s="75">
        <v>18.256410256410259</v>
      </c>
      <c r="R49" s="75">
        <v>23</v>
      </c>
      <c r="S49" s="75"/>
      <c r="T49" s="75">
        <v>31.468617195161819</v>
      </c>
      <c r="U49" s="75">
        <v>3.9</v>
      </c>
      <c r="V49" s="75">
        <f t="shared" si="5"/>
        <v>18.417415342087075</v>
      </c>
      <c r="W49" s="75">
        <v>71.599999999999994</v>
      </c>
      <c r="X49" s="75">
        <v>18.75</v>
      </c>
      <c r="Y49" s="77">
        <f t="shared" si="0"/>
        <v>23</v>
      </c>
      <c r="Z49" s="77">
        <f t="shared" si="6"/>
        <v>0</v>
      </c>
      <c r="AA49" s="75">
        <v>37.5</v>
      </c>
      <c r="AB49" s="75">
        <v>48.708652815087405</v>
      </c>
      <c r="AC49" s="75">
        <v>9.4861660079051369</v>
      </c>
      <c r="AD49" s="75">
        <v>2257.5681130171542</v>
      </c>
      <c r="AE49" s="75">
        <v>1080.7692307692307</v>
      </c>
      <c r="AF49" s="75">
        <v>2922.9311546918857</v>
      </c>
      <c r="AG49" s="77">
        <v>694.43228630278065</v>
      </c>
      <c r="AH49" s="79">
        <v>9.8531110744347252</v>
      </c>
      <c r="AI49" s="75">
        <v>935</v>
      </c>
      <c r="AJ49" s="75">
        <v>613.80991064175464</v>
      </c>
      <c r="AK49" s="75">
        <v>804.77039679001336</v>
      </c>
      <c r="AL49" s="78">
        <f t="shared" si="7"/>
        <v>694.43228630278065</v>
      </c>
      <c r="AM49" s="75">
        <v>10.151921358355674</v>
      </c>
      <c r="AN49" s="83">
        <v>0.39400000000000002</v>
      </c>
      <c r="AO49" s="75">
        <v>39.012395651510047</v>
      </c>
      <c r="AP49" s="75">
        <v>67.001876533705428</v>
      </c>
      <c r="AQ49" s="75">
        <v>4.2053601501226963</v>
      </c>
      <c r="AR49" s="75">
        <v>0.4128066049056785</v>
      </c>
      <c r="AS49" s="75">
        <v>66.053190434916473</v>
      </c>
      <c r="AT49" s="75">
        <v>13.173216885007278</v>
      </c>
      <c r="AU49" s="75">
        <v>182.07741698767987</v>
      </c>
      <c r="AV49" s="75">
        <f t="shared" si="8"/>
        <v>31.11068798947942</v>
      </c>
      <c r="AW49" s="75">
        <v>0.92852919244007992</v>
      </c>
      <c r="AX49" s="78">
        <f t="shared" si="1"/>
        <v>2922.9311546918857</v>
      </c>
      <c r="AY49" s="75">
        <v>125.66591264174249</v>
      </c>
      <c r="AZ49" s="75">
        <v>33.5</v>
      </c>
      <c r="BA49" s="75"/>
      <c r="BB49" s="75">
        <v>31.6</v>
      </c>
      <c r="BC49" s="75">
        <v>22.26793</v>
      </c>
      <c r="BD49" s="75">
        <v>1.92</v>
      </c>
      <c r="BE49" s="75">
        <v>39.619999999999997</v>
      </c>
      <c r="BF49" s="75">
        <v>2.92</v>
      </c>
      <c r="BG49" s="75">
        <v>12.8</v>
      </c>
      <c r="BH49" s="80">
        <v>16.100000000000001</v>
      </c>
      <c r="BI49" s="75">
        <v>57.59</v>
      </c>
      <c r="BJ49" s="80">
        <v>18.54</v>
      </c>
      <c r="BK49" s="75">
        <v>21.272410000000001</v>
      </c>
      <c r="BL49" s="75">
        <v>17.420000000000002</v>
      </c>
      <c r="BM49" s="75">
        <v>20.6</v>
      </c>
      <c r="BN49" s="75">
        <v>27.445945945945947</v>
      </c>
      <c r="BO49" s="75">
        <v>74.537865235539655</v>
      </c>
      <c r="BP49" s="75">
        <v>891.37466307277623</v>
      </c>
      <c r="BQ49" s="75">
        <v>2539.8540934882462</v>
      </c>
      <c r="BR49" s="75">
        <v>20.700550198834232</v>
      </c>
      <c r="BS49" s="75">
        <v>52.5</v>
      </c>
      <c r="BT49" s="75"/>
      <c r="BU49" s="75" t="s">
        <v>230</v>
      </c>
      <c r="BV49" s="78">
        <f t="shared" si="2"/>
        <v>2922.9311546918857</v>
      </c>
      <c r="BW49" s="78">
        <f t="shared" si="9"/>
        <v>18.417415342087075</v>
      </c>
      <c r="BX49" s="78">
        <f t="shared" si="3"/>
        <v>48.708652815087405</v>
      </c>
      <c r="BY49" s="75" t="s">
        <v>107</v>
      </c>
      <c r="BZ49" s="75" t="s">
        <v>107</v>
      </c>
      <c r="CA49" s="75" t="s">
        <v>107</v>
      </c>
      <c r="CB49" s="75" t="s">
        <v>107</v>
      </c>
      <c r="CC49" s="75" t="s">
        <v>107</v>
      </c>
      <c r="CD49" s="75" t="s">
        <v>107</v>
      </c>
      <c r="CE49" s="78">
        <f t="shared" si="10"/>
        <v>18.256410256410259</v>
      </c>
      <c r="CF49" s="75" t="s">
        <v>230</v>
      </c>
      <c r="CG49" s="75">
        <v>14.5</v>
      </c>
      <c r="CH49" s="75">
        <v>1</v>
      </c>
      <c r="CI49" s="75">
        <v>3.2000000000000028</v>
      </c>
      <c r="CJ49" s="75" t="s">
        <v>107</v>
      </c>
      <c r="CK49" s="75">
        <v>5.0441054632292026</v>
      </c>
      <c r="CL49" s="75"/>
      <c r="CM49" s="75"/>
      <c r="CN49" s="75">
        <v>41.1</v>
      </c>
      <c r="CO49" s="75"/>
      <c r="CP49" s="75">
        <v>8.8000000000000007</v>
      </c>
      <c r="CQ49" s="75">
        <v>6.7</v>
      </c>
      <c r="CR49" s="75">
        <v>49</v>
      </c>
      <c r="CS49" s="75">
        <v>415</v>
      </c>
      <c r="CT49" s="75">
        <v>17.099999999999994</v>
      </c>
      <c r="CU49" s="75">
        <v>44.9</v>
      </c>
      <c r="CV49" s="75">
        <v>5.1704382492973098</v>
      </c>
      <c r="CW49" s="75">
        <v>0.32072428707572759</v>
      </c>
      <c r="CX49" s="75">
        <v>22.519999999999996</v>
      </c>
      <c r="CY49" s="75">
        <v>6.4586826943831044</v>
      </c>
      <c r="CZ49" s="75">
        <v>63.296919770773641</v>
      </c>
      <c r="DA49" s="75">
        <v>25.035427491733586</v>
      </c>
      <c r="DB49" s="26"/>
      <c r="DC49" s="26"/>
      <c r="DD49" s="26"/>
      <c r="DE49" s="26"/>
      <c r="DF49" s="26"/>
      <c r="DG49" s="26"/>
      <c r="DH49" s="26"/>
      <c r="DI49" s="26"/>
      <c r="DJ49" s="26"/>
      <c r="DK49" s="26"/>
      <c r="DL49" s="26"/>
      <c r="DM49" s="26"/>
      <c r="DN49" s="26"/>
      <c r="DO49" s="26"/>
      <c r="DP49" s="26"/>
    </row>
    <row r="50" spans="1:120" ht="20.25" customHeight="1" x14ac:dyDescent="0.25">
      <c r="A50" s="30">
        <v>47</v>
      </c>
      <c r="B50" s="76" t="s">
        <v>153</v>
      </c>
      <c r="C50" s="77">
        <v>0.79053780832996356</v>
      </c>
      <c r="D50" s="75">
        <v>67.7</v>
      </c>
      <c r="E50" s="75">
        <v>12.95793944375942</v>
      </c>
      <c r="F50" s="75">
        <v>59.8</v>
      </c>
      <c r="G50" s="75">
        <v>409.9542538659552</v>
      </c>
      <c r="H50" s="77">
        <v>9.4949494949494948</v>
      </c>
      <c r="I50" s="75">
        <v>3.9175257731958766</v>
      </c>
      <c r="J50" s="75">
        <v>38.295648346811909</v>
      </c>
      <c r="K50" s="75">
        <v>30.672660490104708</v>
      </c>
      <c r="L50" s="75">
        <v>34.477456202976548</v>
      </c>
      <c r="M50" s="75">
        <v>21.230965478753088</v>
      </c>
      <c r="N50" s="75">
        <v>27.601476014760145</v>
      </c>
      <c r="O50" s="84">
        <f t="shared" si="4"/>
        <v>9.4949494949494948</v>
      </c>
      <c r="P50" s="75">
        <v>14.184923876717415</v>
      </c>
      <c r="Q50" s="75">
        <v>13.812154696132598</v>
      </c>
      <c r="R50" s="75">
        <v>26.6</v>
      </c>
      <c r="S50" s="75"/>
      <c r="T50" s="75">
        <v>26.080153003564288</v>
      </c>
      <c r="U50" s="75">
        <v>3.5</v>
      </c>
      <c r="V50" s="75">
        <f t="shared" si="5"/>
        <v>14.184923876717415</v>
      </c>
      <c r="W50" s="75">
        <v>74</v>
      </c>
      <c r="X50" s="75">
        <v>22.3</v>
      </c>
      <c r="Y50" s="77">
        <f t="shared" si="0"/>
        <v>26.6</v>
      </c>
      <c r="Z50" s="77">
        <f t="shared" si="6"/>
        <v>0</v>
      </c>
      <c r="AA50" s="75">
        <v>11.2</v>
      </c>
      <c r="AB50" s="75">
        <v>50.384344095497944</v>
      </c>
      <c r="AC50" s="75">
        <v>6.6535562110783344</v>
      </c>
      <c r="AD50" s="75">
        <v>2422.3451327433627</v>
      </c>
      <c r="AE50" s="75">
        <v>1172.3958333333333</v>
      </c>
      <c r="AF50" s="75">
        <v>2564.6945243142272</v>
      </c>
      <c r="AG50" s="77">
        <v>789.4247632409681</v>
      </c>
      <c r="AH50" s="79">
        <v>10.567095285196174</v>
      </c>
      <c r="AI50" s="75">
        <v>997</v>
      </c>
      <c r="AJ50" s="75">
        <v>627.77167947310647</v>
      </c>
      <c r="AK50" s="75">
        <v>1012.3957876261518</v>
      </c>
      <c r="AL50" s="78">
        <f t="shared" si="7"/>
        <v>789.4247632409681</v>
      </c>
      <c r="AM50" s="75">
        <v>7.9576891781936538</v>
      </c>
      <c r="AN50" s="83">
        <v>0.39700000000000002</v>
      </c>
      <c r="AO50" s="75">
        <v>30.712318555959889</v>
      </c>
      <c r="AP50" s="75">
        <v>77.352538539372659</v>
      </c>
      <c r="AQ50" s="75">
        <v>2.059401226117493</v>
      </c>
      <c r="AR50" s="75">
        <v>0.15465143944801332</v>
      </c>
      <c r="AS50" s="75">
        <v>49.12269623700557</v>
      </c>
      <c r="AT50" s="75">
        <v>12.384161752316764</v>
      </c>
      <c r="AU50" s="75">
        <v>189.58174521755163</v>
      </c>
      <c r="AV50" s="75">
        <f t="shared" si="8"/>
        <v>61.268152216720452</v>
      </c>
      <c r="AW50" s="75">
        <v>0.80872040937440282</v>
      </c>
      <c r="AX50" s="78">
        <f t="shared" si="1"/>
        <v>2564.6945243142272</v>
      </c>
      <c r="AY50" s="75">
        <v>126.42737891900988</v>
      </c>
      <c r="AZ50" s="75">
        <v>36.4</v>
      </c>
      <c r="BA50" s="75"/>
      <c r="BB50" s="75">
        <v>32.200000000000003</v>
      </c>
      <c r="BC50" s="75">
        <v>25.13006</v>
      </c>
      <c r="BD50" s="75">
        <v>1.78</v>
      </c>
      <c r="BE50" s="75">
        <v>38.49</v>
      </c>
      <c r="BF50" s="75">
        <v>5.68</v>
      </c>
      <c r="BG50" s="75">
        <v>17.399999999999999</v>
      </c>
      <c r="BH50" s="80">
        <v>21.7</v>
      </c>
      <c r="BI50" s="75">
        <v>66.56</v>
      </c>
      <c r="BJ50" s="80">
        <v>23.66</v>
      </c>
      <c r="BK50" s="75">
        <v>23.8249</v>
      </c>
      <c r="BL50" s="75">
        <v>21.79</v>
      </c>
      <c r="BM50" s="75">
        <v>23.92</v>
      </c>
      <c r="BN50" s="75">
        <v>23.628963153384746</v>
      </c>
      <c r="BO50" s="75">
        <v>77.082981240493496</v>
      </c>
      <c r="BP50" s="75">
        <v>998.28767123287673</v>
      </c>
      <c r="BQ50" s="75">
        <v>2257.3872999390505</v>
      </c>
      <c r="BR50" s="75">
        <v>25.703937375861663</v>
      </c>
      <c r="BS50" s="75">
        <v>36.200000000000003</v>
      </c>
      <c r="BT50" s="75"/>
      <c r="BU50" s="75" t="s">
        <v>231</v>
      </c>
      <c r="BV50" s="78">
        <f t="shared" si="2"/>
        <v>2564.6945243142272</v>
      </c>
      <c r="BW50" s="78">
        <f t="shared" si="9"/>
        <v>14.184923876717415</v>
      </c>
      <c r="BX50" s="78">
        <f t="shared" si="3"/>
        <v>50.384344095497944</v>
      </c>
      <c r="BY50" s="75" t="s">
        <v>107</v>
      </c>
      <c r="BZ50" s="75" t="s">
        <v>107</v>
      </c>
      <c r="CA50" s="75" t="s">
        <v>107</v>
      </c>
      <c r="CB50" s="75" t="s">
        <v>107</v>
      </c>
      <c r="CC50" s="75" t="s">
        <v>107</v>
      </c>
      <c r="CD50" s="75" t="s">
        <v>107</v>
      </c>
      <c r="CE50" s="78">
        <f t="shared" si="10"/>
        <v>13.812154696132598</v>
      </c>
      <c r="CF50" s="75" t="s">
        <v>231</v>
      </c>
      <c r="CG50" s="75">
        <v>11.9</v>
      </c>
      <c r="CH50" s="75">
        <v>0.7</v>
      </c>
      <c r="CI50" s="75">
        <v>2.5999999999999943</v>
      </c>
      <c r="CJ50" s="75">
        <v>15.4</v>
      </c>
      <c r="CK50" s="75">
        <v>5.1132086397591054</v>
      </c>
      <c r="CL50" s="75"/>
      <c r="CM50" s="75"/>
      <c r="CN50" s="75">
        <v>57.2</v>
      </c>
      <c r="CO50" s="75"/>
      <c r="CP50" s="75">
        <v>11.3</v>
      </c>
      <c r="CQ50" s="75">
        <v>6.9</v>
      </c>
      <c r="CR50" s="75">
        <v>39.4</v>
      </c>
      <c r="CS50" s="75">
        <v>468</v>
      </c>
      <c r="CT50" s="75">
        <v>22.099999999999994</v>
      </c>
      <c r="CU50" s="75">
        <v>44.4</v>
      </c>
      <c r="CV50" s="75">
        <v>6.2088870989394547</v>
      </c>
      <c r="CW50" s="75">
        <v>0.25461183704842433</v>
      </c>
      <c r="CX50" s="75">
        <v>19.209999999999994</v>
      </c>
      <c r="CY50" s="75">
        <v>4.9916930977193772</v>
      </c>
      <c r="CZ50" s="75">
        <v>60.510328068043741</v>
      </c>
      <c r="DA50" s="75">
        <v>15.486958085986691</v>
      </c>
      <c r="DB50" s="26"/>
      <c r="DC50" s="26"/>
      <c r="DD50" s="26"/>
      <c r="DE50" s="26"/>
      <c r="DF50" s="26"/>
      <c r="DG50" s="26"/>
      <c r="DH50" s="26"/>
      <c r="DI50" s="26"/>
      <c r="DJ50" s="26"/>
      <c r="DK50" s="26"/>
      <c r="DL50" s="26"/>
      <c r="DM50" s="26"/>
      <c r="DN50" s="26"/>
      <c r="DO50" s="26"/>
      <c r="DP50" s="26"/>
    </row>
    <row r="51" spans="1:120" ht="20.25" customHeight="1" x14ac:dyDescent="0.25">
      <c r="A51" s="30">
        <v>48</v>
      </c>
      <c r="B51" s="76" t="s">
        <v>154</v>
      </c>
      <c r="C51" s="77">
        <v>0.85839722167616805</v>
      </c>
      <c r="D51" s="75">
        <v>74.8</v>
      </c>
      <c r="E51" s="75">
        <v>19.019791844395154</v>
      </c>
      <c r="F51" s="75">
        <v>56</v>
      </c>
      <c r="G51" s="75">
        <v>199.14596961960569</v>
      </c>
      <c r="H51" s="77">
        <v>12.012012012012008</v>
      </c>
      <c r="I51" s="75">
        <v>3.3742331288343621</v>
      </c>
      <c r="J51" s="75">
        <v>49.210916383294098</v>
      </c>
      <c r="K51" s="75">
        <v>39.447107155083877</v>
      </c>
      <c r="L51" s="75">
        <v>44.283678141061635</v>
      </c>
      <c r="M51" s="75">
        <v>18.740955137481912</v>
      </c>
      <c r="N51" s="75">
        <v>22.398001665278937</v>
      </c>
      <c r="O51" s="84">
        <f t="shared" si="4"/>
        <v>12.012012012012008</v>
      </c>
      <c r="P51" s="75">
        <v>14.475873544093179</v>
      </c>
      <c r="Q51" s="75">
        <v>17.904290429042906</v>
      </c>
      <c r="R51" s="75">
        <v>23.3</v>
      </c>
      <c r="S51" s="75"/>
      <c r="T51" s="75">
        <v>31.105643305024209</v>
      </c>
      <c r="U51" s="75">
        <v>1.8</v>
      </c>
      <c r="V51" s="75">
        <f t="shared" si="5"/>
        <v>14.475873544093179</v>
      </c>
      <c r="W51" s="75">
        <v>72.900000000000006</v>
      </c>
      <c r="X51" s="75">
        <v>29.1</v>
      </c>
      <c r="Y51" s="77">
        <f t="shared" si="0"/>
        <v>23.3</v>
      </c>
      <c r="Z51" s="77">
        <f t="shared" si="6"/>
        <v>0</v>
      </c>
      <c r="AA51" s="75">
        <v>21.6</v>
      </c>
      <c r="AB51" s="75">
        <v>52.987475976167865</v>
      </c>
      <c r="AC51" s="75">
        <v>8.8662790697674421</v>
      </c>
      <c r="AD51" s="75">
        <v>2222.0464135021098</v>
      </c>
      <c r="AE51" s="75">
        <v>1007.1428571428571</v>
      </c>
      <c r="AF51" s="75">
        <v>1649.0105936438138</v>
      </c>
      <c r="AG51" s="77">
        <v>629.27966101694915</v>
      </c>
      <c r="AH51" s="79">
        <v>8.8832487309644677</v>
      </c>
      <c r="AI51" s="75">
        <v>951</v>
      </c>
      <c r="AJ51" s="75">
        <v>555.08058864751229</v>
      </c>
      <c r="AK51" s="75">
        <v>740.36050156739816</v>
      </c>
      <c r="AL51" s="78">
        <f t="shared" si="7"/>
        <v>629.27966101694915</v>
      </c>
      <c r="AM51" s="75">
        <v>8.013052936910805</v>
      </c>
      <c r="AN51" s="83">
        <v>0.39800000000000002</v>
      </c>
      <c r="AO51" s="75">
        <v>34.203437361986474</v>
      </c>
      <c r="AP51" s="75">
        <v>76.232258064516131</v>
      </c>
      <c r="AQ51" s="75">
        <v>2.5634408602150538</v>
      </c>
      <c r="AR51" s="75">
        <v>0.22363667641493207</v>
      </c>
      <c r="AS51" s="75">
        <v>51.966014621616274</v>
      </c>
      <c r="AT51" s="75">
        <v>16.991150442477874</v>
      </c>
      <c r="AU51" s="75">
        <v>183.81390052889793</v>
      </c>
      <c r="AV51" s="75">
        <f t="shared" si="8"/>
        <v>33.378921315070968</v>
      </c>
      <c r="AW51" s="75">
        <v>1.0189164027764082</v>
      </c>
      <c r="AX51" s="78">
        <f t="shared" si="1"/>
        <v>1649.0105936438138</v>
      </c>
      <c r="AY51" s="75">
        <v>133.22706636654553</v>
      </c>
      <c r="AZ51" s="75">
        <v>26.2</v>
      </c>
      <c r="BA51" s="75"/>
      <c r="BB51" s="75">
        <v>25.8</v>
      </c>
      <c r="BC51" s="75">
        <v>26.36196</v>
      </c>
      <c r="BD51" s="75">
        <v>1.52</v>
      </c>
      <c r="BE51" s="75">
        <v>39.11</v>
      </c>
      <c r="BF51" s="75">
        <v>5.15</v>
      </c>
      <c r="BG51" s="75">
        <v>16.5</v>
      </c>
      <c r="BH51" s="80">
        <v>21.6</v>
      </c>
      <c r="BI51" s="75">
        <v>68.28</v>
      </c>
      <c r="BJ51" s="80">
        <v>24</v>
      </c>
      <c r="BK51" s="75">
        <v>18.80932</v>
      </c>
      <c r="BL51" s="75">
        <v>14.62</v>
      </c>
      <c r="BM51" s="75">
        <v>27.34</v>
      </c>
      <c r="BN51" s="75">
        <v>22.081172894689789</v>
      </c>
      <c r="BO51" s="75">
        <v>75.724065297525016</v>
      </c>
      <c r="BP51" s="75">
        <v>819.91341991341994</v>
      </c>
      <c r="BQ51" s="75">
        <v>1275.210577536159</v>
      </c>
      <c r="BR51" s="75">
        <v>15.61174274563041</v>
      </c>
      <c r="BS51" s="75">
        <v>43.9</v>
      </c>
      <c r="BT51" s="75"/>
      <c r="BU51" s="75" t="s">
        <v>232</v>
      </c>
      <c r="BV51" s="78">
        <f t="shared" si="2"/>
        <v>1649.0105936438138</v>
      </c>
      <c r="BW51" s="78">
        <f t="shared" si="9"/>
        <v>14.475873544093179</v>
      </c>
      <c r="BX51" s="78">
        <f t="shared" si="3"/>
        <v>52.987475976167865</v>
      </c>
      <c r="BY51" s="75" t="s">
        <v>107</v>
      </c>
      <c r="BZ51" s="75" t="s">
        <v>107</v>
      </c>
      <c r="CA51" s="75" t="s">
        <v>107</v>
      </c>
      <c r="CB51" s="75" t="s">
        <v>107</v>
      </c>
      <c r="CC51" s="75" t="s">
        <v>107</v>
      </c>
      <c r="CD51" s="75" t="s">
        <v>107</v>
      </c>
      <c r="CE51" s="78">
        <f t="shared" si="10"/>
        <v>17.904290429042906</v>
      </c>
      <c r="CF51" s="75" t="s">
        <v>232</v>
      </c>
      <c r="CG51" s="75">
        <v>12.5</v>
      </c>
      <c r="CH51" s="75">
        <v>0.6</v>
      </c>
      <c r="CI51" s="75">
        <v>11.599999999999994</v>
      </c>
      <c r="CJ51" s="75">
        <v>3.4</v>
      </c>
      <c r="CK51" s="75">
        <v>7.1570972886762352</v>
      </c>
      <c r="CL51" s="75"/>
      <c r="CM51" s="75"/>
      <c r="CN51" s="75">
        <v>58.2</v>
      </c>
      <c r="CO51" s="75"/>
      <c r="CP51" s="75">
        <v>9.5</v>
      </c>
      <c r="CQ51" s="75">
        <v>6.7</v>
      </c>
      <c r="CR51" s="75">
        <v>37.9</v>
      </c>
      <c r="CS51" s="75">
        <v>385</v>
      </c>
      <c r="CT51" s="75">
        <v>15.799999999999997</v>
      </c>
      <c r="CU51" s="75">
        <v>44.2</v>
      </c>
      <c r="CV51" s="75">
        <v>6.2758131130614352</v>
      </c>
      <c r="CW51" s="75">
        <v>0.23203439568689005</v>
      </c>
      <c r="CX51" s="75">
        <v>20.269999999999996</v>
      </c>
      <c r="CY51" s="75">
        <v>5.0750000000000002</v>
      </c>
      <c r="CZ51" s="75">
        <v>64.546975854649773</v>
      </c>
      <c r="DA51" s="75">
        <v>22.265246853823815</v>
      </c>
      <c r="DB51" s="26"/>
      <c r="DC51" s="26"/>
      <c r="DD51" s="26"/>
      <c r="DE51" s="26"/>
      <c r="DF51" s="26"/>
      <c r="DG51" s="26"/>
      <c r="DH51" s="26"/>
      <c r="DI51" s="26"/>
      <c r="DJ51" s="26"/>
      <c r="DK51" s="26"/>
      <c r="DL51" s="26"/>
      <c r="DM51" s="26"/>
      <c r="DN51" s="26"/>
      <c r="DO51" s="26"/>
      <c r="DP51" s="26"/>
    </row>
    <row r="52" spans="1:120" ht="20.25" customHeight="1" x14ac:dyDescent="0.25">
      <c r="A52" s="30">
        <v>49</v>
      </c>
      <c r="B52" s="76" t="s">
        <v>155</v>
      </c>
      <c r="C52" s="77">
        <v>6.9959085489792381</v>
      </c>
      <c r="D52" s="75">
        <v>54.8</v>
      </c>
      <c r="E52" s="75">
        <v>13.543812831531371</v>
      </c>
      <c r="F52" s="75">
        <v>41.7</v>
      </c>
      <c r="G52" s="75">
        <v>531.86101295632761</v>
      </c>
      <c r="H52" s="77">
        <v>4.7193421523060408</v>
      </c>
      <c r="I52" s="75">
        <v>1.7443930224279143</v>
      </c>
      <c r="J52" s="75">
        <v>16.372033763338113</v>
      </c>
      <c r="K52" s="75">
        <v>18.326822074461205</v>
      </c>
      <c r="L52" s="75">
        <v>17.361939076318375</v>
      </c>
      <c r="M52" s="75">
        <v>64.196028434554165</v>
      </c>
      <c r="N52" s="75">
        <v>63.89884637945643</v>
      </c>
      <c r="O52" s="84">
        <f t="shared" si="4"/>
        <v>4.7193421523060408</v>
      </c>
      <c r="P52" s="75">
        <v>6.0964453737584945</v>
      </c>
      <c r="Q52" s="75">
        <v>2.7313120752744382</v>
      </c>
      <c r="R52" s="75">
        <v>15.1</v>
      </c>
      <c r="S52" s="75">
        <v>3</v>
      </c>
      <c r="T52" s="75">
        <v>46.912059994896879</v>
      </c>
      <c r="U52" s="75">
        <v>3.5</v>
      </c>
      <c r="V52" s="75">
        <f t="shared" si="5"/>
        <v>6.0964453737584945</v>
      </c>
      <c r="W52" s="75">
        <v>75.2</v>
      </c>
      <c r="X52" s="75">
        <v>44.4</v>
      </c>
      <c r="Y52" s="77">
        <f t="shared" si="0"/>
        <v>15.1</v>
      </c>
      <c r="Z52" s="77">
        <f t="shared" si="6"/>
        <v>3</v>
      </c>
      <c r="AA52" s="75">
        <v>7</v>
      </c>
      <c r="AB52" s="75">
        <v>4.4215548194700149</v>
      </c>
      <c r="AC52" s="75">
        <v>9.2486502081358442</v>
      </c>
      <c r="AD52" s="75">
        <v>2986.044362292052</v>
      </c>
      <c r="AE52" s="75">
        <v>1317.4812030075188</v>
      </c>
      <c r="AF52" s="75">
        <v>883.2025607994691</v>
      </c>
      <c r="AG52" s="77">
        <v>754.31112451009949</v>
      </c>
      <c r="AH52" s="79">
        <v>11.522900145654637</v>
      </c>
      <c r="AI52" s="75">
        <v>1045</v>
      </c>
      <c r="AJ52" s="75">
        <v>618.60774818401933</v>
      </c>
      <c r="AK52" s="75">
        <v>922.86051212938003</v>
      </c>
      <c r="AL52" s="78">
        <f t="shared" si="7"/>
        <v>754.31112451009949</v>
      </c>
      <c r="AM52" s="75">
        <v>17.75402383585207</v>
      </c>
      <c r="AN52" s="83">
        <v>0.443</v>
      </c>
      <c r="AO52" s="75">
        <v>31.21261414721868</v>
      </c>
      <c r="AP52" s="75">
        <v>67.12003388907381</v>
      </c>
      <c r="AQ52" s="75">
        <v>2.1513510242367393</v>
      </c>
      <c r="AR52" s="75">
        <v>0.19176758372844502</v>
      </c>
      <c r="AS52" s="75">
        <v>60.447599023813737</v>
      </c>
      <c r="AT52" s="75">
        <v>1.2939808083745274</v>
      </c>
      <c r="AU52" s="75">
        <v>176.48670704105319</v>
      </c>
      <c r="AV52" s="75">
        <f t="shared" si="8"/>
        <v>49.183471244665625</v>
      </c>
      <c r="AW52" s="75">
        <v>1.0420924022462217</v>
      </c>
      <c r="AX52" s="78">
        <f t="shared" si="1"/>
        <v>883.2025607994691</v>
      </c>
      <c r="AY52" s="75">
        <v>115.89001780265997</v>
      </c>
      <c r="AZ52" s="75">
        <v>45.4</v>
      </c>
      <c r="BA52" s="75"/>
      <c r="BB52" s="75">
        <v>13.1</v>
      </c>
      <c r="BC52" s="75">
        <v>20.95889</v>
      </c>
      <c r="BD52" s="75">
        <v>3.15</v>
      </c>
      <c r="BE52" s="75">
        <v>41.21</v>
      </c>
      <c r="BF52" s="75">
        <v>4.1900000000000004</v>
      </c>
      <c r="BG52" s="75">
        <v>14.5</v>
      </c>
      <c r="BH52" s="80">
        <v>6.5</v>
      </c>
      <c r="BI52" s="75">
        <v>45.14</v>
      </c>
      <c r="BJ52" s="80">
        <v>13.59</v>
      </c>
      <c r="BK52" s="75">
        <v>19.06672</v>
      </c>
      <c r="BL52" s="75">
        <v>15.24</v>
      </c>
      <c r="BM52" s="75">
        <v>23.37</v>
      </c>
      <c r="BN52" s="75">
        <v>28.885760257441675</v>
      </c>
      <c r="BO52" s="75">
        <v>75.869585381690001</v>
      </c>
      <c r="BP52" s="75">
        <v>1070.4243353783231</v>
      </c>
      <c r="BQ52" s="75">
        <v>725.22078999585165</v>
      </c>
      <c r="BR52" s="75">
        <v>16.56596659366123</v>
      </c>
      <c r="BS52" s="75">
        <v>41.8</v>
      </c>
      <c r="BT52" s="75">
        <v>26.73553953567577</v>
      </c>
      <c r="BU52" s="75" t="s">
        <v>233</v>
      </c>
      <c r="BV52" s="78">
        <f t="shared" si="2"/>
        <v>883.2025607994691</v>
      </c>
      <c r="BW52" s="78">
        <f t="shared" si="9"/>
        <v>6.0964453737584945</v>
      </c>
      <c r="BX52" s="78">
        <f t="shared" si="3"/>
        <v>4.4215548194700149</v>
      </c>
      <c r="BY52" s="75">
        <v>14</v>
      </c>
      <c r="BZ52" s="75">
        <v>35.9</v>
      </c>
      <c r="CA52" s="75">
        <v>29.4</v>
      </c>
      <c r="CB52" s="75">
        <v>10.9</v>
      </c>
      <c r="CC52" s="75">
        <v>20.6</v>
      </c>
      <c r="CD52" s="75">
        <v>7</v>
      </c>
      <c r="CE52" s="78">
        <f t="shared" si="10"/>
        <v>2.7313120752744382</v>
      </c>
      <c r="CF52" s="75" t="s">
        <v>233</v>
      </c>
      <c r="CG52" s="75">
        <v>17.600000000000001</v>
      </c>
      <c r="CH52" s="75">
        <v>1.2</v>
      </c>
      <c r="CI52" s="75">
        <v>7.9000000000000057</v>
      </c>
      <c r="CJ52" s="75">
        <v>19.100000000000001</v>
      </c>
      <c r="CK52" s="75">
        <v>12.387404435697524</v>
      </c>
      <c r="CL52" s="75"/>
      <c r="CM52" s="75"/>
      <c r="CN52" s="75">
        <v>36.6</v>
      </c>
      <c r="CO52" s="75">
        <v>19.399999999999999</v>
      </c>
      <c r="CP52" s="75">
        <v>11.1</v>
      </c>
      <c r="CQ52" s="75">
        <v>5.7</v>
      </c>
      <c r="CR52" s="75">
        <v>49.3</v>
      </c>
      <c r="CS52" s="75">
        <v>416</v>
      </c>
      <c r="CT52" s="75">
        <v>15.599999999999994</v>
      </c>
      <c r="CU52" s="75">
        <v>3.5000000000000004</v>
      </c>
      <c r="CV52" s="75">
        <v>14.061425160846518</v>
      </c>
      <c r="CW52" s="75">
        <v>0.43660876328752918</v>
      </c>
      <c r="CX52" s="75">
        <v>21.159999999999997</v>
      </c>
      <c r="CY52" s="75">
        <v>4.5831468527951964</v>
      </c>
      <c r="CZ52" s="75">
        <v>48.677431425035259</v>
      </c>
      <c r="DA52" s="75">
        <v>5.6762438682550806</v>
      </c>
      <c r="DB52" s="26"/>
      <c r="DC52" s="26"/>
      <c r="DD52" s="26"/>
      <c r="DE52" s="26"/>
      <c r="DF52" s="26"/>
      <c r="DG52" s="26"/>
      <c r="DH52" s="26"/>
      <c r="DI52" s="26"/>
      <c r="DJ52" s="26"/>
      <c r="DK52" s="26"/>
      <c r="DL52" s="26"/>
      <c r="DM52" s="26"/>
      <c r="DN52" s="26"/>
      <c r="DO52" s="26"/>
      <c r="DP52" s="26"/>
    </row>
    <row r="53" spans="1:120" ht="20.25" customHeight="1" x14ac:dyDescent="0.25">
      <c r="A53" s="30">
        <v>50</v>
      </c>
      <c r="B53" s="76" t="s">
        <v>156</v>
      </c>
      <c r="C53" s="77">
        <v>3.4131849553963449</v>
      </c>
      <c r="D53" s="75">
        <v>64.2</v>
      </c>
      <c r="E53" s="75">
        <v>12.600840465016411</v>
      </c>
      <c r="F53" s="75">
        <v>54.4</v>
      </c>
      <c r="G53" s="75">
        <v>603.04608663634895</v>
      </c>
      <c r="H53" s="77">
        <v>5.2058111380145249</v>
      </c>
      <c r="I53" s="75">
        <v>2.2741241548862945</v>
      </c>
      <c r="J53" s="75">
        <v>19.880626390552798</v>
      </c>
      <c r="K53" s="75">
        <v>20.694691138740872</v>
      </c>
      <c r="L53" s="75">
        <v>20.304063071016486</v>
      </c>
      <c r="M53" s="75">
        <v>54.369930645350884</v>
      </c>
      <c r="N53" s="75">
        <v>50.315393906858141</v>
      </c>
      <c r="O53" s="84">
        <f t="shared" si="4"/>
        <v>5.2058111380145249</v>
      </c>
      <c r="P53" s="75">
        <v>7.4737409103151089</v>
      </c>
      <c r="Q53" s="75">
        <v>3.7962712780329646</v>
      </c>
      <c r="R53" s="75">
        <v>13.4</v>
      </c>
      <c r="S53" s="75">
        <v>2.4</v>
      </c>
      <c r="T53" s="75">
        <v>48.545999714435297</v>
      </c>
      <c r="U53" s="75">
        <v>4</v>
      </c>
      <c r="V53" s="75">
        <f t="shared" si="5"/>
        <v>7.4737409103151089</v>
      </c>
      <c r="W53" s="75">
        <v>79.8</v>
      </c>
      <c r="X53" s="75">
        <v>41.8</v>
      </c>
      <c r="Y53" s="77">
        <f t="shared" si="0"/>
        <v>13.4</v>
      </c>
      <c r="Z53" s="77">
        <f t="shared" si="6"/>
        <v>2.4</v>
      </c>
      <c r="AA53" s="75">
        <v>8.5</v>
      </c>
      <c r="AB53" s="75">
        <v>8.0090237736349774</v>
      </c>
      <c r="AC53" s="75">
        <v>8.0388219544846056</v>
      </c>
      <c r="AD53" s="75">
        <v>3495.4545454545455</v>
      </c>
      <c r="AE53" s="75">
        <v>1448.1236203090507</v>
      </c>
      <c r="AF53" s="75">
        <v>935.84206811230092</v>
      </c>
      <c r="AG53" s="77">
        <v>955.00071952798965</v>
      </c>
      <c r="AH53" s="79">
        <v>8.3727049817594636</v>
      </c>
      <c r="AI53" s="75">
        <v>1035</v>
      </c>
      <c r="AJ53" s="75">
        <v>788.62651646447136</v>
      </c>
      <c r="AK53" s="75">
        <v>1152.7674591381872</v>
      </c>
      <c r="AL53" s="78">
        <f t="shared" si="7"/>
        <v>955.00071952798965</v>
      </c>
      <c r="AM53" s="75">
        <v>18.707437575110163</v>
      </c>
      <c r="AN53" s="83">
        <v>0.38400000000000001</v>
      </c>
      <c r="AO53" s="75">
        <v>24.739920014808991</v>
      </c>
      <c r="AP53" s="75">
        <v>66.036137177233158</v>
      </c>
      <c r="AQ53" s="75">
        <v>4.077612319684806</v>
      </c>
      <c r="AR53" s="75">
        <v>0.15252621544327929</v>
      </c>
      <c r="AS53" s="75">
        <v>68.331869006235891</v>
      </c>
      <c r="AT53" s="75">
        <v>1.7776523702031601</v>
      </c>
      <c r="AU53" s="75">
        <v>174.62998044319167</v>
      </c>
      <c r="AV53" s="75">
        <f t="shared" si="8"/>
        <v>46.174067834570565</v>
      </c>
      <c r="AW53" s="75">
        <v>0.98757161024574869</v>
      </c>
      <c r="AX53" s="78">
        <f t="shared" si="1"/>
        <v>935.84206811230092</v>
      </c>
      <c r="AY53" s="75">
        <v>117.48551248089932</v>
      </c>
      <c r="AZ53" s="75">
        <v>31.3</v>
      </c>
      <c r="BA53" s="75"/>
      <c r="BB53" s="75">
        <v>12.5</v>
      </c>
      <c r="BC53" s="75">
        <v>17.70139</v>
      </c>
      <c r="BD53" s="75">
        <v>4.67</v>
      </c>
      <c r="BE53" s="75">
        <v>47.47</v>
      </c>
      <c r="BF53" s="75">
        <v>4.38</v>
      </c>
      <c r="BG53" s="75">
        <v>14.1</v>
      </c>
      <c r="BH53" s="80">
        <v>6.4</v>
      </c>
      <c r="BI53" s="75">
        <v>64.17</v>
      </c>
      <c r="BJ53" s="80">
        <v>15.35</v>
      </c>
      <c r="BK53" s="75">
        <v>19.923860000000001</v>
      </c>
      <c r="BL53" s="75">
        <v>12.45</v>
      </c>
      <c r="BM53" s="75">
        <v>21.99</v>
      </c>
      <c r="BN53" s="75">
        <v>31.534420413454324</v>
      </c>
      <c r="BO53" s="75">
        <v>80.250886641271507</v>
      </c>
      <c r="BP53" s="75">
        <v>1287.2431506849316</v>
      </c>
      <c r="BQ53" s="75">
        <v>787.43851802037796</v>
      </c>
      <c r="BR53" s="75">
        <v>14.032290213274866</v>
      </c>
      <c r="BS53" s="75">
        <v>43.1</v>
      </c>
      <c r="BT53" s="75">
        <v>45.773214528020262</v>
      </c>
      <c r="BU53" s="75" t="s">
        <v>218</v>
      </c>
      <c r="BV53" s="78">
        <f t="shared" si="2"/>
        <v>935.84206811230092</v>
      </c>
      <c r="BW53" s="78">
        <f t="shared" si="9"/>
        <v>7.4737409103151089</v>
      </c>
      <c r="BX53" s="78">
        <f t="shared" si="3"/>
        <v>8.0090237736349774</v>
      </c>
      <c r="BY53" s="75">
        <v>19.5</v>
      </c>
      <c r="BZ53" s="75">
        <v>49.9</v>
      </c>
      <c r="CA53" s="75">
        <v>49.1</v>
      </c>
      <c r="CB53" s="75">
        <v>21.4</v>
      </c>
      <c r="CC53" s="75">
        <v>26.9</v>
      </c>
      <c r="CD53" s="75">
        <v>8.4</v>
      </c>
      <c r="CE53" s="78">
        <f t="shared" si="10"/>
        <v>3.7962712780329646</v>
      </c>
      <c r="CF53" s="75" t="s">
        <v>218</v>
      </c>
      <c r="CG53" s="75">
        <v>25.4</v>
      </c>
      <c r="CH53" s="75">
        <v>1.3</v>
      </c>
      <c r="CI53" s="75">
        <v>9</v>
      </c>
      <c r="CJ53" s="75">
        <v>5</v>
      </c>
      <c r="CK53" s="75">
        <v>14.989399088031135</v>
      </c>
      <c r="CL53" s="75"/>
      <c r="CM53" s="75"/>
      <c r="CN53" s="75">
        <v>30.5</v>
      </c>
      <c r="CO53" s="75">
        <v>11.9</v>
      </c>
      <c r="CP53" s="75">
        <v>9</v>
      </c>
      <c r="CQ53" s="75">
        <v>4.8</v>
      </c>
      <c r="CR53" s="75">
        <v>46.4</v>
      </c>
      <c r="CS53" s="75">
        <v>484</v>
      </c>
      <c r="CT53" s="75">
        <v>16.599999999999994</v>
      </c>
      <c r="CU53" s="75">
        <v>2.8000000000000003</v>
      </c>
      <c r="CV53" s="75">
        <v>11.857858700225682</v>
      </c>
      <c r="CW53" s="75">
        <v>0.32772753887190165</v>
      </c>
      <c r="CX53" s="75">
        <v>26.379999999999995</v>
      </c>
      <c r="CY53" s="75">
        <v>4.3250296930674503</v>
      </c>
      <c r="CZ53" s="75">
        <v>52.032867863588869</v>
      </c>
      <c r="DA53" s="75">
        <v>9.6058531980174653</v>
      </c>
      <c r="DB53" s="26"/>
      <c r="DC53" s="26"/>
      <c r="DD53" s="26"/>
      <c r="DE53" s="26"/>
      <c r="DF53" s="26"/>
      <c r="DG53" s="26"/>
      <c r="DH53" s="26"/>
      <c r="DI53" s="26"/>
      <c r="DJ53" s="26"/>
      <c r="DK53" s="26"/>
      <c r="DL53" s="26"/>
      <c r="DM53" s="26"/>
      <c r="DN53" s="26"/>
      <c r="DO53" s="26"/>
      <c r="DP53" s="26"/>
    </row>
    <row r="54" spans="1:120" ht="20.25" customHeight="1" x14ac:dyDescent="0.25">
      <c r="A54" s="30">
        <v>51</v>
      </c>
      <c r="B54" s="76" t="s">
        <v>157</v>
      </c>
      <c r="C54" s="77">
        <v>0.44377125850340132</v>
      </c>
      <c r="D54" s="75">
        <v>69.7</v>
      </c>
      <c r="E54" s="75">
        <v>15.185498659895613</v>
      </c>
      <c r="F54" s="75">
        <v>61.8</v>
      </c>
      <c r="G54" s="75">
        <v>337.40068221307661</v>
      </c>
      <c r="H54" s="77">
        <v>3.6666666666666572</v>
      </c>
      <c r="I54" s="75">
        <v>1.3559322033898269</v>
      </c>
      <c r="J54" s="75">
        <v>37.581321382102068</v>
      </c>
      <c r="K54" s="75">
        <v>28.631710016602103</v>
      </c>
      <c r="L54" s="75">
        <v>33.008130081300813</v>
      </c>
      <c r="M54" s="75">
        <v>24.70334412081985</v>
      </c>
      <c r="N54" s="75">
        <v>31.803278688524589</v>
      </c>
      <c r="O54" s="84">
        <f t="shared" si="4"/>
        <v>3.6666666666666572</v>
      </c>
      <c r="P54" s="75">
        <v>12.068019747668677</v>
      </c>
      <c r="Q54" s="75">
        <v>12.933406714364338</v>
      </c>
      <c r="R54" s="75">
        <v>22</v>
      </c>
      <c r="S54" s="75"/>
      <c r="T54" s="75">
        <v>30.191392853191722</v>
      </c>
      <c r="U54" s="75">
        <v>3.9</v>
      </c>
      <c r="V54" s="75">
        <f t="shared" si="5"/>
        <v>12.068019747668677</v>
      </c>
      <c r="W54" s="75">
        <v>69.8</v>
      </c>
      <c r="X54" s="75">
        <v>30.1</v>
      </c>
      <c r="Y54" s="77">
        <f t="shared" si="0"/>
        <v>22</v>
      </c>
      <c r="Z54" s="77">
        <f t="shared" si="6"/>
        <v>0</v>
      </c>
      <c r="AA54" s="75">
        <v>17.899999999999999</v>
      </c>
      <c r="AB54" s="75">
        <v>39.05787378287387</v>
      </c>
      <c r="AC54" s="75">
        <v>5.4717794054286939</v>
      </c>
      <c r="AD54" s="75">
        <v>2657.5292397660819</v>
      </c>
      <c r="AE54" s="75">
        <v>1237.1621621621621</v>
      </c>
      <c r="AF54" s="75">
        <v>1413.3785022075363</v>
      </c>
      <c r="AG54" s="77">
        <v>801.80604632901452</v>
      </c>
      <c r="AH54" s="79">
        <v>10.031088082901555</v>
      </c>
      <c r="AI54" s="75">
        <v>1010</v>
      </c>
      <c r="AJ54" s="75">
        <v>653.23938506588581</v>
      </c>
      <c r="AK54" s="75">
        <v>1036.0860513532268</v>
      </c>
      <c r="AL54" s="78">
        <f t="shared" si="7"/>
        <v>801.80604632901452</v>
      </c>
      <c r="AM54" s="75">
        <v>7.0340982200300228</v>
      </c>
      <c r="AN54" s="83">
        <v>0.39900000000000002</v>
      </c>
      <c r="AO54" s="75">
        <v>29.797419686683668</v>
      </c>
      <c r="AP54" s="75">
        <v>80.489820449252505</v>
      </c>
      <c r="AQ54" s="75">
        <v>2.2011869882052437</v>
      </c>
      <c r="AR54" s="75">
        <v>0.15782353825341952</v>
      </c>
      <c r="AS54" s="75">
        <v>45.192152965423666</v>
      </c>
      <c r="AT54" s="75">
        <v>6.2937062937062942</v>
      </c>
      <c r="AU54" s="75">
        <v>179.44711143583277</v>
      </c>
      <c r="AV54" s="75">
        <f t="shared" si="8"/>
        <v>58.60740718331413</v>
      </c>
      <c r="AW54" s="75">
        <v>0.81531429183702075</v>
      </c>
      <c r="AX54" s="78">
        <f t="shared" si="1"/>
        <v>1413.3785022075363</v>
      </c>
      <c r="AY54" s="75">
        <v>127.26955094118348</v>
      </c>
      <c r="AZ54" s="75">
        <v>31.7</v>
      </c>
      <c r="BA54" s="75"/>
      <c r="BB54" s="75">
        <v>30.7</v>
      </c>
      <c r="BC54" s="75">
        <v>24.880050000000001</v>
      </c>
      <c r="BD54" s="75">
        <v>2.39</v>
      </c>
      <c r="BE54" s="75">
        <v>40.72</v>
      </c>
      <c r="BF54" s="75">
        <v>6.55</v>
      </c>
      <c r="BG54" s="75">
        <v>23.7</v>
      </c>
      <c r="BH54" s="80">
        <v>17.7</v>
      </c>
      <c r="BI54" s="75">
        <v>67.23</v>
      </c>
      <c r="BJ54" s="80">
        <v>22.47</v>
      </c>
      <c r="BK54" s="75">
        <v>23.336569999999998</v>
      </c>
      <c r="BL54" s="75">
        <v>16.43</v>
      </c>
      <c r="BM54" s="75">
        <v>27.63</v>
      </c>
      <c r="BN54" s="75">
        <v>23.353584447144591</v>
      </c>
      <c r="BO54" s="75">
        <v>79.353077084646088</v>
      </c>
      <c r="BP54" s="75">
        <v>1037.6984126984128</v>
      </c>
      <c r="BQ54" s="75">
        <v>1162.2460331401137</v>
      </c>
      <c r="BR54" s="75">
        <v>20.348315279190857</v>
      </c>
      <c r="BS54" s="75">
        <v>36.9</v>
      </c>
      <c r="BT54" s="75"/>
      <c r="BU54" s="75" t="s">
        <v>234</v>
      </c>
      <c r="BV54" s="78">
        <f t="shared" si="2"/>
        <v>1413.3785022075363</v>
      </c>
      <c r="BW54" s="78">
        <f t="shared" si="9"/>
        <v>12.068019747668677</v>
      </c>
      <c r="BX54" s="78">
        <f t="shared" si="3"/>
        <v>39.05787378287387</v>
      </c>
      <c r="BY54" s="75" t="s">
        <v>107</v>
      </c>
      <c r="BZ54" s="75" t="s">
        <v>107</v>
      </c>
      <c r="CA54" s="75" t="s">
        <v>107</v>
      </c>
      <c r="CB54" s="75" t="s">
        <v>107</v>
      </c>
      <c r="CC54" s="75" t="s">
        <v>107</v>
      </c>
      <c r="CD54" s="75" t="s">
        <v>107</v>
      </c>
      <c r="CE54" s="78">
        <f t="shared" si="10"/>
        <v>12.933406714364338</v>
      </c>
      <c r="CF54" s="75" t="s">
        <v>234</v>
      </c>
      <c r="CG54" s="75">
        <v>10.8</v>
      </c>
      <c r="CH54" s="75">
        <v>0.5</v>
      </c>
      <c r="CI54" s="75">
        <v>3.5999999999999943</v>
      </c>
      <c r="CJ54" s="75">
        <v>18.7</v>
      </c>
      <c r="CK54" s="75">
        <v>5.0767040961568872</v>
      </c>
      <c r="CL54" s="75"/>
      <c r="CM54" s="75"/>
      <c r="CN54" s="75">
        <v>58.4</v>
      </c>
      <c r="CO54" s="75"/>
      <c r="CP54" s="75">
        <v>9.4</v>
      </c>
      <c r="CQ54" s="75">
        <v>5.8</v>
      </c>
      <c r="CR54" s="75">
        <v>49.6</v>
      </c>
      <c r="CS54" s="75">
        <v>442</v>
      </c>
      <c r="CT54" s="75">
        <v>19.700000000000003</v>
      </c>
      <c r="CU54" s="75">
        <v>18.3</v>
      </c>
      <c r="CV54" s="75">
        <v>6.3671622495151903</v>
      </c>
      <c r="CW54" s="75">
        <v>0.21128054381774758</v>
      </c>
      <c r="CX54" s="75">
        <v>23.480000000000004</v>
      </c>
      <c r="CY54" s="75">
        <v>4.8239146192106777</v>
      </c>
      <c r="CZ54" s="75">
        <v>57.022076092062001</v>
      </c>
      <c r="DA54" s="75">
        <v>23.74014457498749</v>
      </c>
      <c r="DB54" s="26"/>
      <c r="DC54" s="26"/>
      <c r="DD54" s="26"/>
      <c r="DE54" s="26"/>
      <c r="DF54" s="26"/>
      <c r="DG54" s="26"/>
      <c r="DH54" s="26"/>
      <c r="DI54" s="26"/>
      <c r="DJ54" s="26"/>
      <c r="DK54" s="26"/>
      <c r="DL54" s="26"/>
      <c r="DM54" s="26"/>
      <c r="DN54" s="26"/>
      <c r="DO54" s="26"/>
      <c r="DP54" s="26"/>
    </row>
    <row r="55" spans="1:120" ht="20.25" customHeight="1" x14ac:dyDescent="0.25">
      <c r="A55" s="30">
        <v>52</v>
      </c>
      <c r="B55" s="76" t="s">
        <v>158</v>
      </c>
      <c r="C55" s="77">
        <v>4.1574023821612194</v>
      </c>
      <c r="D55" s="75">
        <v>55.5</v>
      </c>
      <c r="E55" s="75">
        <v>13.188442667635837</v>
      </c>
      <c r="F55" s="75">
        <v>47.9</v>
      </c>
      <c r="G55" s="75">
        <v>309.118143903521</v>
      </c>
      <c r="H55" s="77">
        <v>12.689804772234268</v>
      </c>
      <c r="I55" s="75">
        <v>5.8693244739756381</v>
      </c>
      <c r="J55" s="75">
        <v>18.54625217457076</v>
      </c>
      <c r="K55" s="75">
        <v>19.150582409543638</v>
      </c>
      <c r="L55" s="75">
        <v>18.859383769835773</v>
      </c>
      <c r="M55" s="75">
        <v>57.836889704225804</v>
      </c>
      <c r="N55" s="75">
        <v>51.049769970723545</v>
      </c>
      <c r="O55" s="84">
        <f t="shared" si="4"/>
        <v>12.689804772234268</v>
      </c>
      <c r="P55" s="75">
        <v>9.27219183845183</v>
      </c>
      <c r="Q55" s="75">
        <v>3.908219868885527</v>
      </c>
      <c r="R55" s="75">
        <v>20</v>
      </c>
      <c r="S55" s="75">
        <v>4</v>
      </c>
      <c r="T55" s="75">
        <v>49.210152062137624</v>
      </c>
      <c r="U55" s="75">
        <v>5.0999999999999996</v>
      </c>
      <c r="V55" s="75">
        <f t="shared" si="5"/>
        <v>9.27219183845183</v>
      </c>
      <c r="W55" s="75">
        <v>51.7</v>
      </c>
      <c r="X55" s="75">
        <v>47.3</v>
      </c>
      <c r="Y55" s="77">
        <f t="shared" si="0"/>
        <v>20</v>
      </c>
      <c r="Z55" s="77">
        <f t="shared" si="6"/>
        <v>4</v>
      </c>
      <c r="AA55" s="75">
        <v>10</v>
      </c>
      <c r="AB55" s="75">
        <v>14.099855444174244</v>
      </c>
      <c r="AC55" s="75">
        <v>9.9299704562862452</v>
      </c>
      <c r="AD55" s="75">
        <v>2962.1901871522509</v>
      </c>
      <c r="AE55" s="75">
        <v>1362.4574829931973</v>
      </c>
      <c r="AF55" s="75">
        <v>1028.8087644759007</v>
      </c>
      <c r="AG55" s="77">
        <v>921.20633187772933</v>
      </c>
      <c r="AH55" s="79">
        <v>8.8207235635136136</v>
      </c>
      <c r="AI55" s="75">
        <v>1014</v>
      </c>
      <c r="AJ55" s="75">
        <v>792.36953883495153</v>
      </c>
      <c r="AK55" s="75">
        <v>1054.4196771714066</v>
      </c>
      <c r="AL55" s="78">
        <f t="shared" si="7"/>
        <v>921.20633187772933</v>
      </c>
      <c r="AM55" s="75">
        <v>32.617016622922137</v>
      </c>
      <c r="AN55" s="83">
        <v>0.379</v>
      </c>
      <c r="AO55" s="75">
        <v>24.374751725671036</v>
      </c>
      <c r="AP55" s="75">
        <v>59.936136560327085</v>
      </c>
      <c r="AQ55" s="75">
        <v>2.3545913038288222</v>
      </c>
      <c r="AR55" s="75">
        <v>0.3534675615212528</v>
      </c>
      <c r="AS55" s="75">
        <v>59.288723629739884</v>
      </c>
      <c r="AT55" s="75">
        <v>2.6329555361813428</v>
      </c>
      <c r="AU55" s="75">
        <v>164.66583034910869</v>
      </c>
      <c r="AV55" s="75">
        <f t="shared" si="8"/>
        <v>33.071707769301248</v>
      </c>
      <c r="AW55" s="75">
        <v>0.8871526913929163</v>
      </c>
      <c r="AX55" s="78">
        <f t="shared" si="1"/>
        <v>1028.8087644759007</v>
      </c>
      <c r="AY55" s="75">
        <v>111.86252333276067</v>
      </c>
      <c r="AZ55" s="75">
        <v>32.700000000000003</v>
      </c>
      <c r="BA55" s="75"/>
      <c r="BB55" s="75">
        <v>16</v>
      </c>
      <c r="BC55" s="75">
        <v>21.952960000000001</v>
      </c>
      <c r="BD55" s="75">
        <v>1.3</v>
      </c>
      <c r="BE55" s="75">
        <v>45.25</v>
      </c>
      <c r="BF55" s="75">
        <v>7.19</v>
      </c>
      <c r="BG55" s="75">
        <v>15.2</v>
      </c>
      <c r="BH55" s="80">
        <v>9.6</v>
      </c>
      <c r="BI55" s="75">
        <v>58.31</v>
      </c>
      <c r="BJ55" s="80">
        <v>18.579999999999998</v>
      </c>
      <c r="BK55" s="75">
        <v>21.715409999999999</v>
      </c>
      <c r="BL55" s="75">
        <v>15.64</v>
      </c>
      <c r="BM55" s="75">
        <v>28.09</v>
      </c>
      <c r="BN55" s="75">
        <v>40.162460470019226</v>
      </c>
      <c r="BO55" s="75">
        <v>75.08110526904575</v>
      </c>
      <c r="BP55" s="75">
        <v>1079.9698795180723</v>
      </c>
      <c r="BQ55" s="75">
        <v>1156.6928050625945</v>
      </c>
      <c r="BR55" s="75">
        <v>19.367004739819581</v>
      </c>
      <c r="BS55" s="75">
        <v>53.3</v>
      </c>
      <c r="BT55" s="75">
        <v>50.075179005517541</v>
      </c>
      <c r="BU55" s="75" t="s">
        <v>212</v>
      </c>
      <c r="BV55" s="78">
        <f t="shared" si="2"/>
        <v>1028.8087644759007</v>
      </c>
      <c r="BW55" s="78">
        <f t="shared" si="9"/>
        <v>9.27219183845183</v>
      </c>
      <c r="BX55" s="78">
        <f t="shared" si="3"/>
        <v>14.099855444174244</v>
      </c>
      <c r="BY55" s="75">
        <v>12.2</v>
      </c>
      <c r="BZ55" s="75">
        <v>35.799999999999997</v>
      </c>
      <c r="CA55" s="75">
        <v>29.9</v>
      </c>
      <c r="CB55" s="75">
        <v>18.100000000000001</v>
      </c>
      <c r="CC55" s="75">
        <v>26.9</v>
      </c>
      <c r="CD55" s="75">
        <v>15.3</v>
      </c>
      <c r="CE55" s="78">
        <f t="shared" si="10"/>
        <v>3.908219868885527</v>
      </c>
      <c r="CF55" s="75" t="s">
        <v>212</v>
      </c>
      <c r="CG55" s="75">
        <v>22</v>
      </c>
      <c r="CH55" s="75">
        <v>1.4</v>
      </c>
      <c r="CI55" s="75">
        <v>13.700000000000003</v>
      </c>
      <c r="CJ55" s="75">
        <v>7.1</v>
      </c>
      <c r="CK55" s="75">
        <v>23.627485758404106</v>
      </c>
      <c r="CL55" s="75"/>
      <c r="CM55" s="75"/>
      <c r="CN55" s="75">
        <v>31.3</v>
      </c>
      <c r="CO55" s="75">
        <v>13.3</v>
      </c>
      <c r="CP55" s="75">
        <v>8.6</v>
      </c>
      <c r="CQ55" s="75">
        <v>4.4000000000000004</v>
      </c>
      <c r="CR55" s="75">
        <v>44.6</v>
      </c>
      <c r="CS55" s="75">
        <v>479</v>
      </c>
      <c r="CT55" s="75">
        <v>35.900000000000006</v>
      </c>
      <c r="CU55" s="75">
        <v>2.1999999999999997</v>
      </c>
      <c r="CV55" s="75">
        <v>10.820400649273527</v>
      </c>
      <c r="CW55" s="75">
        <v>0.44801878076134138</v>
      </c>
      <c r="CX55" s="75">
        <v>31.589999999999989</v>
      </c>
      <c r="CY55" s="75">
        <v>5.5434062292909214</v>
      </c>
      <c r="CZ55" s="75">
        <v>63.130495647228656</v>
      </c>
      <c r="DA55" s="75">
        <v>9.2292338544485979</v>
      </c>
      <c r="DB55" s="26"/>
      <c r="DC55" s="26"/>
      <c r="DD55" s="26"/>
      <c r="DE55" s="26"/>
      <c r="DF55" s="26"/>
      <c r="DG55" s="26"/>
      <c r="DH55" s="26"/>
      <c r="DI55" s="26"/>
      <c r="DJ55" s="26"/>
      <c r="DK55" s="26"/>
      <c r="DL55" s="26"/>
      <c r="DM55" s="26"/>
      <c r="DN55" s="26"/>
      <c r="DO55" s="26"/>
      <c r="DP55" s="26"/>
    </row>
    <row r="56" spans="1:120" ht="20.25" customHeight="1" x14ac:dyDescent="0.25">
      <c r="A56" s="30">
        <v>53</v>
      </c>
      <c r="B56" s="76" t="s">
        <v>159</v>
      </c>
      <c r="C56" s="77">
        <v>0.35040367450339749</v>
      </c>
      <c r="D56" s="75">
        <v>63.3</v>
      </c>
      <c r="E56" s="75">
        <v>15.760164196673809</v>
      </c>
      <c r="F56" s="75">
        <v>50.5</v>
      </c>
      <c r="G56" s="75">
        <v>499.38031921866997</v>
      </c>
      <c r="H56" s="77">
        <v>6.8210262828535662</v>
      </c>
      <c r="I56" s="75">
        <v>3.3205619412515972</v>
      </c>
      <c r="J56" s="75">
        <v>30.848651134759645</v>
      </c>
      <c r="K56" s="75">
        <v>27.234085765682121</v>
      </c>
      <c r="L56" s="75">
        <v>28.960866765162706</v>
      </c>
      <c r="M56" s="75">
        <v>29.760566175011576</v>
      </c>
      <c r="N56" s="75">
        <v>37.750172532781228</v>
      </c>
      <c r="O56" s="84">
        <f t="shared" si="4"/>
        <v>6.8210262828535662</v>
      </c>
      <c r="P56" s="75">
        <v>10.677589558455985</v>
      </c>
      <c r="Q56" s="75">
        <v>9.4935835518145435</v>
      </c>
      <c r="R56" s="75">
        <v>14.9</v>
      </c>
      <c r="S56" s="75">
        <v>2.6</v>
      </c>
      <c r="T56" s="75">
        <v>36.769135603248884</v>
      </c>
      <c r="U56" s="75">
        <v>3</v>
      </c>
      <c r="V56" s="75">
        <f t="shared" si="5"/>
        <v>10.677589558455985</v>
      </c>
      <c r="W56" s="75">
        <v>63.4</v>
      </c>
      <c r="X56" s="75">
        <v>37.5</v>
      </c>
      <c r="Y56" s="77">
        <f t="shared" si="0"/>
        <v>14.9</v>
      </c>
      <c r="Z56" s="77">
        <f t="shared" si="6"/>
        <v>2.6</v>
      </c>
      <c r="AA56" s="75">
        <v>20.7</v>
      </c>
      <c r="AB56" s="75">
        <v>22.219067643910599</v>
      </c>
      <c r="AC56" s="75">
        <v>6.6151107154779121</v>
      </c>
      <c r="AD56" s="75">
        <v>2866.61277283751</v>
      </c>
      <c r="AE56" s="75">
        <v>1237.6819708846585</v>
      </c>
      <c r="AF56" s="75">
        <v>1277.9666236334995</v>
      </c>
      <c r="AG56" s="77">
        <v>761.99233172394202</v>
      </c>
      <c r="AH56" s="79">
        <v>8.6987735566856106</v>
      </c>
      <c r="AI56" s="75">
        <v>1030</v>
      </c>
      <c r="AJ56" s="75">
        <v>633.28063241106724</v>
      </c>
      <c r="AK56" s="75">
        <v>976.05083088954052</v>
      </c>
      <c r="AL56" s="78">
        <f t="shared" si="7"/>
        <v>761.99233172394202</v>
      </c>
      <c r="AM56" s="75">
        <v>5.5398749239028167</v>
      </c>
      <c r="AN56" s="83">
        <v>0.40899999999999997</v>
      </c>
      <c r="AO56" s="75">
        <v>33.18197463162128</v>
      </c>
      <c r="AP56" s="75">
        <v>78.103922647590593</v>
      </c>
      <c r="AQ56" s="75">
        <v>1.5187485260592719</v>
      </c>
      <c r="AR56" s="75">
        <v>0.10346773687840974</v>
      </c>
      <c r="AS56" s="75">
        <v>47.908353929071254</v>
      </c>
      <c r="AT56" s="75">
        <v>5.2663438256658601</v>
      </c>
      <c r="AU56" s="75">
        <v>170.57376534345465</v>
      </c>
      <c r="AV56" s="75">
        <f t="shared" si="8"/>
        <v>54.12611422734598</v>
      </c>
      <c r="AW56" s="75">
        <v>0.95684090102917341</v>
      </c>
      <c r="AX56" s="78">
        <f t="shared" si="1"/>
        <v>1277.9666236334995</v>
      </c>
      <c r="AY56" s="75">
        <v>127.27442734641474</v>
      </c>
      <c r="AZ56" s="75">
        <v>28.5</v>
      </c>
      <c r="BA56" s="75"/>
      <c r="BB56" s="75">
        <v>23.1</v>
      </c>
      <c r="BC56" s="75">
        <v>22.989139999999999</v>
      </c>
      <c r="BD56" s="75">
        <v>1.65</v>
      </c>
      <c r="BE56" s="75">
        <v>41.5</v>
      </c>
      <c r="BF56" s="75">
        <v>4.87</v>
      </c>
      <c r="BG56" s="75">
        <v>16.8</v>
      </c>
      <c r="BH56" s="80">
        <v>9.6999999999999993</v>
      </c>
      <c r="BI56" s="75">
        <v>70.040000000000006</v>
      </c>
      <c r="BJ56" s="80">
        <v>25.81</v>
      </c>
      <c r="BK56" s="75">
        <v>18.43431</v>
      </c>
      <c r="BL56" s="75">
        <v>14.79</v>
      </c>
      <c r="BM56" s="75">
        <v>26.23</v>
      </c>
      <c r="BN56" s="75">
        <v>18.801321378008495</v>
      </c>
      <c r="BO56" s="75">
        <v>79.202083904579098</v>
      </c>
      <c r="BP56" s="75">
        <v>1103.1029929577464</v>
      </c>
      <c r="BQ56" s="75">
        <v>938.35558611040756</v>
      </c>
      <c r="BR56" s="75">
        <v>14.832884873522076</v>
      </c>
      <c r="BS56" s="75">
        <v>39.200000000000003</v>
      </c>
      <c r="BT56" s="75">
        <v>47.252955852044693</v>
      </c>
      <c r="BU56" s="75" t="s">
        <v>235</v>
      </c>
      <c r="BV56" s="78">
        <f t="shared" si="2"/>
        <v>1277.9666236334995</v>
      </c>
      <c r="BW56" s="78">
        <f t="shared" si="9"/>
        <v>10.677589558455985</v>
      </c>
      <c r="BX56" s="78">
        <f t="shared" si="3"/>
        <v>22.219067643910599</v>
      </c>
      <c r="BY56" s="75">
        <v>11.6</v>
      </c>
      <c r="BZ56" s="75">
        <v>38.5</v>
      </c>
      <c r="CA56" s="75">
        <v>23.9</v>
      </c>
      <c r="CB56" s="75">
        <v>13.2</v>
      </c>
      <c r="CC56" s="75">
        <v>21.4</v>
      </c>
      <c r="CD56" s="75">
        <v>11.3</v>
      </c>
      <c r="CE56" s="78">
        <f t="shared" si="10"/>
        <v>9.4935835518145435</v>
      </c>
      <c r="CF56" s="75" t="s">
        <v>235</v>
      </c>
      <c r="CG56" s="75">
        <v>16.8</v>
      </c>
      <c r="CH56" s="75">
        <v>0.8</v>
      </c>
      <c r="CI56" s="75">
        <v>2.9000000000000057</v>
      </c>
      <c r="CJ56" s="75">
        <v>14.3</v>
      </c>
      <c r="CK56" s="75">
        <v>5.099084725837602</v>
      </c>
      <c r="CL56" s="75"/>
      <c r="CM56" s="75"/>
      <c r="CN56" s="75">
        <v>56.8</v>
      </c>
      <c r="CO56" s="75"/>
      <c r="CP56" s="75">
        <v>10.8</v>
      </c>
      <c r="CQ56" s="75">
        <v>6.8</v>
      </c>
      <c r="CR56" s="75">
        <v>43.4</v>
      </c>
      <c r="CS56" s="75">
        <v>370</v>
      </c>
      <c r="CT56" s="75">
        <v>14.599999999999994</v>
      </c>
      <c r="CU56" s="75">
        <v>1.2</v>
      </c>
      <c r="CV56" s="75">
        <v>13.813999505317833</v>
      </c>
      <c r="CW56" s="75">
        <v>0.18525195509194214</v>
      </c>
      <c r="CX56" s="75">
        <v>25.819999999999993</v>
      </c>
      <c r="CY56" s="75">
        <v>3.9473981772541218</v>
      </c>
      <c r="CZ56" s="75">
        <v>51.527937881984478</v>
      </c>
      <c r="DA56" s="75">
        <v>17.481609692773691</v>
      </c>
      <c r="DB56" s="26"/>
      <c r="DC56" s="26"/>
      <c r="DD56" s="26"/>
      <c r="DE56" s="26"/>
      <c r="DF56" s="26"/>
      <c r="DG56" s="26"/>
      <c r="DH56" s="26"/>
      <c r="DI56" s="26"/>
      <c r="DJ56" s="26"/>
      <c r="DK56" s="26"/>
      <c r="DL56" s="26"/>
      <c r="DM56" s="26"/>
      <c r="DN56" s="26"/>
      <c r="DO56" s="26"/>
      <c r="DP56" s="26"/>
    </row>
    <row r="57" spans="1:120" ht="20.25" customHeight="1" x14ac:dyDescent="0.25">
      <c r="A57" s="30">
        <v>54</v>
      </c>
      <c r="B57" s="76" t="s">
        <v>160</v>
      </c>
      <c r="C57" s="77">
        <v>0.11850096282032291</v>
      </c>
      <c r="D57" s="75">
        <v>76.400000000000006</v>
      </c>
      <c r="E57" s="75">
        <v>26.984537749886783</v>
      </c>
      <c r="F57" s="75">
        <v>73.3</v>
      </c>
      <c r="G57" s="75">
        <v>137.48698743198304</v>
      </c>
      <c r="H57" s="77">
        <v>9.708737864077662</v>
      </c>
      <c r="I57" s="75">
        <v>7.0707070707070727</v>
      </c>
      <c r="J57" s="75">
        <v>34.863318499682137</v>
      </c>
      <c r="K57" s="75">
        <v>24.415551943992998</v>
      </c>
      <c r="L57" s="75">
        <v>29.595310136157337</v>
      </c>
      <c r="M57" s="75">
        <v>33.424209378407852</v>
      </c>
      <c r="N57" s="75">
        <v>28.438661710037177</v>
      </c>
      <c r="O57" s="84">
        <f t="shared" si="4"/>
        <v>9.708737864077662</v>
      </c>
      <c r="P57" s="75">
        <v>15.0093808630394</v>
      </c>
      <c r="Q57" s="75">
        <v>17.574692442882249</v>
      </c>
      <c r="R57" s="75">
        <v>19.3</v>
      </c>
      <c r="S57" s="75"/>
      <c r="T57" s="75">
        <v>42.231973434535099</v>
      </c>
      <c r="U57" s="75">
        <v>2.8</v>
      </c>
      <c r="V57" s="75">
        <f t="shared" si="5"/>
        <v>15.0093808630394</v>
      </c>
      <c r="W57" s="75">
        <v>75.900000000000006</v>
      </c>
      <c r="X57" s="75">
        <v>49.2</v>
      </c>
      <c r="Y57" s="77">
        <f t="shared" si="0"/>
        <v>19.3</v>
      </c>
      <c r="Z57" s="77">
        <f t="shared" si="6"/>
        <v>0</v>
      </c>
      <c r="AA57" s="75">
        <v>17</v>
      </c>
      <c r="AB57" s="75">
        <v>13.623770077020195</v>
      </c>
      <c r="AC57" s="75">
        <v>6.0810810810810816</v>
      </c>
      <c r="AD57" s="75">
        <v>2395.3674121405752</v>
      </c>
      <c r="AE57" s="75">
        <v>1084.9514563106795</v>
      </c>
      <c r="AF57" s="75">
        <v>1004.9497525123744</v>
      </c>
      <c r="AG57" s="77">
        <v>675.75471698113211</v>
      </c>
      <c r="AH57" s="79">
        <v>9.2915811088295683</v>
      </c>
      <c r="AI57" s="75">
        <v>995</v>
      </c>
      <c r="AJ57" s="75">
        <v>600.79408543263969</v>
      </c>
      <c r="AK57" s="75">
        <v>787.47755834829445</v>
      </c>
      <c r="AL57" s="78">
        <f t="shared" si="7"/>
        <v>675.75471698113211</v>
      </c>
      <c r="AM57" s="75">
        <v>11.797752808988763</v>
      </c>
      <c r="AN57" s="83">
        <v>0.41</v>
      </c>
      <c r="AO57" s="75">
        <v>42.564561687844702</v>
      </c>
      <c r="AP57" s="75">
        <v>83.117668400048373</v>
      </c>
      <c r="AQ57" s="75">
        <v>2.200991655581086</v>
      </c>
      <c r="AR57" s="75">
        <v>0.26570048309178745</v>
      </c>
      <c r="AS57" s="75">
        <v>25.806619416086875</v>
      </c>
      <c r="AT57" s="75">
        <v>7.4561403508771926</v>
      </c>
      <c r="AU57" s="75">
        <v>149.48074478495758</v>
      </c>
      <c r="AV57" s="75">
        <f t="shared" si="8"/>
        <v>31.072788072009988</v>
      </c>
      <c r="AW57" s="75">
        <v>0.84368530020703925</v>
      </c>
      <c r="AX57" s="78">
        <f t="shared" si="1"/>
        <v>1004.9497525123744</v>
      </c>
      <c r="AY57" s="75">
        <v>124.37531511891812</v>
      </c>
      <c r="AZ57" s="75">
        <v>21</v>
      </c>
      <c r="BA57" s="75"/>
      <c r="BB57" s="75">
        <v>19.100000000000001</v>
      </c>
      <c r="BC57" s="75">
        <v>22.83916</v>
      </c>
      <c r="BD57" s="75">
        <v>0.85</v>
      </c>
      <c r="BE57" s="75">
        <v>49.18</v>
      </c>
      <c r="BF57" s="75">
        <v>10.68</v>
      </c>
      <c r="BG57" s="75">
        <v>14.4</v>
      </c>
      <c r="BH57" s="80">
        <v>10.4</v>
      </c>
      <c r="BI57" s="75">
        <v>66.72</v>
      </c>
      <c r="BJ57" s="80">
        <v>20.260000000000002</v>
      </c>
      <c r="BK57" s="75">
        <v>25.477910000000001</v>
      </c>
      <c r="BL57" s="75">
        <v>22.29</v>
      </c>
      <c r="BM57" s="75">
        <v>26.66</v>
      </c>
      <c r="BN57" s="75">
        <v>14.891774891774892</v>
      </c>
      <c r="BO57" s="75">
        <v>75.201683619782528</v>
      </c>
      <c r="BP57" s="75">
        <v>926.28205128205127</v>
      </c>
      <c r="BQ57" s="75">
        <v>1081.2749820641591</v>
      </c>
      <c r="BR57" s="75">
        <v>16.691878357936467</v>
      </c>
      <c r="BS57" s="75">
        <v>29.700000000000003</v>
      </c>
      <c r="BT57" s="75"/>
      <c r="BU57" s="75" t="s">
        <v>236</v>
      </c>
      <c r="BV57" s="78">
        <f t="shared" si="2"/>
        <v>1004.9497525123744</v>
      </c>
      <c r="BW57" s="78">
        <f t="shared" si="9"/>
        <v>15.0093808630394</v>
      </c>
      <c r="BX57" s="78">
        <f t="shared" si="3"/>
        <v>13.623770077020195</v>
      </c>
      <c r="BY57" s="75" t="s">
        <v>107</v>
      </c>
      <c r="BZ57" s="75" t="s">
        <v>107</v>
      </c>
      <c r="CA57" s="75" t="s">
        <v>107</v>
      </c>
      <c r="CB57" s="75" t="s">
        <v>107</v>
      </c>
      <c r="CC57" s="75" t="s">
        <v>107</v>
      </c>
      <c r="CD57" s="75" t="s">
        <v>107</v>
      </c>
      <c r="CE57" s="78">
        <f t="shared" si="10"/>
        <v>17.574692442882249</v>
      </c>
      <c r="CF57" s="75" t="s">
        <v>236</v>
      </c>
      <c r="CG57" s="75">
        <v>25.6</v>
      </c>
      <c r="CH57" s="75">
        <v>0.8</v>
      </c>
      <c r="CI57" s="75">
        <v>13.599999999999994</v>
      </c>
      <c r="CJ57" s="75">
        <v>9.6999999999999993</v>
      </c>
      <c r="CK57" s="75">
        <v>10.406811731315042</v>
      </c>
      <c r="CL57" s="75"/>
      <c r="CM57" s="75"/>
      <c r="CN57" s="75">
        <v>55.5</v>
      </c>
      <c r="CO57" s="75"/>
      <c r="CP57" s="75">
        <v>8.3000000000000007</v>
      </c>
      <c r="CQ57" s="75">
        <v>5.2</v>
      </c>
      <c r="CR57" s="75">
        <v>42.3</v>
      </c>
      <c r="CS57" s="75">
        <v>402</v>
      </c>
      <c r="CT57" s="75">
        <v>13</v>
      </c>
      <c r="CU57" s="75">
        <v>1.7000000000000002</v>
      </c>
      <c r="CV57" s="75">
        <v>10.137625952322438</v>
      </c>
      <c r="CW57" s="75">
        <v>0.33744595592112203</v>
      </c>
      <c r="CX57" s="75">
        <v>19.64</v>
      </c>
      <c r="CY57" s="75">
        <v>4.9159304645198061</v>
      </c>
      <c r="CZ57" s="75">
        <v>55.632823365785811</v>
      </c>
      <c r="DA57" s="75">
        <v>25.220123003406929</v>
      </c>
      <c r="DB57" s="26"/>
      <c r="DC57" s="26"/>
      <c r="DD57" s="26"/>
      <c r="DE57" s="26"/>
      <c r="DF57" s="26"/>
      <c r="DG57" s="26"/>
      <c r="DH57" s="26"/>
      <c r="DI57" s="26"/>
      <c r="DJ57" s="26"/>
      <c r="DK57" s="26"/>
      <c r="DL57" s="26"/>
      <c r="DM57" s="26"/>
      <c r="DN57" s="26"/>
      <c r="DO57" s="26"/>
      <c r="DP57" s="26"/>
    </row>
    <row r="58" spans="1:120" ht="20.25" customHeight="1" x14ac:dyDescent="0.25">
      <c r="A58" s="30">
        <v>55</v>
      </c>
      <c r="B58" s="76" t="s">
        <v>161</v>
      </c>
      <c r="C58" s="77">
        <v>0.1036030850696443</v>
      </c>
      <c r="D58" s="75">
        <v>85.9</v>
      </c>
      <c r="E58" s="75">
        <v>26.407424451603006</v>
      </c>
      <c r="F58" s="75">
        <v>60.9</v>
      </c>
      <c r="G58" s="75"/>
      <c r="H58" s="77">
        <v>10.526315789473685</v>
      </c>
      <c r="I58" s="75">
        <v>0</v>
      </c>
      <c r="J58" s="75">
        <v>39.598053069555661</v>
      </c>
      <c r="K58" s="75">
        <v>28.009084027252079</v>
      </c>
      <c r="L58" s="75">
        <v>33.69816556189302</v>
      </c>
      <c r="M58" s="75">
        <v>26.666666666666668</v>
      </c>
      <c r="N58" s="75">
        <v>27.409638554216869</v>
      </c>
      <c r="O58" s="84">
        <f t="shared" si="4"/>
        <v>10.526315789473685</v>
      </c>
      <c r="P58" s="75">
        <v>10.719754977029096</v>
      </c>
      <c r="Q58" s="75">
        <v>13.602391629297458</v>
      </c>
      <c r="R58" s="75">
        <v>16.7</v>
      </c>
      <c r="S58" s="75"/>
      <c r="T58" s="75">
        <v>42.292537313432838</v>
      </c>
      <c r="U58" s="75">
        <v>2</v>
      </c>
      <c r="V58" s="75">
        <f t="shared" si="5"/>
        <v>10.719754977029096</v>
      </c>
      <c r="W58" s="75">
        <v>49.5</v>
      </c>
      <c r="X58" s="75">
        <v>44.8</v>
      </c>
      <c r="Y58" s="77">
        <f t="shared" si="0"/>
        <v>16.7</v>
      </c>
      <c r="Z58" s="77">
        <f t="shared" si="6"/>
        <v>0</v>
      </c>
      <c r="AA58" s="75">
        <v>18.5</v>
      </c>
      <c r="AB58" s="75">
        <v>50.999012808123503</v>
      </c>
      <c r="AC58" s="75">
        <v>4.6997389033942554</v>
      </c>
      <c r="AD58" s="75">
        <v>2376.7908309455588</v>
      </c>
      <c r="AE58" s="75">
        <v>1103.0405405405406</v>
      </c>
      <c r="AF58" s="75">
        <v>1121.7478122981147</v>
      </c>
      <c r="AG58" s="77">
        <v>768.30708661417327</v>
      </c>
      <c r="AH58" s="79">
        <v>7.4686431014823267</v>
      </c>
      <c r="AI58" s="75">
        <v>1016</v>
      </c>
      <c r="AJ58" s="75">
        <v>646.57584683357879</v>
      </c>
      <c r="AK58" s="75">
        <v>926.60687593423017</v>
      </c>
      <c r="AL58" s="78">
        <f t="shared" si="7"/>
        <v>768.30708661417327</v>
      </c>
      <c r="AM58" s="75">
        <v>4.3704474505723203</v>
      </c>
      <c r="AN58" s="83">
        <v>0.39500000000000002</v>
      </c>
      <c r="AO58" s="75">
        <v>19.90002688066836</v>
      </c>
      <c r="AP58" s="75">
        <v>79.257849666983816</v>
      </c>
      <c r="AQ58" s="75">
        <v>0.90390104662226456</v>
      </c>
      <c r="AR58" s="75">
        <v>0</v>
      </c>
      <c r="AS58" s="75">
        <v>43.544279920777136</v>
      </c>
      <c r="AT58" s="75">
        <v>8.3067092651757193</v>
      </c>
      <c r="AU58" s="75">
        <v>186.64916938835378</v>
      </c>
      <c r="AV58" s="75">
        <f t="shared" si="8"/>
        <v>43.309849953725255</v>
      </c>
      <c r="AW58" s="75">
        <v>0.99383004955068432</v>
      </c>
      <c r="AX58" s="78">
        <f t="shared" si="1"/>
        <v>1121.7478122981147</v>
      </c>
      <c r="AY58" s="75">
        <v>140.50432356846397</v>
      </c>
      <c r="AZ58" s="75">
        <v>30.2</v>
      </c>
      <c r="BA58" s="75"/>
      <c r="BB58" s="75">
        <v>25.3</v>
      </c>
      <c r="BC58" s="75">
        <v>21.50254</v>
      </c>
      <c r="BD58" s="75">
        <v>2.5499999999999998</v>
      </c>
      <c r="BE58" s="75">
        <v>40.200000000000003</v>
      </c>
      <c r="BF58" s="75">
        <v>6.28</v>
      </c>
      <c r="BG58" s="75">
        <v>17.3</v>
      </c>
      <c r="BH58" s="80">
        <v>8.1</v>
      </c>
      <c r="BI58" s="75">
        <v>74.040000000000006</v>
      </c>
      <c r="BJ58" s="80">
        <v>19.329999999999998</v>
      </c>
      <c r="BK58" s="75">
        <v>25.324909999999999</v>
      </c>
      <c r="BL58" s="75">
        <v>15.29</v>
      </c>
      <c r="BM58" s="75">
        <v>19.93</v>
      </c>
      <c r="BN58" s="75">
        <v>17.768240343347639</v>
      </c>
      <c r="BO58" s="75">
        <v>81.548878544223442</v>
      </c>
      <c r="BP58" s="75">
        <v>960.76923076923072</v>
      </c>
      <c r="BQ58" s="75">
        <v>1048.1435423698704</v>
      </c>
      <c r="BR58" s="75">
        <v>22.69876351472433</v>
      </c>
      <c r="BS58" s="75">
        <v>28.099999999999994</v>
      </c>
      <c r="BT58" s="75"/>
      <c r="BU58" s="75" t="s">
        <v>237</v>
      </c>
      <c r="BV58" s="78">
        <f t="shared" si="2"/>
        <v>1121.7478122981147</v>
      </c>
      <c r="BW58" s="78">
        <f t="shared" si="9"/>
        <v>10.719754977029096</v>
      </c>
      <c r="BX58" s="78">
        <f t="shared" si="3"/>
        <v>50.999012808123503</v>
      </c>
      <c r="BY58" s="75" t="s">
        <v>107</v>
      </c>
      <c r="BZ58" s="75" t="s">
        <v>107</v>
      </c>
      <c r="CA58" s="75" t="s">
        <v>107</v>
      </c>
      <c r="CB58" s="75" t="s">
        <v>107</v>
      </c>
      <c r="CC58" s="75" t="s">
        <v>107</v>
      </c>
      <c r="CD58" s="75" t="s">
        <v>107</v>
      </c>
      <c r="CE58" s="78">
        <f t="shared" si="10"/>
        <v>13.602391629297458</v>
      </c>
      <c r="CF58" s="75" t="s">
        <v>237</v>
      </c>
      <c r="CG58" s="75">
        <v>18.100000000000001</v>
      </c>
      <c r="CH58" s="75">
        <v>0.4</v>
      </c>
      <c r="CI58" s="75">
        <v>12.599999999999994</v>
      </c>
      <c r="CJ58" s="75">
        <v>4.0999999999999996</v>
      </c>
      <c r="CK58" s="75">
        <v>7.6884589726484318</v>
      </c>
      <c r="CL58" s="75"/>
      <c r="CM58" s="75"/>
      <c r="CN58" s="75">
        <v>67.900000000000006</v>
      </c>
      <c r="CO58" s="75"/>
      <c r="CP58" s="75">
        <v>7.1</v>
      </c>
      <c r="CQ58" s="75">
        <v>5.2</v>
      </c>
      <c r="CR58" s="75">
        <v>26.2</v>
      </c>
      <c r="CS58" s="75">
        <v>339</v>
      </c>
      <c r="CT58" s="75">
        <v>10.599999999999994</v>
      </c>
      <c r="CU58" s="75">
        <v>34.5</v>
      </c>
      <c r="CV58" s="75">
        <v>7.0387129210658621</v>
      </c>
      <c r="CW58" s="75">
        <v>0.14377283891451506</v>
      </c>
      <c r="CX58" s="75">
        <v>17.379999999999995</v>
      </c>
      <c r="CY58" s="75">
        <v>4.6686664848650121</v>
      </c>
      <c r="CZ58" s="75">
        <v>48.246073298429323</v>
      </c>
      <c r="DA58" s="75">
        <v>16.218484260778755</v>
      </c>
      <c r="DB58" s="26"/>
      <c r="DC58" s="26"/>
      <c r="DD58" s="26"/>
      <c r="DE58" s="26"/>
      <c r="DF58" s="26"/>
      <c r="DG58" s="26"/>
      <c r="DH58" s="26"/>
      <c r="DI58" s="26"/>
      <c r="DJ58" s="26"/>
      <c r="DK58" s="26"/>
      <c r="DL58" s="26"/>
      <c r="DM58" s="26"/>
      <c r="DN58" s="26"/>
      <c r="DO58" s="26"/>
      <c r="DP58" s="26"/>
    </row>
    <row r="59" spans="1:120" ht="20.25" customHeight="1" x14ac:dyDescent="0.25">
      <c r="A59" s="30">
        <v>56</v>
      </c>
      <c r="B59" s="76" t="s">
        <v>162</v>
      </c>
      <c r="C59" s="77">
        <v>0.15134566032769625</v>
      </c>
      <c r="D59" s="75">
        <v>79.8</v>
      </c>
      <c r="E59" s="75">
        <v>22.662601626016261</v>
      </c>
      <c r="F59" s="75">
        <v>61.6</v>
      </c>
      <c r="G59" s="75">
        <v>151.46398282195264</v>
      </c>
      <c r="H59" s="77">
        <v>11</v>
      </c>
      <c r="I59" s="75">
        <v>6.4516129032258078</v>
      </c>
      <c r="J59" s="75">
        <v>42.605042016806721</v>
      </c>
      <c r="K59" s="75">
        <v>30.036566254570786</v>
      </c>
      <c r="L59" s="75">
        <v>36.432053365261268</v>
      </c>
      <c r="M59" s="75">
        <v>19.581233036060489</v>
      </c>
      <c r="N59" s="75">
        <v>26.779026217228463</v>
      </c>
      <c r="O59" s="84">
        <f t="shared" si="4"/>
        <v>11</v>
      </c>
      <c r="P59" s="75">
        <v>15.572232645403378</v>
      </c>
      <c r="Q59" s="75">
        <v>18.647166361974406</v>
      </c>
      <c r="R59" s="75">
        <v>10.9</v>
      </c>
      <c r="S59" s="75"/>
      <c r="T59" s="75">
        <v>32.852419597234743</v>
      </c>
      <c r="U59" s="75">
        <v>2.6</v>
      </c>
      <c r="V59" s="75">
        <f t="shared" si="5"/>
        <v>15.572232645403378</v>
      </c>
      <c r="W59" s="75">
        <v>81.8</v>
      </c>
      <c r="X59" s="75">
        <v>52.6</v>
      </c>
      <c r="Y59" s="77">
        <f t="shared" si="0"/>
        <v>10.9</v>
      </c>
      <c r="Z59" s="77">
        <f t="shared" si="6"/>
        <v>0</v>
      </c>
      <c r="AA59" s="75">
        <v>12.5</v>
      </c>
      <c r="AB59" s="75">
        <v>37.692346677227711</v>
      </c>
      <c r="AC59" s="75">
        <v>8.3694083694083687</v>
      </c>
      <c r="AD59" s="75">
        <v>2259.2936802973977</v>
      </c>
      <c r="AE59" s="75">
        <v>1028.125</v>
      </c>
      <c r="AF59" s="75">
        <v>1418.7299638496693</v>
      </c>
      <c r="AG59" s="77">
        <v>673.45201238390098</v>
      </c>
      <c r="AH59" s="79">
        <v>11.508771929824562</v>
      </c>
      <c r="AI59" s="75">
        <v>996</v>
      </c>
      <c r="AJ59" s="75">
        <v>575.23148148148152</v>
      </c>
      <c r="AK59" s="75">
        <v>816.57250470809788</v>
      </c>
      <c r="AL59" s="78">
        <f t="shared" si="7"/>
        <v>673.45201238390098</v>
      </c>
      <c r="AM59" s="75">
        <v>6.7528735632183912</v>
      </c>
      <c r="AN59" s="83">
        <v>0.42</v>
      </c>
      <c r="AO59" s="75">
        <v>33.371330995087362</v>
      </c>
      <c r="AP59" s="75">
        <v>84.116748684880363</v>
      </c>
      <c r="AQ59" s="75">
        <v>0.9842185643984388</v>
      </c>
      <c r="AR59" s="75">
        <v>0.15280135823429541</v>
      </c>
      <c r="AS59" s="75">
        <v>39.927455357142861</v>
      </c>
      <c r="AT59" s="75">
        <v>10.196078431372548</v>
      </c>
      <c r="AU59" s="75">
        <v>167.94490678953167</v>
      </c>
      <c r="AV59" s="75">
        <f t="shared" si="8"/>
        <v>41.955461583057655</v>
      </c>
      <c r="AW59" s="75">
        <v>0.91594650702457403</v>
      </c>
      <c r="AX59" s="78">
        <f t="shared" si="1"/>
        <v>1418.7299638496693</v>
      </c>
      <c r="AY59" s="75">
        <v>125.38508086798996</v>
      </c>
      <c r="AZ59" s="75">
        <v>26.8</v>
      </c>
      <c r="BA59" s="75"/>
      <c r="BB59" s="75">
        <v>15.2</v>
      </c>
      <c r="BC59" s="75">
        <v>15.99985</v>
      </c>
      <c r="BD59" s="75">
        <v>1.51</v>
      </c>
      <c r="BE59" s="75">
        <v>48.77</v>
      </c>
      <c r="BF59" s="75">
        <v>4.53</v>
      </c>
      <c r="BG59" s="75">
        <v>9.8000000000000007</v>
      </c>
      <c r="BH59" s="80">
        <v>18.7</v>
      </c>
      <c r="BI59" s="75">
        <v>70.239999999999995</v>
      </c>
      <c r="BJ59" s="80">
        <v>18.12</v>
      </c>
      <c r="BK59" s="75">
        <v>29.387799999999999</v>
      </c>
      <c r="BL59" s="75">
        <v>9.59</v>
      </c>
      <c r="BM59" s="75">
        <v>20.66</v>
      </c>
      <c r="BN59" s="75">
        <v>17.556634304207119</v>
      </c>
      <c r="BO59" s="75">
        <v>76.402410755679185</v>
      </c>
      <c r="BP59" s="75">
        <v>865.51724137931035</v>
      </c>
      <c r="BQ59" s="75">
        <v>1236.3586130681033</v>
      </c>
      <c r="BR59" s="75">
        <v>86.115620808922145</v>
      </c>
      <c r="BS59" s="75">
        <v>26.900000000000006</v>
      </c>
      <c r="BT59" s="75"/>
      <c r="BU59" s="75" t="s">
        <v>238</v>
      </c>
      <c r="BV59" s="78">
        <f t="shared" si="2"/>
        <v>1418.7299638496693</v>
      </c>
      <c r="BW59" s="78">
        <f t="shared" si="9"/>
        <v>15.572232645403378</v>
      </c>
      <c r="BX59" s="78">
        <f t="shared" si="3"/>
        <v>37.692346677227711</v>
      </c>
      <c r="BY59" s="75" t="s">
        <v>107</v>
      </c>
      <c r="BZ59" s="75" t="s">
        <v>107</v>
      </c>
      <c r="CA59" s="75" t="s">
        <v>107</v>
      </c>
      <c r="CB59" s="75" t="s">
        <v>107</v>
      </c>
      <c r="CC59" s="75" t="s">
        <v>107</v>
      </c>
      <c r="CD59" s="75" t="s">
        <v>107</v>
      </c>
      <c r="CE59" s="78">
        <f t="shared" si="10"/>
        <v>18.647166361974406</v>
      </c>
      <c r="CF59" s="75" t="s">
        <v>238</v>
      </c>
      <c r="CG59" s="75">
        <v>12.8</v>
      </c>
      <c r="CH59" s="75">
        <v>0.9</v>
      </c>
      <c r="CI59" s="75">
        <v>7.5999999999999943</v>
      </c>
      <c r="CJ59" s="75">
        <v>12.4</v>
      </c>
      <c r="CK59" s="75">
        <v>7.5418387307107153</v>
      </c>
      <c r="CL59" s="75"/>
      <c r="CM59" s="75"/>
      <c r="CN59" s="75">
        <v>57.7</v>
      </c>
      <c r="CO59" s="75"/>
      <c r="CP59" s="75">
        <v>12</v>
      </c>
      <c r="CQ59" s="75">
        <v>8.9</v>
      </c>
      <c r="CR59" s="75">
        <v>31.4</v>
      </c>
      <c r="CS59" s="75">
        <v>363</v>
      </c>
      <c r="CT59" s="75">
        <v>17.599999999999994</v>
      </c>
      <c r="CU59" s="75">
        <v>37.799999999999997</v>
      </c>
      <c r="CV59" s="75">
        <v>7.4711613173151639</v>
      </c>
      <c r="CW59" s="75">
        <v>0.25727149288930179</v>
      </c>
      <c r="CX59" s="75">
        <v>21.47</v>
      </c>
      <c r="CY59" s="75">
        <v>4.6520423600605136</v>
      </c>
      <c r="CZ59" s="75">
        <v>54.242424242424249</v>
      </c>
      <c r="DA59" s="75">
        <v>16.433038101215796</v>
      </c>
      <c r="DB59" s="26"/>
      <c r="DC59" s="26"/>
      <c r="DD59" s="26"/>
      <c r="DE59" s="26"/>
      <c r="DF59" s="26"/>
      <c r="DG59" s="26"/>
      <c r="DH59" s="26"/>
      <c r="DI59" s="26"/>
      <c r="DJ59" s="26"/>
      <c r="DK59" s="26"/>
      <c r="DL59" s="26"/>
      <c r="DM59" s="26"/>
      <c r="DN59" s="26"/>
      <c r="DO59" s="26"/>
      <c r="DP59" s="26"/>
    </row>
    <row r="60" spans="1:120" ht="20.25" customHeight="1" x14ac:dyDescent="0.25">
      <c r="A60" s="30">
        <v>57</v>
      </c>
      <c r="B60" s="76" t="s">
        <v>163</v>
      </c>
      <c r="C60" s="77">
        <v>0.54535336672231505</v>
      </c>
      <c r="D60" s="75">
        <v>73</v>
      </c>
      <c r="E60" s="75">
        <v>17.458078039342148</v>
      </c>
      <c r="F60" s="75">
        <v>55.8</v>
      </c>
      <c r="G60" s="75">
        <v>144.3040225037594</v>
      </c>
      <c r="H60" s="77">
        <v>6.9114470842332594</v>
      </c>
      <c r="I60" s="75">
        <v>5.0549450549450654</v>
      </c>
      <c r="J60" s="75">
        <v>22.225878094924735</v>
      </c>
      <c r="K60" s="75">
        <v>18.213507625272332</v>
      </c>
      <c r="L60" s="75">
        <v>20.182005286628062</v>
      </c>
      <c r="M60" s="75">
        <v>44.903732809430259</v>
      </c>
      <c r="N60" s="75">
        <v>49.50547981823042</v>
      </c>
      <c r="O60" s="84">
        <f t="shared" si="4"/>
        <v>6.9114470842332594</v>
      </c>
      <c r="P60" s="75">
        <v>7.813754348407814</v>
      </c>
      <c r="Q60" s="75">
        <v>6.1899679829242267</v>
      </c>
      <c r="R60" s="75">
        <v>12.3</v>
      </c>
      <c r="S60" s="75">
        <v>1.9</v>
      </c>
      <c r="T60" s="75">
        <v>44.813302917517113</v>
      </c>
      <c r="U60" s="75">
        <v>1.6</v>
      </c>
      <c r="V60" s="75">
        <f t="shared" si="5"/>
        <v>7.813754348407814</v>
      </c>
      <c r="W60" s="75">
        <v>83.3</v>
      </c>
      <c r="X60" s="75">
        <v>54.1</v>
      </c>
      <c r="Y60" s="77">
        <f t="shared" si="0"/>
        <v>12.3</v>
      </c>
      <c r="Z60" s="77">
        <f t="shared" si="6"/>
        <v>1.9</v>
      </c>
      <c r="AA60" s="75">
        <v>2.9</v>
      </c>
      <c r="AB60" s="75">
        <v>9.6985314979172745</v>
      </c>
      <c r="AC60" s="75">
        <v>4.8722457846281158</v>
      </c>
      <c r="AD60" s="75">
        <v>3432.4690402476781</v>
      </c>
      <c r="AE60" s="75">
        <v>1628.6337209302326</v>
      </c>
      <c r="AF60" s="75">
        <v>775.84752909428232</v>
      </c>
      <c r="AG60" s="77">
        <v>963.00356261989589</v>
      </c>
      <c r="AH60" s="79">
        <v>9.2240911557243628</v>
      </c>
      <c r="AI60" s="75">
        <v>1099</v>
      </c>
      <c r="AJ60" s="75">
        <v>746.61921708185059</v>
      </c>
      <c r="AK60" s="75">
        <v>1247.7346654275093</v>
      </c>
      <c r="AL60" s="78">
        <f>AG60</f>
        <v>963.00356261989589</v>
      </c>
      <c r="AM60" s="75">
        <v>5.9511488304698821</v>
      </c>
      <c r="AN60" s="83">
        <v>0.40300000000000002</v>
      </c>
      <c r="AO60" s="75">
        <v>18.865077678721047</v>
      </c>
      <c r="AP60" s="75">
        <v>89.900598340088777</v>
      </c>
      <c r="AQ60" s="75">
        <v>0.5500868558193398</v>
      </c>
      <c r="AR60" s="75">
        <v>0.10607010269514487</v>
      </c>
      <c r="AS60" s="75">
        <v>42.255292391532173</v>
      </c>
      <c r="AT60" s="75">
        <v>1.6451233842538191</v>
      </c>
      <c r="AU60" s="75">
        <v>174.68053187921683</v>
      </c>
      <c r="AV60" s="75">
        <f t="shared" si="8"/>
        <v>67.117941365648278</v>
      </c>
      <c r="AW60" s="75">
        <v>0.99187999621373846</v>
      </c>
      <c r="AX60" s="78">
        <f t="shared" si="1"/>
        <v>775.84752909428232</v>
      </c>
      <c r="AY60" s="75">
        <v>128.22746235301469</v>
      </c>
      <c r="AZ60" s="75">
        <v>29.9</v>
      </c>
      <c r="BA60" s="75"/>
      <c r="BB60" s="75">
        <v>14.2</v>
      </c>
      <c r="BC60" s="75">
        <v>19.308789999999998</v>
      </c>
      <c r="BD60" s="75">
        <v>2.06</v>
      </c>
      <c r="BE60" s="75">
        <v>48.42</v>
      </c>
      <c r="BF60" s="75">
        <v>6.58</v>
      </c>
      <c r="BG60" s="75">
        <v>15.9</v>
      </c>
      <c r="BH60" s="80">
        <v>6.2</v>
      </c>
      <c r="BI60" s="75">
        <v>69.78</v>
      </c>
      <c r="BJ60" s="80">
        <v>15.36</v>
      </c>
      <c r="BK60" s="75">
        <v>17.003350000000001</v>
      </c>
      <c r="BL60" s="75">
        <v>13.48</v>
      </c>
      <c r="BM60" s="75">
        <v>18.63</v>
      </c>
      <c r="BN60" s="75">
        <v>17.731604436806752</v>
      </c>
      <c r="BO60" s="75">
        <v>85.148202648728187</v>
      </c>
      <c r="BP60" s="75">
        <v>1365.4084158415842</v>
      </c>
      <c r="BQ60" s="75">
        <v>511.23327327882231</v>
      </c>
      <c r="BR60" s="75">
        <v>16.996291718170578</v>
      </c>
      <c r="BS60" s="75">
        <v>32.599999999999994</v>
      </c>
      <c r="BT60" s="75">
        <v>22.732692154836656</v>
      </c>
      <c r="BU60" s="75" t="s">
        <v>239</v>
      </c>
      <c r="BV60" s="78">
        <f t="shared" si="2"/>
        <v>775.84752909428232</v>
      </c>
      <c r="BW60" s="78">
        <f t="shared" si="9"/>
        <v>7.813754348407814</v>
      </c>
      <c r="BX60" s="78">
        <f t="shared" si="3"/>
        <v>9.6985314979172745</v>
      </c>
      <c r="BY60" s="75">
        <v>13</v>
      </c>
      <c r="BZ60" s="75">
        <v>30.7</v>
      </c>
      <c r="CA60" s="75">
        <v>29.2</v>
      </c>
      <c r="CB60" s="75">
        <v>13.1</v>
      </c>
      <c r="CC60" s="75">
        <v>21.1</v>
      </c>
      <c r="CD60" s="75">
        <v>6.5</v>
      </c>
      <c r="CE60" s="78">
        <f t="shared" si="10"/>
        <v>6.1899679829242267</v>
      </c>
      <c r="CF60" s="75" t="s">
        <v>239</v>
      </c>
      <c r="CG60" s="75">
        <v>12.1</v>
      </c>
      <c r="CH60" s="75">
        <v>0.9</v>
      </c>
      <c r="CI60" s="75">
        <v>4.2000000000000028</v>
      </c>
      <c r="CJ60" s="75">
        <v>16.5</v>
      </c>
      <c r="CK60" s="75">
        <v>5.1117183732518887</v>
      </c>
      <c r="CL60" s="75"/>
      <c r="CM60" s="75"/>
      <c r="CN60" s="75">
        <v>56.3</v>
      </c>
      <c r="CO60" s="75">
        <v>49.1</v>
      </c>
      <c r="CP60" s="75">
        <v>13.3</v>
      </c>
      <c r="CQ60" s="75">
        <v>7.8</v>
      </c>
      <c r="CR60" s="75">
        <v>46</v>
      </c>
      <c r="CS60" s="75">
        <v>294</v>
      </c>
      <c r="CT60" s="75">
        <v>5.5999999999999943</v>
      </c>
      <c r="CU60" s="75">
        <v>16.8</v>
      </c>
      <c r="CV60" s="75">
        <v>8.6988939977631414</v>
      </c>
      <c r="CW60" s="75">
        <v>0.10423148724331051</v>
      </c>
      <c r="CX60" s="75">
        <v>19.120000000000005</v>
      </c>
      <c r="CY60" s="75">
        <v>3.3377190992544201</v>
      </c>
      <c r="CZ60" s="75">
        <v>39.597508385241973</v>
      </c>
      <c r="DA60" s="75">
        <v>3.8031319910514538</v>
      </c>
      <c r="DB60" s="26"/>
      <c r="DC60" s="26"/>
      <c r="DD60" s="26"/>
      <c r="DE60" s="26"/>
      <c r="DF60" s="26"/>
      <c r="DG60" s="26"/>
      <c r="DH60" s="26"/>
      <c r="DI60" s="26"/>
      <c r="DJ60" s="26"/>
      <c r="DK60" s="26"/>
      <c r="DL60" s="26"/>
      <c r="DM60" s="26"/>
      <c r="DN60" s="26"/>
      <c r="DO60" s="26"/>
      <c r="DP60" s="26"/>
    </row>
    <row r="61" spans="1:120" ht="20.25" customHeight="1" x14ac:dyDescent="0.25">
      <c r="A61" s="30">
        <v>58</v>
      </c>
      <c r="B61" s="76" t="s">
        <v>164</v>
      </c>
      <c r="C61" s="77">
        <v>0.77837294944760627</v>
      </c>
      <c r="D61" s="75">
        <v>84.2</v>
      </c>
      <c r="E61" s="75">
        <v>22.589471380102879</v>
      </c>
      <c r="F61" s="75">
        <v>50.3</v>
      </c>
      <c r="G61" s="75">
        <v>388.44221750818059</v>
      </c>
      <c r="H61" s="77">
        <v>15.116279069767444</v>
      </c>
      <c r="I61" s="75">
        <v>12.048192771084345</v>
      </c>
      <c r="J61" s="75">
        <v>41.662951404369146</v>
      </c>
      <c r="K61" s="75">
        <v>36.036036036036037</v>
      </c>
      <c r="L61" s="75">
        <v>38.829257496956956</v>
      </c>
      <c r="M61" s="75">
        <v>20.753860127157132</v>
      </c>
      <c r="N61" s="75">
        <v>18.994413407821227</v>
      </c>
      <c r="O61" s="84">
        <f t="shared" si="4"/>
        <v>15.116279069767444</v>
      </c>
      <c r="P61" s="75">
        <v>14.611005692599621</v>
      </c>
      <c r="Q61" s="75">
        <v>15.708812260536398</v>
      </c>
      <c r="R61" s="75">
        <v>33.299999999999997</v>
      </c>
      <c r="S61" s="75"/>
      <c r="T61" s="75">
        <v>31.131703470031546</v>
      </c>
      <c r="U61" s="75">
        <v>3.2</v>
      </c>
      <c r="V61" s="75">
        <f t="shared" si="5"/>
        <v>14.611005692599621</v>
      </c>
      <c r="W61" s="75">
        <v>94.2</v>
      </c>
      <c r="X61" s="75">
        <v>42</v>
      </c>
      <c r="Y61" s="77">
        <f t="shared" si="0"/>
        <v>33.299999999999997</v>
      </c>
      <c r="Z61" s="77">
        <f t="shared" si="6"/>
        <v>0</v>
      </c>
      <c r="AA61" s="75">
        <v>23.1</v>
      </c>
      <c r="AB61" s="75">
        <v>64.847755806996844</v>
      </c>
      <c r="AC61" s="75">
        <v>9.2843326885880089</v>
      </c>
      <c r="AD61" s="75">
        <v>2159.3137254901962</v>
      </c>
      <c r="AE61" s="75">
        <v>965.57377049180332</v>
      </c>
      <c r="AF61" s="75">
        <v>2622.1169867578706</v>
      </c>
      <c r="AG61" s="77">
        <v>654.0378006872852</v>
      </c>
      <c r="AH61" s="79">
        <v>10.147783251231528</v>
      </c>
      <c r="AI61" s="75">
        <v>937</v>
      </c>
      <c r="AJ61" s="75">
        <v>581.34398496240601</v>
      </c>
      <c r="AK61" s="75">
        <v>748.52185089974296</v>
      </c>
      <c r="AL61" s="78">
        <f t="shared" ref="AL61:AL84" si="11">AG61</f>
        <v>654.0378006872852</v>
      </c>
      <c r="AM61" s="75">
        <v>8.4302325581395348</v>
      </c>
      <c r="AN61" s="83">
        <v>0.39100000000000001</v>
      </c>
      <c r="AO61" s="75">
        <v>37.779092297452003</v>
      </c>
      <c r="AP61" s="75">
        <v>76.778635510118932</v>
      </c>
      <c r="AQ61" s="75">
        <v>3.3382015439182142</v>
      </c>
      <c r="AR61" s="75">
        <v>0.23148148148148145</v>
      </c>
      <c r="AS61" s="75">
        <v>53.51275230793302</v>
      </c>
      <c r="AT61" s="75">
        <v>10.92436974789916</v>
      </c>
      <c r="AU61" s="75">
        <v>173.46765472437232</v>
      </c>
      <c r="AV61" s="75">
        <f t="shared" si="8"/>
        <v>28.757133515047535</v>
      </c>
      <c r="AW61" s="75">
        <v>0.97015982575195625</v>
      </c>
      <c r="AX61" s="78">
        <f t="shared" si="1"/>
        <v>2622.1169867578706</v>
      </c>
      <c r="AY61" s="75">
        <v>127.59339907699479</v>
      </c>
      <c r="AZ61" s="75">
        <v>38</v>
      </c>
      <c r="BA61" s="75"/>
      <c r="BB61" s="75">
        <v>27.9</v>
      </c>
      <c r="BC61" s="75">
        <v>27.36814</v>
      </c>
      <c r="BD61" s="75">
        <v>2.33</v>
      </c>
      <c r="BE61" s="75">
        <v>37.68</v>
      </c>
      <c r="BF61" s="75">
        <v>6.12</v>
      </c>
      <c r="BG61" s="75">
        <v>12.6</v>
      </c>
      <c r="BH61" s="80">
        <v>19.3</v>
      </c>
      <c r="BI61" s="75">
        <v>66.13</v>
      </c>
      <c r="BJ61" s="80">
        <v>20.190000000000001</v>
      </c>
      <c r="BK61" s="75">
        <v>22.634789999999999</v>
      </c>
      <c r="BL61" s="75">
        <v>18.84</v>
      </c>
      <c r="BM61" s="75">
        <v>28.99</v>
      </c>
      <c r="BN61" s="75">
        <v>18.984771573604061</v>
      </c>
      <c r="BO61" s="75">
        <v>72.433460076045634</v>
      </c>
      <c r="BP61" s="75">
        <v>835.95505617977528</v>
      </c>
      <c r="BQ61" s="75">
        <v>2230.7759601084767</v>
      </c>
      <c r="BR61" s="75">
        <v>31.309793007479563</v>
      </c>
      <c r="BS61" s="75">
        <v>30.700000000000003</v>
      </c>
      <c r="BT61" s="75"/>
      <c r="BU61" s="75" t="s">
        <v>221</v>
      </c>
      <c r="BV61" s="78">
        <f t="shared" si="2"/>
        <v>2622.1169867578706</v>
      </c>
      <c r="BW61" s="78">
        <f t="shared" si="9"/>
        <v>14.611005692599621</v>
      </c>
      <c r="BX61" s="78">
        <f t="shared" si="3"/>
        <v>64.847755806996844</v>
      </c>
      <c r="BY61" s="75" t="s">
        <v>107</v>
      </c>
      <c r="BZ61" s="75" t="s">
        <v>107</v>
      </c>
      <c r="CA61" s="75" t="s">
        <v>107</v>
      </c>
      <c r="CB61" s="75" t="s">
        <v>107</v>
      </c>
      <c r="CC61" s="75" t="s">
        <v>107</v>
      </c>
      <c r="CD61" s="75" t="s">
        <v>107</v>
      </c>
      <c r="CE61" s="78">
        <f t="shared" si="10"/>
        <v>15.708812260536398</v>
      </c>
      <c r="CF61" s="75" t="s">
        <v>221</v>
      </c>
      <c r="CG61" s="75">
        <v>14.3</v>
      </c>
      <c r="CH61" s="75">
        <v>0.9</v>
      </c>
      <c r="CI61" s="75">
        <v>4.2999999999999972</v>
      </c>
      <c r="CJ61" s="75">
        <v>3.3</v>
      </c>
      <c r="CK61" s="75">
        <v>9.5059880239520957</v>
      </c>
      <c r="CL61" s="75"/>
      <c r="CM61" s="75"/>
      <c r="CN61" s="75">
        <v>55.4</v>
      </c>
      <c r="CO61" s="75"/>
      <c r="CP61" s="75">
        <v>8</v>
      </c>
      <c r="CQ61" s="75">
        <v>5.3</v>
      </c>
      <c r="CR61" s="75">
        <v>42.8</v>
      </c>
      <c r="CS61" s="75">
        <v>518</v>
      </c>
      <c r="CT61" s="75">
        <v>14.400000000000006</v>
      </c>
      <c r="CU61" s="75">
        <v>67.400000000000006</v>
      </c>
      <c r="CV61" s="75">
        <v>4.7905830823980287</v>
      </c>
      <c r="CW61" s="75">
        <v>0.19866977628055627</v>
      </c>
      <c r="CX61" s="75"/>
      <c r="CY61" s="75">
        <v>5.7316197014448793</v>
      </c>
      <c r="CZ61" s="75">
        <v>61.619937694704049</v>
      </c>
      <c r="DA61" s="75">
        <v>34.461076980762016</v>
      </c>
      <c r="DB61" s="26"/>
      <c r="DC61" s="26"/>
      <c r="DD61" s="26"/>
      <c r="DE61" s="26"/>
      <c r="DF61" s="26"/>
      <c r="DG61" s="26"/>
      <c r="DH61" s="26"/>
      <c r="DI61" s="26"/>
      <c r="DJ61" s="26"/>
      <c r="DK61" s="26"/>
      <c r="DL61" s="26"/>
      <c r="DM61" s="26"/>
      <c r="DN61" s="26"/>
      <c r="DO61" s="26"/>
      <c r="DP61" s="26"/>
    </row>
    <row r="62" spans="1:120" ht="20.25" customHeight="1" x14ac:dyDescent="0.25">
      <c r="A62" s="30">
        <v>59</v>
      </c>
      <c r="B62" s="76" t="s">
        <v>165</v>
      </c>
      <c r="C62" s="77">
        <v>1.7088148162680741</v>
      </c>
      <c r="D62" s="75">
        <v>61</v>
      </c>
      <c r="E62" s="75">
        <v>16.455243027793358</v>
      </c>
      <c r="F62" s="75">
        <v>59.4</v>
      </c>
      <c r="G62" s="75">
        <v>217.28332350775477</v>
      </c>
      <c r="H62" s="77">
        <v>2.2222222222222285</v>
      </c>
      <c r="I62" s="75">
        <v>2.1464646464646506</v>
      </c>
      <c r="J62" s="75">
        <v>11.486152324431256</v>
      </c>
      <c r="K62" s="75">
        <v>10.317074862970928</v>
      </c>
      <c r="L62" s="75">
        <v>10.882061210100504</v>
      </c>
      <c r="M62" s="75">
        <v>61.167718783560787</v>
      </c>
      <c r="N62" s="75">
        <v>51.014492753623188</v>
      </c>
      <c r="O62" s="84">
        <f t="shared" si="4"/>
        <v>2.2222222222222285</v>
      </c>
      <c r="P62" s="75">
        <v>7.6997485006771127</v>
      </c>
      <c r="Q62" s="75">
        <v>3.5478867778208607</v>
      </c>
      <c r="R62" s="75">
        <v>14.6</v>
      </c>
      <c r="S62" s="75">
        <v>4.7</v>
      </c>
      <c r="T62" s="75">
        <v>59.552774301209844</v>
      </c>
      <c r="U62" s="75">
        <v>3.9</v>
      </c>
      <c r="V62" s="75">
        <f t="shared" si="5"/>
        <v>7.6997485006771127</v>
      </c>
      <c r="W62" s="75">
        <v>75.7</v>
      </c>
      <c r="X62" s="75">
        <v>53.95</v>
      </c>
      <c r="Y62" s="77">
        <f t="shared" si="0"/>
        <v>14.6</v>
      </c>
      <c r="Z62" s="77">
        <f t="shared" si="6"/>
        <v>4.7</v>
      </c>
      <c r="AA62" s="75">
        <v>12.6</v>
      </c>
      <c r="AB62" s="75">
        <v>6.7103835676675345</v>
      </c>
      <c r="AC62" s="75">
        <v>5.5035128805620603</v>
      </c>
      <c r="AD62" s="75">
        <v>4427.6119402985078</v>
      </c>
      <c r="AE62" s="75">
        <v>1508.8105726872247</v>
      </c>
      <c r="AF62" s="75">
        <v>1198.5301693052647</v>
      </c>
      <c r="AG62" s="77">
        <v>1288.8381201044385</v>
      </c>
      <c r="AH62" s="79">
        <v>6.4970253872886854</v>
      </c>
      <c r="AI62" s="75">
        <v>1069</v>
      </c>
      <c r="AJ62" s="75">
        <v>1162.0669056152926</v>
      </c>
      <c r="AK62" s="75">
        <v>1448.7660106216808</v>
      </c>
      <c r="AL62" s="78">
        <f t="shared" si="11"/>
        <v>1288.8381201044385</v>
      </c>
      <c r="AM62" s="75">
        <v>41.206225680933848</v>
      </c>
      <c r="AN62" s="83">
        <v>0.32600000000000001</v>
      </c>
      <c r="AO62" s="75">
        <v>19.684429160547211</v>
      </c>
      <c r="AP62" s="75">
        <v>46.691428215715973</v>
      </c>
      <c r="AQ62" s="75">
        <v>4.9820513352561573</v>
      </c>
      <c r="AR62" s="75">
        <v>0.11837268705999625</v>
      </c>
      <c r="AS62" s="75">
        <v>62.886523056489438</v>
      </c>
      <c r="AT62" s="75">
        <v>1.3894249324585102</v>
      </c>
      <c r="AU62" s="75">
        <v>153.72389047256632</v>
      </c>
      <c r="AV62" s="75">
        <f t="shared" si="8"/>
        <v>24.671480068919646</v>
      </c>
      <c r="AW62" s="75">
        <v>0.99417358382076304</v>
      </c>
      <c r="AX62" s="78">
        <f t="shared" si="1"/>
        <v>1198.5301693052647</v>
      </c>
      <c r="AY62" s="75">
        <v>109.79230181797554</v>
      </c>
      <c r="AZ62" s="75">
        <v>32.1</v>
      </c>
      <c r="BA62" s="75"/>
      <c r="BB62" s="75">
        <v>10.199999999999999</v>
      </c>
      <c r="BC62" s="75">
        <v>8.3271119999999996</v>
      </c>
      <c r="BD62" s="75">
        <v>0.33</v>
      </c>
      <c r="BE62" s="75">
        <v>50.7</v>
      </c>
      <c r="BF62" s="75">
        <v>5.2</v>
      </c>
      <c r="BG62" s="75">
        <v>9.4</v>
      </c>
      <c r="BH62" s="80">
        <v>6.6</v>
      </c>
      <c r="BI62" s="75">
        <v>68.849999999999994</v>
      </c>
      <c r="BJ62" s="80">
        <v>10.08</v>
      </c>
      <c r="BK62" s="75">
        <v>14.65518</v>
      </c>
      <c r="BL62" s="75">
        <v>10.86</v>
      </c>
      <c r="BM62" s="75">
        <v>20.149999999999999</v>
      </c>
      <c r="BN62" s="75">
        <v>21.280276816608996</v>
      </c>
      <c r="BO62" s="75">
        <v>77.834803528468328</v>
      </c>
      <c r="BP62" s="75">
        <v>1561.3636363636363</v>
      </c>
      <c r="BQ62" s="75">
        <v>1532.6855123674911</v>
      </c>
      <c r="BR62" s="75">
        <v>23.18903593394748</v>
      </c>
      <c r="BS62" s="75">
        <v>35.099999999999994</v>
      </c>
      <c r="BT62" s="75">
        <v>48.927558003672175</v>
      </c>
      <c r="BU62" s="75" t="s">
        <v>237</v>
      </c>
      <c r="BV62" s="78">
        <f t="shared" si="2"/>
        <v>1198.5301693052647</v>
      </c>
      <c r="BW62" s="78">
        <f t="shared" si="9"/>
        <v>7.6997485006771127</v>
      </c>
      <c r="BX62" s="78">
        <f t="shared" si="3"/>
        <v>6.7103835676675345</v>
      </c>
      <c r="BY62" s="75">
        <v>11.4</v>
      </c>
      <c r="BZ62" s="75">
        <v>41.3</v>
      </c>
      <c r="CA62" s="75">
        <v>35.4</v>
      </c>
      <c r="CB62" s="75">
        <v>13.2</v>
      </c>
      <c r="CC62" s="75">
        <v>26.1</v>
      </c>
      <c r="CD62" s="75">
        <v>10.199999999999999</v>
      </c>
      <c r="CE62" s="78">
        <f t="shared" si="10"/>
        <v>3.5478867778208607</v>
      </c>
      <c r="CF62" s="75" t="s">
        <v>237</v>
      </c>
      <c r="CG62" s="75">
        <v>44.6</v>
      </c>
      <c r="CH62" s="75">
        <v>1.4</v>
      </c>
      <c r="CI62" s="75">
        <v>13.099999999999994</v>
      </c>
      <c r="CJ62" s="75">
        <v>5</v>
      </c>
      <c r="CK62" s="75">
        <v>32.095069787571681</v>
      </c>
      <c r="CL62" s="75"/>
      <c r="CM62" s="75"/>
      <c r="CN62" s="75">
        <v>23</v>
      </c>
      <c r="CO62" s="75">
        <v>16.2</v>
      </c>
      <c r="CP62" s="75">
        <v>8.9</v>
      </c>
      <c r="CQ62" s="75">
        <v>5.5</v>
      </c>
      <c r="CR62" s="75">
        <v>27.4</v>
      </c>
      <c r="CS62" s="75">
        <v>555</v>
      </c>
      <c r="CT62" s="75">
        <v>9.5999999999999943</v>
      </c>
      <c r="CU62" s="75">
        <v>0.5</v>
      </c>
      <c r="CV62" s="75">
        <v>18.264118674945163</v>
      </c>
      <c r="CW62" s="75">
        <v>1.0381547191363143</v>
      </c>
      <c r="CX62" s="75">
        <v>48.71</v>
      </c>
      <c r="CY62" s="75">
        <v>3.8304969751795106</v>
      </c>
      <c r="CZ62" s="75">
        <v>39.663426664732334</v>
      </c>
      <c r="DA62" s="75">
        <v>6.9657907783837389</v>
      </c>
      <c r="DB62" s="26"/>
      <c r="DC62" s="26"/>
      <c r="DD62" s="26"/>
      <c r="DE62" s="26"/>
      <c r="DF62" s="26"/>
      <c r="DG62" s="26"/>
      <c r="DH62" s="26"/>
      <c r="DI62" s="26"/>
      <c r="DJ62" s="26"/>
      <c r="DK62" s="26"/>
      <c r="DL62" s="26"/>
      <c r="DM62" s="26"/>
      <c r="DN62" s="26"/>
      <c r="DO62" s="26"/>
      <c r="DP62" s="26"/>
    </row>
    <row r="63" spans="1:120" ht="20.25" customHeight="1" x14ac:dyDescent="0.25">
      <c r="A63" s="30">
        <v>60</v>
      </c>
      <c r="B63" s="76" t="s">
        <v>166</v>
      </c>
      <c r="C63" s="77">
        <v>6.5180550123843037E-2</v>
      </c>
      <c r="D63" s="75">
        <v>80.5</v>
      </c>
      <c r="E63" s="75">
        <v>22.792426119270925</v>
      </c>
      <c r="F63" s="75">
        <v>69.3</v>
      </c>
      <c r="G63" s="75"/>
      <c r="H63" s="77">
        <v>0</v>
      </c>
      <c r="I63" s="75">
        <v>0</v>
      </c>
      <c r="J63" s="75">
        <v>52.370055573716897</v>
      </c>
      <c r="K63" s="75">
        <v>36.067335243553003</v>
      </c>
      <c r="L63" s="75">
        <v>44.590668261835582</v>
      </c>
      <c r="M63" s="75">
        <v>17.009493670886076</v>
      </c>
      <c r="N63" s="75">
        <v>25.378787878787879</v>
      </c>
      <c r="O63" s="84">
        <f t="shared" si="4"/>
        <v>0</v>
      </c>
      <c r="P63" s="75">
        <v>16.030534351145036</v>
      </c>
      <c r="Q63" s="75">
        <v>22.992700729927009</v>
      </c>
      <c r="R63" s="75">
        <v>19.399999999999999</v>
      </c>
      <c r="S63" s="75"/>
      <c r="T63" s="75">
        <v>35.00508302270417</v>
      </c>
      <c r="U63" s="75">
        <v>4.3</v>
      </c>
      <c r="V63" s="75">
        <f t="shared" si="5"/>
        <v>16.030534351145036</v>
      </c>
      <c r="W63" s="75">
        <v>96</v>
      </c>
      <c r="X63" s="75">
        <v>50</v>
      </c>
      <c r="Y63" s="77">
        <f t="shared" si="0"/>
        <v>19.399999999999999</v>
      </c>
      <c r="Z63" s="77">
        <f t="shared" si="6"/>
        <v>0</v>
      </c>
      <c r="AA63" s="75">
        <v>12.9</v>
      </c>
      <c r="AB63" s="75">
        <v>69.30430851795488</v>
      </c>
      <c r="AC63" s="75">
        <v>10.32258064516129</v>
      </c>
      <c r="AD63" s="75">
        <v>2009.3457943925234</v>
      </c>
      <c r="AE63" s="75">
        <v>982.97872340425533</v>
      </c>
      <c r="AF63" s="75">
        <v>1482.4619457313038</v>
      </c>
      <c r="AG63" s="77">
        <v>581.75287356321837</v>
      </c>
      <c r="AH63" s="79">
        <v>12.5</v>
      </c>
      <c r="AI63" s="75">
        <v>952</v>
      </c>
      <c r="AJ63" s="75">
        <v>511.51877133105802</v>
      </c>
      <c r="AK63" s="75">
        <v>666.74107142857144</v>
      </c>
      <c r="AL63" s="78">
        <f t="shared" si="11"/>
        <v>581.75287356321837</v>
      </c>
      <c r="AM63" s="75">
        <v>6.1191626409017719</v>
      </c>
      <c r="AN63" s="83">
        <v>0.42199999999999999</v>
      </c>
      <c r="AO63" s="75">
        <v>30.321950437874779</v>
      </c>
      <c r="AP63" s="75">
        <v>84.84015125472672</v>
      </c>
      <c r="AQ63" s="75">
        <v>0.61876933654176691</v>
      </c>
      <c r="AR63" s="75">
        <v>0.205620287868403</v>
      </c>
      <c r="AS63" s="75">
        <v>37.562374533983373</v>
      </c>
      <c r="AT63" s="75">
        <v>13.445378151260504</v>
      </c>
      <c r="AU63" s="75">
        <v>177.5553405871226</v>
      </c>
      <c r="AV63" s="75">
        <f t="shared" si="8"/>
        <v>30.34537709996426</v>
      </c>
      <c r="AW63" s="75">
        <v>0.93758802916089223</v>
      </c>
      <c r="AX63" s="78">
        <f t="shared" si="1"/>
        <v>1482.4619457313038</v>
      </c>
      <c r="AY63" s="75">
        <v>128.44554566392279</v>
      </c>
      <c r="AZ63" s="75">
        <v>42.5</v>
      </c>
      <c r="BA63" s="75"/>
      <c r="BB63" s="75">
        <v>29.9</v>
      </c>
      <c r="BC63" s="75">
        <v>15.285209999999999</v>
      </c>
      <c r="BD63" s="75">
        <v>2.2200000000000002</v>
      </c>
      <c r="BE63" s="75">
        <v>36.28</v>
      </c>
      <c r="BF63" s="75">
        <v>4.67</v>
      </c>
      <c r="BG63" s="75">
        <v>17.899999999999999</v>
      </c>
      <c r="BH63" s="80">
        <v>25.4</v>
      </c>
      <c r="BI63" s="75">
        <v>76.23</v>
      </c>
      <c r="BJ63" s="80">
        <v>23.48</v>
      </c>
      <c r="BK63" s="75">
        <v>9.6719469999999994</v>
      </c>
      <c r="BL63" s="75">
        <v>9.8000000000000007</v>
      </c>
      <c r="BM63" s="75">
        <v>30.7</v>
      </c>
      <c r="BN63" s="75">
        <v>20.747217806041334</v>
      </c>
      <c r="BO63" s="75">
        <v>66.757741347905281</v>
      </c>
      <c r="BP63" s="75">
        <v>708.59375</v>
      </c>
      <c r="BQ63" s="75">
        <v>1754.3859649122808</v>
      </c>
      <c r="BR63" s="75">
        <v>40.832993058391182</v>
      </c>
      <c r="BS63" s="75">
        <v>38.700000000000003</v>
      </c>
      <c r="BT63" s="75"/>
      <c r="BU63" s="75" t="s">
        <v>203</v>
      </c>
      <c r="BV63" s="78">
        <f t="shared" si="2"/>
        <v>1482.4619457313038</v>
      </c>
      <c r="BW63" s="78">
        <f t="shared" si="9"/>
        <v>16.030534351145036</v>
      </c>
      <c r="BX63" s="78">
        <f t="shared" si="3"/>
        <v>69.30430851795488</v>
      </c>
      <c r="BY63" s="75" t="s">
        <v>107</v>
      </c>
      <c r="BZ63" s="75" t="s">
        <v>107</v>
      </c>
      <c r="CA63" s="75" t="s">
        <v>107</v>
      </c>
      <c r="CB63" s="75" t="s">
        <v>107</v>
      </c>
      <c r="CC63" s="75" t="s">
        <v>107</v>
      </c>
      <c r="CD63" s="75" t="s">
        <v>107</v>
      </c>
      <c r="CE63" s="78">
        <f t="shared" si="10"/>
        <v>22.992700729927009</v>
      </c>
      <c r="CF63" s="75" t="s">
        <v>203</v>
      </c>
      <c r="CG63" s="75">
        <v>10.8</v>
      </c>
      <c r="CH63" s="75">
        <v>0.6</v>
      </c>
      <c r="CI63" s="75">
        <v>3.2999999999999972</v>
      </c>
      <c r="CJ63" s="75" t="s">
        <v>107</v>
      </c>
      <c r="CK63" s="75">
        <v>6.4395706952869807</v>
      </c>
      <c r="CL63" s="75"/>
      <c r="CM63" s="75"/>
      <c r="CN63" s="75">
        <v>60.2</v>
      </c>
      <c r="CO63" s="75"/>
      <c r="CP63" s="75">
        <v>7.9</v>
      </c>
      <c r="CQ63" s="75">
        <v>5.9</v>
      </c>
      <c r="CR63" s="75">
        <v>32.1</v>
      </c>
      <c r="CS63" s="75">
        <v>726</v>
      </c>
      <c r="CT63" s="75">
        <v>22.700000000000003</v>
      </c>
      <c r="CU63" s="75">
        <v>63.6</v>
      </c>
      <c r="CV63" s="75">
        <v>6.1133235520156504</v>
      </c>
      <c r="CW63" s="75">
        <v>0.35611560060265718</v>
      </c>
      <c r="CX63" s="75">
        <v>19.790000000000006</v>
      </c>
      <c r="CY63" s="75">
        <v>5.3461875547765114</v>
      </c>
      <c r="CZ63" s="75">
        <v>60.838494521200573</v>
      </c>
      <c r="DA63" s="75">
        <v>34.281959257948749</v>
      </c>
      <c r="DB63" s="26"/>
      <c r="DC63" s="26"/>
      <c r="DD63" s="26"/>
      <c r="DE63" s="26"/>
      <c r="DF63" s="26"/>
      <c r="DG63" s="26"/>
      <c r="DH63" s="26"/>
      <c r="DI63" s="26"/>
      <c r="DJ63" s="26"/>
      <c r="DK63" s="26"/>
      <c r="DL63" s="26"/>
      <c r="DM63" s="26"/>
      <c r="DN63" s="26"/>
      <c r="DO63" s="26"/>
      <c r="DP63" s="26"/>
    </row>
    <row r="64" spans="1:120" ht="20.25" customHeight="1" x14ac:dyDescent="0.25">
      <c r="A64" s="30">
        <v>61</v>
      </c>
      <c r="B64" s="76" t="s">
        <v>167</v>
      </c>
      <c r="C64" s="77">
        <v>0.15262515262515264</v>
      </c>
      <c r="D64" s="75">
        <v>89.9</v>
      </c>
      <c r="E64" s="75">
        <v>30.531295487627364</v>
      </c>
      <c r="F64" s="75">
        <v>66.099999999999994</v>
      </c>
      <c r="G64" s="75">
        <v>522.40584146784499</v>
      </c>
      <c r="H64" s="77">
        <v>8</v>
      </c>
      <c r="I64" s="75">
        <v>4.5</v>
      </c>
      <c r="J64" s="75">
        <v>19.84375</v>
      </c>
      <c r="K64" s="75">
        <v>16.689750692520775</v>
      </c>
      <c r="L64" s="75">
        <v>18.171806167400881</v>
      </c>
      <c r="M64" s="75">
        <v>57.225433526011557</v>
      </c>
      <c r="N64" s="75">
        <v>42.68292682926829</v>
      </c>
      <c r="O64" s="84">
        <f t="shared" si="4"/>
        <v>8</v>
      </c>
      <c r="P64" s="75">
        <v>12.790697674418606</v>
      </c>
      <c r="Q64" s="75">
        <v>3.5294117647058822</v>
      </c>
      <c r="R64" s="75">
        <v>3.6</v>
      </c>
      <c r="S64" s="75"/>
      <c r="T64" s="75">
        <v>49.960411718131432</v>
      </c>
      <c r="U64" s="75">
        <v>1.1000000000000001</v>
      </c>
      <c r="V64" s="75">
        <f t="shared" si="5"/>
        <v>12.790697674418606</v>
      </c>
      <c r="W64" s="75">
        <v>110.5</v>
      </c>
      <c r="X64" s="75">
        <v>43.5</v>
      </c>
      <c r="Y64" s="77">
        <f t="shared" si="0"/>
        <v>3.6</v>
      </c>
      <c r="Z64" s="77">
        <f t="shared" si="6"/>
        <v>0</v>
      </c>
      <c r="AA64" s="75">
        <v>1.8</v>
      </c>
      <c r="AB64" s="75">
        <v>0</v>
      </c>
      <c r="AC64" s="75">
        <v>9.5435684647302903</v>
      </c>
      <c r="AD64" s="75">
        <v>3055.5555555555557</v>
      </c>
      <c r="AE64" s="75">
        <v>1763.8888888888889</v>
      </c>
      <c r="AF64" s="75">
        <v>498.67021276595744</v>
      </c>
      <c r="AG64" s="77">
        <v>834.7280334728033</v>
      </c>
      <c r="AH64" s="79">
        <v>7.0707070707070701</v>
      </c>
      <c r="AI64" s="75">
        <v>1075</v>
      </c>
      <c r="AJ64" s="75">
        <v>709.57446808510645</v>
      </c>
      <c r="AK64" s="75">
        <v>1023.7226277372263</v>
      </c>
      <c r="AL64" s="78">
        <f t="shared" si="11"/>
        <v>834.7280334728033</v>
      </c>
      <c r="AM64" s="75">
        <v>5.439330543933055</v>
      </c>
      <c r="AN64" s="83">
        <v>0.40200000000000002</v>
      </c>
      <c r="AO64" s="75">
        <v>29.590061588636424</v>
      </c>
      <c r="AP64" s="75">
        <v>82.501756851721723</v>
      </c>
      <c r="AQ64" s="75">
        <v>0.63246661981728747</v>
      </c>
      <c r="AR64" s="75">
        <v>0</v>
      </c>
      <c r="AS64" s="75">
        <v>39.689034369885434</v>
      </c>
      <c r="AT64" s="75">
        <v>0</v>
      </c>
      <c r="AU64" s="75">
        <v>151.88260522569357</v>
      </c>
      <c r="AV64" s="75">
        <f t="shared" si="8"/>
        <v>44.272754133881953</v>
      </c>
      <c r="AW64" s="75">
        <v>1.0588436964313543</v>
      </c>
      <c r="AX64" s="78">
        <f t="shared" si="1"/>
        <v>498.67021276595744</v>
      </c>
      <c r="AY64" s="75">
        <v>123.44809659287384</v>
      </c>
      <c r="AZ64" s="75">
        <v>23.1</v>
      </c>
      <c r="BA64" s="75"/>
      <c r="BB64" s="75">
        <v>15.9</v>
      </c>
      <c r="BC64" s="75">
        <v>20.551010000000002</v>
      </c>
      <c r="BD64" s="75">
        <v>0.49</v>
      </c>
      <c r="BE64" s="75">
        <v>36.979999999999997</v>
      </c>
      <c r="BF64" s="75">
        <v>10.48</v>
      </c>
      <c r="BG64" s="75">
        <v>9</v>
      </c>
      <c r="BH64" s="80">
        <v>7.1</v>
      </c>
      <c r="BI64" s="75">
        <v>80.53</v>
      </c>
      <c r="BJ64" s="80">
        <v>0.83</v>
      </c>
      <c r="BK64" s="75">
        <v>10.66469</v>
      </c>
      <c r="BL64" s="75">
        <v>14.21</v>
      </c>
      <c r="BM64" s="75">
        <v>23.18</v>
      </c>
      <c r="BN64" s="75">
        <v>13.494461228600201</v>
      </c>
      <c r="BO64" s="75">
        <v>80.5</v>
      </c>
      <c r="BP64" s="75">
        <v>1240</v>
      </c>
      <c r="BQ64" s="75">
        <v>536.5526492287056</v>
      </c>
      <c r="BR64" s="75">
        <v>6.8166325835037496</v>
      </c>
      <c r="BS64" s="75">
        <v>21.900000000000006</v>
      </c>
      <c r="BT64" s="75"/>
      <c r="BU64" s="75" t="s">
        <v>240</v>
      </c>
      <c r="BV64" s="78">
        <f t="shared" si="2"/>
        <v>498.67021276595744</v>
      </c>
      <c r="BW64" s="78">
        <f t="shared" si="9"/>
        <v>12.790697674418606</v>
      </c>
      <c r="BX64" s="78">
        <f t="shared" si="3"/>
        <v>0</v>
      </c>
      <c r="BY64" s="75" t="s">
        <v>107</v>
      </c>
      <c r="BZ64" s="75" t="s">
        <v>107</v>
      </c>
      <c r="CA64" s="75" t="s">
        <v>107</v>
      </c>
      <c r="CB64" s="75" t="s">
        <v>107</v>
      </c>
      <c r="CC64" s="75" t="s">
        <v>107</v>
      </c>
      <c r="CD64" s="75" t="s">
        <v>107</v>
      </c>
      <c r="CE64" s="78">
        <f t="shared" si="10"/>
        <v>3.5294117647058822</v>
      </c>
      <c r="CF64" s="75" t="s">
        <v>240</v>
      </c>
      <c r="CG64" s="75">
        <v>20.7</v>
      </c>
      <c r="CH64" s="75">
        <v>1</v>
      </c>
      <c r="CI64" s="75">
        <v>18.099999999999994</v>
      </c>
      <c r="CJ64" s="75" t="s">
        <v>107</v>
      </c>
      <c r="CK64" s="75">
        <v>10.697674418604651</v>
      </c>
      <c r="CL64" s="75"/>
      <c r="CM64" s="75"/>
      <c r="CN64" s="75">
        <v>33.4</v>
      </c>
      <c r="CO64" s="75"/>
      <c r="CP64" s="75">
        <v>10.5</v>
      </c>
      <c r="CQ64" s="75">
        <v>6.1</v>
      </c>
      <c r="CR64" s="75">
        <v>42.3</v>
      </c>
      <c r="CS64" s="75">
        <v>480</v>
      </c>
      <c r="CT64" s="75">
        <v>5.0999999999999943</v>
      </c>
      <c r="CU64" s="75">
        <v>0</v>
      </c>
      <c r="CV64" s="75">
        <v>19.020492430035173</v>
      </c>
      <c r="CW64" s="75">
        <v>0.20661157024793389</v>
      </c>
      <c r="CX64" s="75">
        <v>21.879999999999995</v>
      </c>
      <c r="CY64" s="75">
        <v>3.0545670225385528</v>
      </c>
      <c r="CZ64" s="75">
        <v>33.063973063973066</v>
      </c>
      <c r="DA64" s="75">
        <v>36.902446514484595</v>
      </c>
      <c r="DB64" s="26"/>
      <c r="DC64" s="26"/>
      <c r="DD64" s="26"/>
      <c r="DE64" s="26"/>
      <c r="DF64" s="26"/>
      <c r="DG64" s="26"/>
      <c r="DH64" s="26"/>
      <c r="DI64" s="26"/>
      <c r="DJ64" s="26"/>
      <c r="DK64" s="26"/>
      <c r="DL64" s="26"/>
      <c r="DM64" s="26"/>
      <c r="DN64" s="26"/>
      <c r="DO64" s="26"/>
      <c r="DP64" s="26"/>
    </row>
    <row r="65" spans="1:120" ht="20.25" customHeight="1" x14ac:dyDescent="0.25">
      <c r="A65" s="30">
        <v>62</v>
      </c>
      <c r="B65" s="76" t="s">
        <v>168</v>
      </c>
      <c r="C65" s="77">
        <v>0.27144585799784149</v>
      </c>
      <c r="D65" s="75">
        <v>84.2</v>
      </c>
      <c r="E65" s="75">
        <v>24.025258518392949</v>
      </c>
      <c r="F65" s="75">
        <v>71.400000000000006</v>
      </c>
      <c r="G65" s="75">
        <v>265.30315433617113</v>
      </c>
      <c r="H65" s="77">
        <v>11.078717201166171</v>
      </c>
      <c r="I65" s="75">
        <v>4.1297935103244896</v>
      </c>
      <c r="J65" s="75">
        <v>40.383101548150094</v>
      </c>
      <c r="K65" s="75">
        <v>31.163216097114827</v>
      </c>
      <c r="L65" s="75">
        <v>35.65643648763853</v>
      </c>
      <c r="M65" s="75">
        <v>21.816799695933106</v>
      </c>
      <c r="N65" s="75">
        <v>25.812619502868067</v>
      </c>
      <c r="O65" s="84">
        <f t="shared" si="4"/>
        <v>11.078717201166171</v>
      </c>
      <c r="P65" s="75">
        <v>11.486486486486488</v>
      </c>
      <c r="Q65" s="75">
        <v>16.429249762583094</v>
      </c>
      <c r="R65" s="75">
        <v>27.3</v>
      </c>
      <c r="S65" s="75"/>
      <c r="T65" s="75">
        <v>36.235912847483092</v>
      </c>
      <c r="U65" s="75">
        <v>2.6</v>
      </c>
      <c r="V65" s="75">
        <f t="shared" si="5"/>
        <v>11.486486486486488</v>
      </c>
      <c r="W65" s="75">
        <v>59.7</v>
      </c>
      <c r="X65" s="75">
        <v>39.299999999999997</v>
      </c>
      <c r="Y65" s="77">
        <f t="shared" si="0"/>
        <v>27.3</v>
      </c>
      <c r="Z65" s="77">
        <f t="shared" si="6"/>
        <v>0</v>
      </c>
      <c r="AA65" s="75">
        <v>13.4</v>
      </c>
      <c r="AB65" s="75">
        <v>48.738306882564316</v>
      </c>
      <c r="AC65" s="75">
        <v>7.2410325175997308</v>
      </c>
      <c r="AD65" s="75">
        <v>2322.0973782771534</v>
      </c>
      <c r="AE65" s="75">
        <v>1058.5106382978724</v>
      </c>
      <c r="AF65" s="75">
        <v>1758.7939698492462</v>
      </c>
      <c r="AG65" s="77">
        <v>655.18774703557312</v>
      </c>
      <c r="AH65" s="79">
        <v>10.638297872340425</v>
      </c>
      <c r="AI65" s="75">
        <v>990</v>
      </c>
      <c r="AJ65" s="75">
        <v>564.22413793103442</v>
      </c>
      <c r="AK65" s="75">
        <v>800.73937153419593</v>
      </c>
      <c r="AL65" s="78">
        <f t="shared" si="11"/>
        <v>655.18774703557312</v>
      </c>
      <c r="AM65" s="75">
        <v>5.8705803869246163</v>
      </c>
      <c r="AN65" s="83">
        <v>0.41799999999999998</v>
      </c>
      <c r="AO65" s="75">
        <v>38.590390740291099</v>
      </c>
      <c r="AP65" s="75">
        <v>82.155912607328062</v>
      </c>
      <c r="AQ65" s="75">
        <v>1.7087477684264218</v>
      </c>
      <c r="AR65" s="75">
        <v>0.25432349949135302</v>
      </c>
      <c r="AS65" s="75">
        <v>45.447942930409866</v>
      </c>
      <c r="AT65" s="75">
        <v>12.938596491228072</v>
      </c>
      <c r="AU65" s="75">
        <v>166.60383113974802</v>
      </c>
      <c r="AV65" s="75">
        <f t="shared" si="8"/>
        <v>41.91866630705384</v>
      </c>
      <c r="AW65" s="75">
        <v>0.96664228790137185</v>
      </c>
      <c r="AX65" s="78">
        <f t="shared" si="1"/>
        <v>1758.7939698492462</v>
      </c>
      <c r="AY65" s="75">
        <v>133.90249289749858</v>
      </c>
      <c r="AZ65" s="75">
        <v>22.2</v>
      </c>
      <c r="BA65" s="75"/>
      <c r="BB65" s="75">
        <v>24.6</v>
      </c>
      <c r="BC65" s="75">
        <v>16.811019999999999</v>
      </c>
      <c r="BD65" s="75">
        <v>2</v>
      </c>
      <c r="BE65" s="75">
        <v>41.05</v>
      </c>
      <c r="BF65" s="75">
        <v>4.84</v>
      </c>
      <c r="BG65" s="75">
        <v>12.8</v>
      </c>
      <c r="BH65" s="80">
        <v>16.600000000000001</v>
      </c>
      <c r="BI65" s="75">
        <v>66.63</v>
      </c>
      <c r="BJ65" s="80">
        <v>19.86</v>
      </c>
      <c r="BK65" s="75">
        <v>19.5824</v>
      </c>
      <c r="BL65" s="75">
        <v>21.52</v>
      </c>
      <c r="BM65" s="75">
        <v>27.54</v>
      </c>
      <c r="BN65" s="75">
        <v>18.843641951594314</v>
      </c>
      <c r="BO65" s="75">
        <v>77.007033713315536</v>
      </c>
      <c r="BP65" s="75">
        <v>832.36714975845416</v>
      </c>
      <c r="BQ65" s="75">
        <v>1007.5737084122261</v>
      </c>
      <c r="BR65" s="75">
        <v>26.095316577393213</v>
      </c>
      <c r="BS65" s="75">
        <v>24.599999999999994</v>
      </c>
      <c r="BT65" s="75"/>
      <c r="BU65" s="75" t="s">
        <v>241</v>
      </c>
      <c r="BV65" s="78">
        <f t="shared" si="2"/>
        <v>1758.7939698492462</v>
      </c>
      <c r="BW65" s="78">
        <f t="shared" si="9"/>
        <v>11.486486486486488</v>
      </c>
      <c r="BX65" s="78">
        <f t="shared" si="3"/>
        <v>48.738306882564316</v>
      </c>
      <c r="BY65" s="75" t="s">
        <v>107</v>
      </c>
      <c r="BZ65" s="75" t="s">
        <v>107</v>
      </c>
      <c r="CA65" s="75" t="s">
        <v>107</v>
      </c>
      <c r="CB65" s="75" t="s">
        <v>107</v>
      </c>
      <c r="CC65" s="75" t="s">
        <v>107</v>
      </c>
      <c r="CD65" s="75" t="s">
        <v>107</v>
      </c>
      <c r="CE65" s="78">
        <f t="shared" si="10"/>
        <v>16.429249762583094</v>
      </c>
      <c r="CF65" s="75" t="s">
        <v>241</v>
      </c>
      <c r="CG65" s="75">
        <v>17.3</v>
      </c>
      <c r="CH65" s="75">
        <v>0.7</v>
      </c>
      <c r="CI65" s="75">
        <v>3.9000000000000057</v>
      </c>
      <c r="CJ65" s="75">
        <v>3.9</v>
      </c>
      <c r="CK65" s="75">
        <v>7.2938914993592476</v>
      </c>
      <c r="CL65" s="75"/>
      <c r="CM65" s="75"/>
      <c r="CN65" s="75">
        <v>62.9</v>
      </c>
      <c r="CO65" s="75"/>
      <c r="CP65" s="75">
        <v>11.8</v>
      </c>
      <c r="CQ65" s="75">
        <v>9</v>
      </c>
      <c r="CR65" s="75">
        <v>35.1</v>
      </c>
      <c r="CS65" s="75">
        <v>435</v>
      </c>
      <c r="CT65" s="75">
        <v>11.299999999999997</v>
      </c>
      <c r="CU65" s="75">
        <v>32.1</v>
      </c>
      <c r="CV65" s="75">
        <v>7.5950905334791594</v>
      </c>
      <c r="CW65" s="75">
        <v>0.16588332872546308</v>
      </c>
      <c r="CX65" s="75">
        <v>20.299999999999997</v>
      </c>
      <c r="CY65" s="75">
        <v>4.8276292780414689</v>
      </c>
      <c r="CZ65" s="75">
        <v>53.998523622047244</v>
      </c>
      <c r="DA65" s="75">
        <v>18.063151041666668</v>
      </c>
      <c r="DB65" s="26"/>
      <c r="DC65" s="26"/>
      <c r="DD65" s="26"/>
      <c r="DE65" s="26"/>
      <c r="DF65" s="26"/>
      <c r="DG65" s="26"/>
      <c r="DH65" s="26"/>
      <c r="DI65" s="26"/>
      <c r="DJ65" s="26"/>
      <c r="DK65" s="26"/>
      <c r="DL65" s="26"/>
      <c r="DM65" s="26"/>
      <c r="DN65" s="26"/>
      <c r="DO65" s="26"/>
      <c r="DP65" s="26"/>
    </row>
    <row r="66" spans="1:120" ht="20.25" customHeight="1" x14ac:dyDescent="0.25">
      <c r="A66" s="30">
        <v>63</v>
      </c>
      <c r="B66" s="76" t="s">
        <v>169</v>
      </c>
      <c r="C66" s="77">
        <v>0.18085362912949118</v>
      </c>
      <c r="D66" s="75">
        <v>81.900000000000006</v>
      </c>
      <c r="E66" s="75">
        <v>26.979813664596275</v>
      </c>
      <c r="F66" s="75">
        <v>59.3</v>
      </c>
      <c r="G66" s="75">
        <v>456.97531738883021</v>
      </c>
      <c r="H66" s="77">
        <v>3.4653465346534631</v>
      </c>
      <c r="I66" s="75">
        <v>1.0050251256281513</v>
      </c>
      <c r="J66" s="75">
        <v>40.683732987686327</v>
      </c>
      <c r="K66" s="75">
        <v>32.58272058823529</v>
      </c>
      <c r="L66" s="75">
        <v>36.519685039370081</v>
      </c>
      <c r="M66" s="75">
        <v>23.68839427662957</v>
      </c>
      <c r="N66" s="75">
        <v>18.105849582172702</v>
      </c>
      <c r="O66" s="84">
        <f t="shared" si="4"/>
        <v>3.4653465346534631</v>
      </c>
      <c r="P66" s="75">
        <v>16.272600834492351</v>
      </c>
      <c r="Q66" s="75">
        <v>17.299578059071731</v>
      </c>
      <c r="R66" s="75">
        <v>22.8</v>
      </c>
      <c r="S66" s="75"/>
      <c r="T66" s="75">
        <v>38.617511520737331</v>
      </c>
      <c r="U66" s="75">
        <v>3.1</v>
      </c>
      <c r="V66" s="75">
        <f t="shared" si="5"/>
        <v>16.272600834492351</v>
      </c>
      <c r="W66" s="75">
        <v>52.7</v>
      </c>
      <c r="X66" s="75">
        <v>50.2</v>
      </c>
      <c r="Y66" s="77">
        <f t="shared" si="0"/>
        <v>22.8</v>
      </c>
      <c r="Z66" s="77">
        <f t="shared" si="6"/>
        <v>0</v>
      </c>
      <c r="AA66" s="75">
        <v>21.9</v>
      </c>
      <c r="AB66" s="75">
        <v>63.350886071519632</v>
      </c>
      <c r="AC66" s="75">
        <v>6.1442006269592477</v>
      </c>
      <c r="AD66" s="75">
        <v>2242.8057553956833</v>
      </c>
      <c r="AE66" s="75">
        <v>1076.8229166666667</v>
      </c>
      <c r="AF66" s="75">
        <v>1896.6158423205652</v>
      </c>
      <c r="AG66" s="77">
        <v>699.51394759087066</v>
      </c>
      <c r="AH66" s="79">
        <v>8.7336244541484707</v>
      </c>
      <c r="AI66" s="75">
        <v>992</v>
      </c>
      <c r="AJ66" s="75">
        <v>609.70744680851067</v>
      </c>
      <c r="AK66" s="75">
        <v>829.60235640648011</v>
      </c>
      <c r="AL66" s="78">
        <f t="shared" si="11"/>
        <v>699.51394759087066</v>
      </c>
      <c r="AM66" s="75">
        <v>8.317929759704251</v>
      </c>
      <c r="AN66" s="83">
        <v>0.39100000000000001</v>
      </c>
      <c r="AO66" s="75">
        <v>29.140500939151099</v>
      </c>
      <c r="AP66" s="75">
        <v>76.059479553903344</v>
      </c>
      <c r="AQ66" s="75">
        <v>3.2267657992565058</v>
      </c>
      <c r="AR66" s="75">
        <v>0.26718123793973575</v>
      </c>
      <c r="AS66" s="75">
        <v>57.07621578821378</v>
      </c>
      <c r="AT66" s="75">
        <v>12.53731343283582</v>
      </c>
      <c r="AU66" s="75">
        <v>182.18467652258553</v>
      </c>
      <c r="AV66" s="75">
        <f t="shared" si="8"/>
        <v>36.065642751946129</v>
      </c>
      <c r="AW66" s="75">
        <v>1.016982461935424</v>
      </c>
      <c r="AX66" s="78">
        <f t="shared" si="1"/>
        <v>1896.6158423205652</v>
      </c>
      <c r="AY66" s="75">
        <v>132.18492652407974</v>
      </c>
      <c r="AZ66" s="75">
        <v>38.299999999999997</v>
      </c>
      <c r="BA66" s="75"/>
      <c r="BB66" s="75">
        <v>19.399999999999999</v>
      </c>
      <c r="BC66" s="75">
        <v>15.282959999999999</v>
      </c>
      <c r="BD66" s="75">
        <v>0.9</v>
      </c>
      <c r="BE66" s="75">
        <v>30.52</v>
      </c>
      <c r="BF66" s="75">
        <v>6.22</v>
      </c>
      <c r="BG66" s="75">
        <v>11.7</v>
      </c>
      <c r="BH66" s="80">
        <v>12.2</v>
      </c>
      <c r="BI66" s="75">
        <v>59.84</v>
      </c>
      <c r="BJ66" s="80">
        <v>7.67</v>
      </c>
      <c r="BK66" s="75">
        <v>16.980930000000001</v>
      </c>
      <c r="BL66" s="75">
        <v>8.01</v>
      </c>
      <c r="BM66" s="75">
        <v>22.86</v>
      </c>
      <c r="BN66" s="75">
        <v>20.677487649964714</v>
      </c>
      <c r="BO66" s="75">
        <v>78.94736842105263</v>
      </c>
      <c r="BP66" s="75">
        <v>917.88617886178861</v>
      </c>
      <c r="BQ66" s="75">
        <v>1574.2175395103811</v>
      </c>
      <c r="BR66" s="75">
        <v>18.690424272630988</v>
      </c>
      <c r="BS66" s="75">
        <v>32.200000000000003</v>
      </c>
      <c r="BT66" s="75"/>
      <c r="BU66" s="75" t="s">
        <v>242</v>
      </c>
      <c r="BV66" s="78">
        <f t="shared" si="2"/>
        <v>1896.6158423205652</v>
      </c>
      <c r="BW66" s="78">
        <f t="shared" si="9"/>
        <v>16.272600834492351</v>
      </c>
      <c r="BX66" s="78">
        <f t="shared" si="3"/>
        <v>63.350886071519632</v>
      </c>
      <c r="BY66" s="75" t="s">
        <v>107</v>
      </c>
      <c r="BZ66" s="75" t="s">
        <v>107</v>
      </c>
      <c r="CA66" s="75" t="s">
        <v>107</v>
      </c>
      <c r="CB66" s="75" t="s">
        <v>107</v>
      </c>
      <c r="CC66" s="75" t="s">
        <v>107</v>
      </c>
      <c r="CD66" s="75" t="s">
        <v>107</v>
      </c>
      <c r="CE66" s="78">
        <f t="shared" si="10"/>
        <v>17.299578059071731</v>
      </c>
      <c r="CF66" s="75" t="s">
        <v>242</v>
      </c>
      <c r="CG66" s="75">
        <v>12</v>
      </c>
      <c r="CH66" s="75">
        <v>0.7</v>
      </c>
      <c r="CI66" s="75">
        <v>6</v>
      </c>
      <c r="CJ66" s="75">
        <v>4.5999999999999996</v>
      </c>
      <c r="CK66" s="75">
        <v>8.9177489177489182</v>
      </c>
      <c r="CL66" s="75"/>
      <c r="CM66" s="75"/>
      <c r="CN66" s="75">
        <v>64.8</v>
      </c>
      <c r="CO66" s="75"/>
      <c r="CP66" s="75">
        <v>8.1999999999999993</v>
      </c>
      <c r="CQ66" s="75">
        <v>5.2</v>
      </c>
      <c r="CR66" s="75">
        <v>30.9</v>
      </c>
      <c r="CS66" s="75">
        <v>360</v>
      </c>
      <c r="CT66" s="75">
        <v>8.5</v>
      </c>
      <c r="CU66" s="75">
        <v>53</v>
      </c>
      <c r="CV66" s="75">
        <v>4.956383822363204</v>
      </c>
      <c r="CW66" s="75">
        <v>8.7140545250840279E-2</v>
      </c>
      <c r="CX66" s="75">
        <v>14.319999999999993</v>
      </c>
      <c r="CY66" s="75">
        <v>4.5965153599266388</v>
      </c>
      <c r="CZ66" s="75">
        <v>54.232927970065482</v>
      </c>
      <c r="DA66" s="75">
        <v>20.146615562088339</v>
      </c>
      <c r="DB66" s="26"/>
      <c r="DC66" s="26"/>
      <c r="DD66" s="26"/>
      <c r="DE66" s="26"/>
      <c r="DF66" s="26"/>
      <c r="DG66" s="26"/>
      <c r="DH66" s="26"/>
      <c r="DI66" s="26"/>
      <c r="DJ66" s="26"/>
      <c r="DK66" s="26"/>
      <c r="DL66" s="26"/>
      <c r="DM66" s="26"/>
      <c r="DN66" s="26"/>
      <c r="DO66" s="26"/>
      <c r="DP66" s="26"/>
    </row>
    <row r="67" spans="1:120" ht="20.25" customHeight="1" x14ac:dyDescent="0.25">
      <c r="A67" s="30">
        <v>64</v>
      </c>
      <c r="B67" s="76" t="s">
        <v>170</v>
      </c>
      <c r="C67" s="77">
        <v>2.2816920241062815</v>
      </c>
      <c r="D67" s="75">
        <v>50.9</v>
      </c>
      <c r="E67" s="75">
        <v>16.769648190793223</v>
      </c>
      <c r="F67" s="75">
        <v>54.4</v>
      </c>
      <c r="G67" s="75">
        <v>155.98481787500518</v>
      </c>
      <c r="H67" s="77">
        <v>1.6895459345300878</v>
      </c>
      <c r="I67" s="75">
        <v>0.42643923240937909</v>
      </c>
      <c r="J67" s="75">
        <v>9.3757549403295162</v>
      </c>
      <c r="K67" s="75">
        <v>9.8026913590930729</v>
      </c>
      <c r="L67" s="75">
        <v>9.6009861212563905</v>
      </c>
      <c r="M67" s="75">
        <v>68.140089337096825</v>
      </c>
      <c r="N67" s="75">
        <v>57.40622199462296</v>
      </c>
      <c r="O67" s="84">
        <f t="shared" si="4"/>
        <v>1.6895459345300878</v>
      </c>
      <c r="P67" s="75">
        <v>4.5005769970509046</v>
      </c>
      <c r="Q67" s="75">
        <v>1.8836494105586878</v>
      </c>
      <c r="R67" s="75">
        <v>12.7</v>
      </c>
      <c r="S67" s="75">
        <v>4.3</v>
      </c>
      <c r="T67" s="75">
        <v>62.063989650196547</v>
      </c>
      <c r="U67" s="75">
        <v>2.5</v>
      </c>
      <c r="V67" s="75">
        <f t="shared" si="5"/>
        <v>4.5005769970509046</v>
      </c>
      <c r="W67" s="75">
        <v>72.7</v>
      </c>
      <c r="X67" s="75">
        <v>50.6</v>
      </c>
      <c r="Y67" s="77">
        <f t="shared" si="0"/>
        <v>12.7</v>
      </c>
      <c r="Z67" s="77">
        <f t="shared" si="6"/>
        <v>4.3</v>
      </c>
      <c r="AA67" s="75">
        <v>4.0999999999999996</v>
      </c>
      <c r="AB67" s="75">
        <v>1.8913534334522188</v>
      </c>
      <c r="AC67" s="75">
        <v>6.076255356554225</v>
      </c>
      <c r="AD67" s="75">
        <v>4795.9574468085102</v>
      </c>
      <c r="AE67" s="75">
        <v>1633.4745762711864</v>
      </c>
      <c r="AF67" s="75">
        <v>850.65843829564801</v>
      </c>
      <c r="AG67" s="77">
        <v>1294.0619190619191</v>
      </c>
      <c r="AH67" s="79">
        <v>6.9365380560826484</v>
      </c>
      <c r="AI67" s="75">
        <v>1087</v>
      </c>
      <c r="AJ67" s="75">
        <v>1133.9888294158716</v>
      </c>
      <c r="AK67" s="75">
        <v>1518.8014566181128</v>
      </c>
      <c r="AL67" s="78">
        <f t="shared" si="11"/>
        <v>1294.0619190619191</v>
      </c>
      <c r="AM67" s="75">
        <v>27.428008321471587</v>
      </c>
      <c r="AN67" s="83">
        <v>0.33900000000000002</v>
      </c>
      <c r="AO67" s="75">
        <v>20.454303274781605</v>
      </c>
      <c r="AP67" s="75">
        <v>53.004774240510393</v>
      </c>
      <c r="AQ67" s="75">
        <v>2.7682031300177696</v>
      </c>
      <c r="AR67" s="75">
        <v>8.9872253011790387E-2</v>
      </c>
      <c r="AS67" s="75">
        <v>67.427264848236049</v>
      </c>
      <c r="AT67" s="75">
        <v>0.38610038610038611</v>
      </c>
      <c r="AU67" s="75">
        <v>161.03755936541731</v>
      </c>
      <c r="AV67" s="75">
        <f t="shared" si="8"/>
        <v>33.934428384136886</v>
      </c>
      <c r="AW67" s="75">
        <v>1.0657069705856395</v>
      </c>
      <c r="AX67" s="78">
        <f t="shared" si="1"/>
        <v>850.65843829564801</v>
      </c>
      <c r="AY67" s="75">
        <v>114.3491890688431</v>
      </c>
      <c r="AZ67" s="75">
        <v>27.2</v>
      </c>
      <c r="BA67" s="75"/>
      <c r="BB67" s="75">
        <v>10.199999999999999</v>
      </c>
      <c r="BC67" s="75">
        <v>11.07587</v>
      </c>
      <c r="BD67" s="75">
        <v>0.84</v>
      </c>
      <c r="BE67" s="75">
        <v>45.81</v>
      </c>
      <c r="BF67" s="75">
        <v>8.9499999999999993</v>
      </c>
      <c r="BG67" s="75">
        <v>10.1</v>
      </c>
      <c r="BH67" s="80">
        <v>5.2</v>
      </c>
      <c r="BI67" s="75">
        <v>75.23</v>
      </c>
      <c r="BJ67" s="80">
        <v>17.73</v>
      </c>
      <c r="BK67" s="75">
        <v>16.09761</v>
      </c>
      <c r="BL67" s="75">
        <v>13.02</v>
      </c>
      <c r="BM67" s="75">
        <v>19.71</v>
      </c>
      <c r="BN67" s="75">
        <v>21.358752726391469</v>
      </c>
      <c r="BO67" s="75">
        <v>78.778994567560574</v>
      </c>
      <c r="BP67" s="75">
        <v>1739.8026315789473</v>
      </c>
      <c r="BQ67" s="75">
        <v>1072.224564785254</v>
      </c>
      <c r="BR67" s="75">
        <v>22.253762988662849</v>
      </c>
      <c r="BS67" s="75">
        <v>29.799999999999997</v>
      </c>
      <c r="BT67" s="75">
        <v>23.524162965666893</v>
      </c>
      <c r="BU67" s="75" t="s">
        <v>243</v>
      </c>
      <c r="BV67" s="78">
        <f t="shared" si="2"/>
        <v>850.65843829564801</v>
      </c>
      <c r="BW67" s="78">
        <f t="shared" si="9"/>
        <v>4.5005769970509046</v>
      </c>
      <c r="BX67" s="78">
        <f t="shared" si="3"/>
        <v>1.8913534334522188</v>
      </c>
      <c r="BY67" s="75">
        <v>11.6</v>
      </c>
      <c r="BZ67" s="75">
        <v>25</v>
      </c>
      <c r="CA67" s="75">
        <v>22.6</v>
      </c>
      <c r="CB67" s="75">
        <v>5.4000000000000057</v>
      </c>
      <c r="CC67" s="75">
        <v>17.3</v>
      </c>
      <c r="CD67" s="75">
        <v>9.3000000000000007</v>
      </c>
      <c r="CE67" s="78">
        <f t="shared" si="10"/>
        <v>1.8836494105586878</v>
      </c>
      <c r="CF67" s="75" t="s">
        <v>243</v>
      </c>
      <c r="CG67" s="75">
        <v>27.2</v>
      </c>
      <c r="CH67" s="75">
        <v>1.7</v>
      </c>
      <c r="CI67" s="75">
        <v>11.099999999999994</v>
      </c>
      <c r="CJ67" s="75">
        <v>3.4</v>
      </c>
      <c r="CK67" s="75">
        <v>29.891849305257129</v>
      </c>
      <c r="CL67" s="75"/>
      <c r="CM67" s="75"/>
      <c r="CN67" s="75">
        <v>30</v>
      </c>
      <c r="CO67" s="75">
        <v>25</v>
      </c>
      <c r="CP67" s="75">
        <v>12.3</v>
      </c>
      <c r="CQ67" s="75">
        <v>7.2</v>
      </c>
      <c r="CR67" s="75">
        <v>34</v>
      </c>
      <c r="CS67" s="75">
        <v>366</v>
      </c>
      <c r="CT67" s="75">
        <v>7.2000000000000028</v>
      </c>
      <c r="CU67" s="75">
        <v>1.4000000000000001</v>
      </c>
      <c r="CV67" s="75">
        <v>20.449008005569091</v>
      </c>
      <c r="CW67" s="75">
        <v>0.35392362417791157</v>
      </c>
      <c r="CX67" s="75">
        <v>34.900000000000006</v>
      </c>
      <c r="CY67" s="75">
        <v>3.1983727415806866</v>
      </c>
      <c r="CZ67" s="75">
        <v>30.179243692757208</v>
      </c>
      <c r="DA67" s="75">
        <v>5.7261676263595653</v>
      </c>
      <c r="DB67" s="26"/>
      <c r="DC67" s="26"/>
      <c r="DD67" s="26"/>
      <c r="DE67" s="26"/>
      <c r="DF67" s="26"/>
      <c r="DG67" s="26"/>
      <c r="DH67" s="26"/>
      <c r="DI67" s="26"/>
      <c r="DJ67" s="26"/>
      <c r="DK67" s="26"/>
      <c r="DL67" s="26"/>
      <c r="DM67" s="26"/>
      <c r="DN67" s="26"/>
      <c r="DO67" s="26"/>
      <c r="DP67" s="26"/>
    </row>
    <row r="68" spans="1:120" ht="20.25" customHeight="1" x14ac:dyDescent="0.25">
      <c r="A68" s="30">
        <v>65</v>
      </c>
      <c r="B68" s="76" t="s">
        <v>171</v>
      </c>
      <c r="C68" s="77">
        <v>0.38411174159755562</v>
      </c>
      <c r="D68" s="75">
        <v>82</v>
      </c>
      <c r="E68" s="75">
        <v>24.637355223209266</v>
      </c>
      <c r="F68" s="75">
        <v>71.3</v>
      </c>
      <c r="G68" s="75">
        <v>171.37825198277525</v>
      </c>
      <c r="H68" s="77">
        <v>24.444444444444443</v>
      </c>
      <c r="I68" s="75">
        <v>6.8181818181818272</v>
      </c>
      <c r="J68" s="75">
        <v>41.984200743494426</v>
      </c>
      <c r="K68" s="75">
        <v>33.378046054102398</v>
      </c>
      <c r="L68" s="75">
        <v>37.598268200979831</v>
      </c>
      <c r="M68" s="75">
        <v>22.960561858454888</v>
      </c>
      <c r="N68" s="75">
        <v>22.826086956521738</v>
      </c>
      <c r="O68" s="84">
        <f t="shared" si="4"/>
        <v>24.444444444444443</v>
      </c>
      <c r="P68" s="75">
        <v>15.193370165745856</v>
      </c>
      <c r="Q68" s="75">
        <v>13.407821229050279</v>
      </c>
      <c r="R68" s="75">
        <v>21.1</v>
      </c>
      <c r="S68" s="75"/>
      <c r="T68" s="75">
        <v>36.863880844021516</v>
      </c>
      <c r="U68" s="75">
        <v>2.4</v>
      </c>
      <c r="V68" s="75">
        <f t="shared" si="5"/>
        <v>15.193370165745856</v>
      </c>
      <c r="W68" s="75">
        <v>81.3</v>
      </c>
      <c r="X68" s="75">
        <v>42.8</v>
      </c>
      <c r="Y68" s="77">
        <f t="shared" ref="Y68:Y84" si="12">R68</f>
        <v>21.1</v>
      </c>
      <c r="Z68" s="77">
        <f t="shared" si="6"/>
        <v>0</v>
      </c>
      <c r="AA68" s="75">
        <v>8.8000000000000007</v>
      </c>
      <c r="AB68" s="75">
        <v>64.098092606109418</v>
      </c>
      <c r="AC68" s="75">
        <v>8.085106382978724</v>
      </c>
      <c r="AD68" s="75">
        <v>2314.0243902439024</v>
      </c>
      <c r="AE68" s="75">
        <v>1046.6101694915255</v>
      </c>
      <c r="AF68" s="75">
        <v>1673.9446870451236</v>
      </c>
      <c r="AG68" s="77">
        <v>653.18930041152259</v>
      </c>
      <c r="AH68" s="79">
        <v>8.3252662149080354</v>
      </c>
      <c r="AI68" s="75">
        <v>974</v>
      </c>
      <c r="AJ68" s="75">
        <v>573.82583170254406</v>
      </c>
      <c r="AK68" s="75">
        <v>781.19122257053289</v>
      </c>
      <c r="AL68" s="78">
        <f t="shared" si="11"/>
        <v>653.18930041152259</v>
      </c>
      <c r="AM68" s="75">
        <v>7.6017130620985016</v>
      </c>
      <c r="AN68" s="83">
        <v>0.40500000000000003</v>
      </c>
      <c r="AO68" s="75">
        <v>30.613870955607997</v>
      </c>
      <c r="AP68" s="75">
        <v>79.337948939852879</v>
      </c>
      <c r="AQ68" s="75">
        <v>1.9255733448723495</v>
      </c>
      <c r="AR68" s="75">
        <v>8.6730268863833476E-2</v>
      </c>
      <c r="AS68" s="75">
        <v>51.252820921279707</v>
      </c>
      <c r="AT68" s="75">
        <v>17.006802721088434</v>
      </c>
      <c r="AU68" s="75">
        <v>167.03745045533361</v>
      </c>
      <c r="AV68" s="75">
        <f t="shared" si="8"/>
        <v>36.137339835806046</v>
      </c>
      <c r="AW68" s="75">
        <v>0.96940786451159588</v>
      </c>
      <c r="AX68" s="78">
        <f t="shared" ref="AX68:AX84" si="13">AF68</f>
        <v>1673.9446870451236</v>
      </c>
      <c r="AY68" s="75">
        <v>123.89331204434173</v>
      </c>
      <c r="AZ68" s="75">
        <v>28.6</v>
      </c>
      <c r="BA68" s="75"/>
      <c r="BB68" s="75">
        <v>24.3</v>
      </c>
      <c r="BC68" s="75">
        <v>25.269490000000001</v>
      </c>
      <c r="BD68" s="75">
        <v>1.08</v>
      </c>
      <c r="BE68" s="75">
        <v>35.26</v>
      </c>
      <c r="BF68" s="75">
        <v>6.26</v>
      </c>
      <c r="BG68" s="75">
        <v>10.9</v>
      </c>
      <c r="BH68" s="80">
        <v>19.3</v>
      </c>
      <c r="BI68" s="75">
        <v>66.98</v>
      </c>
      <c r="BJ68" s="80">
        <v>15.63</v>
      </c>
      <c r="BK68" s="75">
        <v>25.05491</v>
      </c>
      <c r="BL68" s="75">
        <v>17.5</v>
      </c>
      <c r="BM68" s="75">
        <v>22.76</v>
      </c>
      <c r="BN68" s="75">
        <v>19.728189390618152</v>
      </c>
      <c r="BO68" s="75">
        <v>74.405594405594414</v>
      </c>
      <c r="BP68" s="75">
        <v>807.31707317073176</v>
      </c>
      <c r="BQ68" s="75">
        <v>1766.0873649600751</v>
      </c>
      <c r="BR68" s="75">
        <v>51.649928263988521</v>
      </c>
      <c r="BS68" s="75">
        <v>26.5</v>
      </c>
      <c r="BT68" s="75"/>
      <c r="BU68" s="75" t="s">
        <v>244</v>
      </c>
      <c r="BV68" s="78">
        <f t="shared" ref="BV68:BV84" si="14">AF68</f>
        <v>1673.9446870451236</v>
      </c>
      <c r="BW68" s="78">
        <f t="shared" si="9"/>
        <v>15.193370165745856</v>
      </c>
      <c r="BX68" s="78">
        <f t="shared" ref="BX68:BX84" si="15">AB68</f>
        <v>64.098092606109418</v>
      </c>
      <c r="BY68" s="75" t="s">
        <v>107</v>
      </c>
      <c r="BZ68" s="75" t="s">
        <v>107</v>
      </c>
      <c r="CA68" s="75" t="s">
        <v>107</v>
      </c>
      <c r="CB68" s="75" t="s">
        <v>107</v>
      </c>
      <c r="CC68" s="75" t="s">
        <v>107</v>
      </c>
      <c r="CD68" s="75" t="s">
        <v>107</v>
      </c>
      <c r="CE68" s="78">
        <f t="shared" si="10"/>
        <v>13.407821229050279</v>
      </c>
      <c r="CF68" s="75" t="s">
        <v>244</v>
      </c>
      <c r="CG68" s="75">
        <v>13.2</v>
      </c>
      <c r="CH68" s="75">
        <v>0.5</v>
      </c>
      <c r="CI68" s="75">
        <v>6.2999999999999972</v>
      </c>
      <c r="CJ68" s="75" t="s">
        <v>107</v>
      </c>
      <c r="CK68" s="75">
        <v>8.6216839677047279</v>
      </c>
      <c r="CL68" s="75"/>
      <c r="CM68" s="75"/>
      <c r="CN68" s="75">
        <v>55.7</v>
      </c>
      <c r="CO68" s="75"/>
      <c r="CP68" s="75">
        <v>10.1</v>
      </c>
      <c r="CQ68" s="75">
        <v>7.2</v>
      </c>
      <c r="CR68" s="75">
        <v>34.4</v>
      </c>
      <c r="CS68" s="75">
        <v>449</v>
      </c>
      <c r="CT68" s="75">
        <v>17.900000000000006</v>
      </c>
      <c r="CU68" s="75">
        <v>30</v>
      </c>
      <c r="CV68" s="75">
        <v>7.2439134939134942</v>
      </c>
      <c r="CW68" s="75">
        <v>0.26139994191112403</v>
      </c>
      <c r="CX68" s="75">
        <v>17.340000000000003</v>
      </c>
      <c r="CY68" s="75">
        <v>4.6837236436369691</v>
      </c>
      <c r="CZ68" s="75">
        <v>55.527708159287101</v>
      </c>
      <c r="DA68" s="75">
        <v>22.225326256136011</v>
      </c>
      <c r="DB68" s="26"/>
      <c r="DC68" s="26"/>
      <c r="DD68" s="26"/>
      <c r="DE68" s="26"/>
      <c r="DF68" s="26"/>
      <c r="DG68" s="26"/>
      <c r="DH68" s="26"/>
      <c r="DI68" s="26"/>
      <c r="DJ68" s="26"/>
      <c r="DK68" s="26"/>
      <c r="DL68" s="26"/>
      <c r="DM68" s="26"/>
      <c r="DN68" s="26"/>
      <c r="DO68" s="26"/>
      <c r="DP68" s="26"/>
    </row>
    <row r="69" spans="1:120" ht="20.25" customHeight="1" x14ac:dyDescent="0.25">
      <c r="A69" s="30">
        <v>66</v>
      </c>
      <c r="B69" s="76" t="s">
        <v>172</v>
      </c>
      <c r="C69" s="77">
        <v>0.16978829521939831</v>
      </c>
      <c r="D69" s="75">
        <v>79.400000000000006</v>
      </c>
      <c r="E69" s="75">
        <v>22.281558514562764</v>
      </c>
      <c r="F69" s="75">
        <v>69.3</v>
      </c>
      <c r="G69" s="75">
        <v>121.01911792641863</v>
      </c>
      <c r="H69" s="77">
        <v>3.4722222222222143</v>
      </c>
      <c r="I69" s="75">
        <v>0.7092198581560325</v>
      </c>
      <c r="J69" s="75">
        <v>21.77780992333285</v>
      </c>
      <c r="K69" s="75">
        <v>17.190718110668683</v>
      </c>
      <c r="L69" s="75">
        <v>19.424485770639617</v>
      </c>
      <c r="M69" s="75">
        <v>45.945945945945951</v>
      </c>
      <c r="N69" s="75">
        <v>45.70469798657718</v>
      </c>
      <c r="O69" s="84">
        <f t="shared" ref="O69:O84" si="16">H69</f>
        <v>3.4722222222222143</v>
      </c>
      <c r="P69" s="75">
        <v>7.4697173620457606</v>
      </c>
      <c r="Q69" s="75">
        <v>5.7640750670241285</v>
      </c>
      <c r="R69" s="75">
        <v>13.7</v>
      </c>
      <c r="S69" s="75"/>
      <c r="T69" s="75">
        <v>46.346871450976153</v>
      </c>
      <c r="U69" s="75">
        <v>1.1000000000000001</v>
      </c>
      <c r="V69" s="75">
        <f t="shared" ref="V69:V84" si="17">P69</f>
        <v>7.4697173620457606</v>
      </c>
      <c r="W69" s="75">
        <v>72.2</v>
      </c>
      <c r="X69" s="75">
        <v>55.3</v>
      </c>
      <c r="Y69" s="77">
        <f t="shared" si="12"/>
        <v>13.7</v>
      </c>
      <c r="Z69" s="77">
        <f t="shared" ref="Z69:Z84" si="18">S69</f>
        <v>0</v>
      </c>
      <c r="AA69" s="75">
        <v>7.2</v>
      </c>
      <c r="AB69" s="75">
        <v>8.9738418773031245</v>
      </c>
      <c r="AC69" s="75">
        <v>3.7435456110154903</v>
      </c>
      <c r="AD69" s="75">
        <v>3094.8</v>
      </c>
      <c r="AE69" s="75">
        <v>1367.2566371681417</v>
      </c>
      <c r="AF69" s="75">
        <v>848.40815622213916</v>
      </c>
      <c r="AG69" s="77">
        <v>941.83318853171158</v>
      </c>
      <c r="AH69" s="79">
        <v>7.5954348681621404</v>
      </c>
      <c r="AI69" s="75">
        <v>1077</v>
      </c>
      <c r="AJ69" s="75">
        <v>757.98804780876492</v>
      </c>
      <c r="AK69" s="75">
        <v>1186.278342455043</v>
      </c>
      <c r="AL69" s="78">
        <f t="shared" si="11"/>
        <v>941.83318853171158</v>
      </c>
      <c r="AM69" s="75">
        <v>5.4721030042918457</v>
      </c>
      <c r="AN69" s="83">
        <v>0.38400000000000001</v>
      </c>
      <c r="AO69" s="75">
        <v>18.788700149054176</v>
      </c>
      <c r="AP69" s="75">
        <v>79.219787770058787</v>
      </c>
      <c r="AQ69" s="75">
        <v>0.53439193831590204</v>
      </c>
      <c r="AR69" s="75">
        <v>3.0494777769307008E-2</v>
      </c>
      <c r="AS69" s="75">
        <v>38.699805941185254</v>
      </c>
      <c r="AT69" s="75">
        <v>1.8237082066869299</v>
      </c>
      <c r="AU69" s="75">
        <v>167.56954214438798</v>
      </c>
      <c r="AV69" s="75">
        <f t="shared" ref="AV69:AV84" si="19">(AK69-AJ69)/AJ69*100</f>
        <v>56.503568345754807</v>
      </c>
      <c r="AW69" s="75">
        <v>0.93937268560850884</v>
      </c>
      <c r="AX69" s="78">
        <f t="shared" si="13"/>
        <v>848.40815622213916</v>
      </c>
      <c r="AY69" s="75">
        <v>126.98104972931436</v>
      </c>
      <c r="AZ69" s="75">
        <v>25.2</v>
      </c>
      <c r="BA69" s="75"/>
      <c r="BB69" s="75">
        <v>18.7</v>
      </c>
      <c r="BC69" s="75">
        <v>11.09037</v>
      </c>
      <c r="BD69" s="75">
        <v>1.3</v>
      </c>
      <c r="BE69" s="75">
        <v>38.229999999999997</v>
      </c>
      <c r="BF69" s="75">
        <v>5.53</v>
      </c>
      <c r="BG69" s="75">
        <v>17.100000000000001</v>
      </c>
      <c r="BH69" s="80">
        <v>5.3</v>
      </c>
      <c r="BI69" s="75">
        <v>74.12</v>
      </c>
      <c r="BJ69" s="80">
        <v>17.670000000000002</v>
      </c>
      <c r="BK69" s="75">
        <v>14.536630000000001</v>
      </c>
      <c r="BL69" s="75">
        <v>9.0500000000000007</v>
      </c>
      <c r="BM69" s="75">
        <v>18.760000000000002</v>
      </c>
      <c r="BN69" s="75">
        <v>15.763440860215052</v>
      </c>
      <c r="BO69" s="75">
        <v>83.361884368308353</v>
      </c>
      <c r="BP69" s="75">
        <v>1201.1802575107297</v>
      </c>
      <c r="BQ69" s="75">
        <v>772.0690831292053</v>
      </c>
      <c r="BR69" s="75">
        <v>25.539522410930918</v>
      </c>
      <c r="BS69" s="75">
        <v>24.5</v>
      </c>
      <c r="BT69" s="75"/>
      <c r="BU69" s="75" t="s">
        <v>245</v>
      </c>
      <c r="BV69" s="78">
        <f t="shared" si="14"/>
        <v>848.40815622213916</v>
      </c>
      <c r="BW69" s="78">
        <f t="shared" ref="BW69:BW84" si="20">P69</f>
        <v>7.4697173620457606</v>
      </c>
      <c r="BX69" s="78">
        <f t="shared" si="15"/>
        <v>8.9738418773031245</v>
      </c>
      <c r="BY69" s="75" t="s">
        <v>107</v>
      </c>
      <c r="BZ69" s="75" t="s">
        <v>107</v>
      </c>
      <c r="CA69" s="75" t="s">
        <v>107</v>
      </c>
      <c r="CB69" s="75" t="s">
        <v>107</v>
      </c>
      <c r="CC69" s="75" t="s">
        <v>107</v>
      </c>
      <c r="CD69" s="75" t="s">
        <v>107</v>
      </c>
      <c r="CE69" s="78">
        <f t="shared" ref="CE69:CE84" si="21">Q69</f>
        <v>5.7640750670241285</v>
      </c>
      <c r="CF69" s="75" t="s">
        <v>245</v>
      </c>
      <c r="CG69" s="75">
        <v>13.2</v>
      </c>
      <c r="CH69" s="75">
        <v>0.6</v>
      </c>
      <c r="CI69" s="75">
        <v>12.900000000000006</v>
      </c>
      <c r="CJ69" s="75">
        <v>16.100000000000001</v>
      </c>
      <c r="CK69" s="75">
        <v>6.1623649191747791</v>
      </c>
      <c r="CL69" s="75"/>
      <c r="CM69" s="75"/>
      <c r="CN69" s="75">
        <v>63.6</v>
      </c>
      <c r="CO69" s="75"/>
      <c r="CP69" s="75">
        <v>12.2</v>
      </c>
      <c r="CQ69" s="75">
        <v>8.5</v>
      </c>
      <c r="CR69" s="75">
        <v>45.3</v>
      </c>
      <c r="CS69" s="75">
        <v>347</v>
      </c>
      <c r="CT69" s="75">
        <v>9.4000000000000057</v>
      </c>
      <c r="CU69" s="75">
        <v>2</v>
      </c>
      <c r="CV69" s="75">
        <v>11.512673150604185</v>
      </c>
      <c r="CW69" s="75">
        <v>0.1576613565445886</v>
      </c>
      <c r="CX69" s="75">
        <v>25.459999999999994</v>
      </c>
      <c r="CY69" s="75">
        <v>3.3128312831283124</v>
      </c>
      <c r="CZ69" s="75">
        <v>39.236436704621568</v>
      </c>
      <c r="DA69" s="75">
        <v>39.988069007322181</v>
      </c>
      <c r="DB69" s="26"/>
      <c r="DC69" s="26"/>
      <c r="DD69" s="26"/>
      <c r="DE69" s="26"/>
      <c r="DF69" s="26"/>
      <c r="DG69" s="26"/>
      <c r="DH69" s="26"/>
      <c r="DI69" s="26"/>
      <c r="DJ69" s="26"/>
      <c r="DK69" s="26"/>
      <c r="DL69" s="26"/>
      <c r="DM69" s="26"/>
      <c r="DN69" s="26"/>
      <c r="DO69" s="26"/>
      <c r="DP69" s="26"/>
    </row>
    <row r="70" spans="1:120" ht="20.25" customHeight="1" x14ac:dyDescent="0.25">
      <c r="A70" s="30">
        <v>67</v>
      </c>
      <c r="B70" s="76" t="s">
        <v>173</v>
      </c>
      <c r="C70" s="77">
        <v>5.0039714058776807</v>
      </c>
      <c r="D70" s="75">
        <v>73.400000000000006</v>
      </c>
      <c r="E70" s="75">
        <v>18.742442563482467</v>
      </c>
      <c r="F70" s="75">
        <v>65.599999999999994</v>
      </c>
      <c r="G70" s="75">
        <v>529.68629959204554</v>
      </c>
      <c r="H70" s="77">
        <v>14.8471615720524</v>
      </c>
      <c r="I70" s="75">
        <v>5.1948051948051983</v>
      </c>
      <c r="J70" s="75">
        <v>43.540731237973056</v>
      </c>
      <c r="K70" s="75">
        <v>34.503073770491802</v>
      </c>
      <c r="L70" s="75">
        <v>39.018137537653011</v>
      </c>
      <c r="M70" s="75">
        <v>18.368556191981039</v>
      </c>
      <c r="N70" s="75">
        <v>22.397769516728623</v>
      </c>
      <c r="O70" s="84">
        <f t="shared" si="16"/>
        <v>14.8471615720524</v>
      </c>
      <c r="P70" s="75">
        <v>14.111006585136407</v>
      </c>
      <c r="Q70" s="75">
        <v>13.938260056127222</v>
      </c>
      <c r="R70" s="75">
        <v>25.8</v>
      </c>
      <c r="S70" s="75"/>
      <c r="T70" s="75">
        <v>31.869275603663617</v>
      </c>
      <c r="U70" s="75">
        <v>2.8</v>
      </c>
      <c r="V70" s="75">
        <f t="shared" si="17"/>
        <v>14.111006585136407</v>
      </c>
      <c r="W70" s="75">
        <v>70.3</v>
      </c>
      <c r="X70" s="75">
        <v>31</v>
      </c>
      <c r="Y70" s="77">
        <f t="shared" si="12"/>
        <v>25.8</v>
      </c>
      <c r="Z70" s="77">
        <f t="shared" si="18"/>
        <v>0</v>
      </c>
      <c r="AA70" s="75">
        <v>26.6</v>
      </c>
      <c r="AB70" s="75">
        <v>51.272023347126805</v>
      </c>
      <c r="AC70" s="75">
        <v>6.9926650366748166</v>
      </c>
      <c r="AD70" s="75">
        <v>2238.431876606684</v>
      </c>
      <c r="AE70" s="75">
        <v>996.63865546218483</v>
      </c>
      <c r="AF70" s="75">
        <v>3306.7108210772376</v>
      </c>
      <c r="AG70" s="77">
        <v>715.63119629874427</v>
      </c>
      <c r="AH70" s="79">
        <v>10.191347753743761</v>
      </c>
      <c r="AI70" s="75">
        <v>947</v>
      </c>
      <c r="AJ70" s="75">
        <v>611.75612602100352</v>
      </c>
      <c r="AK70" s="75">
        <v>840.53784860557766</v>
      </c>
      <c r="AL70" s="78">
        <f t="shared" si="11"/>
        <v>715.63119629874427</v>
      </c>
      <c r="AM70" s="75">
        <v>10.776699029126213</v>
      </c>
      <c r="AN70" s="83">
        <v>0.38100000000000001</v>
      </c>
      <c r="AO70" s="75">
        <v>30.045382113830787</v>
      </c>
      <c r="AP70" s="75">
        <v>67.923025879230266</v>
      </c>
      <c r="AQ70" s="75">
        <v>5.2952886529528866</v>
      </c>
      <c r="AR70" s="75">
        <v>0.37209302325581395</v>
      </c>
      <c r="AS70" s="75">
        <v>58.037326454745475</v>
      </c>
      <c r="AT70" s="75">
        <v>12.323232323232324</v>
      </c>
      <c r="AU70" s="75">
        <v>206.03535587470901</v>
      </c>
      <c r="AV70" s="75">
        <f t="shared" si="19"/>
        <v>37.397536837533742</v>
      </c>
      <c r="AW70" s="75">
        <v>1.0483354795006585</v>
      </c>
      <c r="AX70" s="78">
        <f t="shared" si="13"/>
        <v>3306.7108210772376</v>
      </c>
      <c r="AY70" s="75">
        <v>132.59266197834782</v>
      </c>
      <c r="AZ70" s="75">
        <v>38.4</v>
      </c>
      <c r="BA70" s="75"/>
      <c r="BB70" s="75">
        <v>28.6</v>
      </c>
      <c r="BC70" s="75">
        <v>27.029920000000001</v>
      </c>
      <c r="BD70" s="75">
        <v>2.11</v>
      </c>
      <c r="BE70" s="75">
        <v>43.76</v>
      </c>
      <c r="BF70" s="75">
        <v>8.18</v>
      </c>
      <c r="BG70" s="75">
        <v>6.8</v>
      </c>
      <c r="BH70" s="80">
        <v>15.1</v>
      </c>
      <c r="BI70" s="75">
        <v>54.76</v>
      </c>
      <c r="BJ70" s="80">
        <v>23.23</v>
      </c>
      <c r="BK70" s="75">
        <v>23.040489999999998</v>
      </c>
      <c r="BL70" s="75">
        <v>23.26</v>
      </c>
      <c r="BM70" s="75">
        <v>31.2</v>
      </c>
      <c r="BN70" s="75">
        <v>23.839351510685336</v>
      </c>
      <c r="BO70" s="75">
        <v>76.815181518151817</v>
      </c>
      <c r="BP70" s="75">
        <v>898.74213836477986</v>
      </c>
      <c r="BQ70" s="75">
        <v>2196.6376029673875</v>
      </c>
      <c r="BR70" s="75">
        <v>11.511343469710777</v>
      </c>
      <c r="BS70" s="75">
        <v>47.1</v>
      </c>
      <c r="BT70" s="75"/>
      <c r="BU70" s="75" t="s">
        <v>246</v>
      </c>
      <c r="BV70" s="78">
        <f t="shared" si="14"/>
        <v>3306.7108210772376</v>
      </c>
      <c r="BW70" s="78">
        <f t="shared" si="20"/>
        <v>14.111006585136407</v>
      </c>
      <c r="BX70" s="78">
        <f t="shared" si="15"/>
        <v>51.272023347126805</v>
      </c>
      <c r="BY70" s="75" t="s">
        <v>107</v>
      </c>
      <c r="BZ70" s="75" t="s">
        <v>107</v>
      </c>
      <c r="CA70" s="75" t="s">
        <v>107</v>
      </c>
      <c r="CB70" s="75" t="s">
        <v>107</v>
      </c>
      <c r="CC70" s="75" t="s">
        <v>107</v>
      </c>
      <c r="CD70" s="75" t="s">
        <v>107</v>
      </c>
      <c r="CE70" s="78">
        <f t="shared" si="21"/>
        <v>13.938260056127222</v>
      </c>
      <c r="CF70" s="75" t="s">
        <v>246</v>
      </c>
      <c r="CG70" s="75">
        <v>15.1</v>
      </c>
      <c r="CH70" s="75">
        <v>0.8</v>
      </c>
      <c r="CI70" s="75">
        <v>3.5999999999999943</v>
      </c>
      <c r="CJ70" s="75">
        <v>3.2</v>
      </c>
      <c r="CK70" s="75">
        <v>8.4433676559660817</v>
      </c>
      <c r="CL70" s="75"/>
      <c r="CM70" s="75"/>
      <c r="CN70" s="75">
        <v>45.8</v>
      </c>
      <c r="CO70" s="75"/>
      <c r="CP70" s="75">
        <v>9.6</v>
      </c>
      <c r="CQ70" s="75">
        <v>7.3</v>
      </c>
      <c r="CR70" s="75">
        <v>44.4</v>
      </c>
      <c r="CS70" s="75">
        <v>456</v>
      </c>
      <c r="CT70" s="75">
        <v>23.200000000000003</v>
      </c>
      <c r="CU70" s="75">
        <v>68</v>
      </c>
      <c r="CV70" s="75">
        <v>4.5462152061136836</v>
      </c>
      <c r="CW70" s="75">
        <v>0.45445847684653651</v>
      </c>
      <c r="CX70" s="75">
        <v>20.78</v>
      </c>
      <c r="CY70" s="75">
        <v>5.1891987137130524</v>
      </c>
      <c r="CZ70" s="75">
        <v>58.901151631477923</v>
      </c>
      <c r="DA70" s="75">
        <v>22.198041349292712</v>
      </c>
      <c r="DB70" s="26"/>
      <c r="DC70" s="26"/>
      <c r="DD70" s="26"/>
      <c r="DE70" s="26"/>
      <c r="DF70" s="26"/>
      <c r="DG70" s="26"/>
      <c r="DH70" s="26"/>
      <c r="DI70" s="26"/>
      <c r="DJ70" s="26"/>
      <c r="DK70" s="26"/>
      <c r="DL70" s="26"/>
      <c r="DM70" s="26"/>
      <c r="DN70" s="26"/>
      <c r="DO70" s="26"/>
      <c r="DP70" s="26"/>
    </row>
    <row r="71" spans="1:120" ht="20.25" customHeight="1" x14ac:dyDescent="0.25">
      <c r="A71" s="30">
        <v>68</v>
      </c>
      <c r="B71" s="76" t="s">
        <v>174</v>
      </c>
      <c r="C71" s="77">
        <v>0.14462477904547646</v>
      </c>
      <c r="D71" s="75">
        <v>90</v>
      </c>
      <c r="E71" s="75">
        <v>30.871212121212121</v>
      </c>
      <c r="F71" s="75">
        <v>58.2</v>
      </c>
      <c r="G71" s="75">
        <v>51.304023681964011</v>
      </c>
      <c r="H71" s="77">
        <v>9.8901098901098834</v>
      </c>
      <c r="I71" s="75">
        <v>1.1494252873563227</v>
      </c>
      <c r="J71" s="75">
        <v>45.131633932302549</v>
      </c>
      <c r="K71" s="75">
        <v>34.621920135938829</v>
      </c>
      <c r="L71" s="75">
        <v>39.919949441752685</v>
      </c>
      <c r="M71" s="75">
        <v>21.840242669362993</v>
      </c>
      <c r="N71" s="75">
        <v>25.139664804469277</v>
      </c>
      <c r="O71" s="84">
        <f t="shared" si="16"/>
        <v>9.8901098901098834</v>
      </c>
      <c r="P71" s="75">
        <v>9.6045197740112993</v>
      </c>
      <c r="Q71" s="75">
        <v>15.555555555555555</v>
      </c>
      <c r="R71" s="75">
        <v>23.8</v>
      </c>
      <c r="S71" s="75"/>
      <c r="T71" s="75">
        <v>41.231209735146749</v>
      </c>
      <c r="U71" s="75">
        <v>2.2000000000000002</v>
      </c>
      <c r="V71" s="75">
        <f t="shared" si="17"/>
        <v>9.6045197740112993</v>
      </c>
      <c r="W71" s="75">
        <v>77</v>
      </c>
      <c r="X71" s="75">
        <v>46.7</v>
      </c>
      <c r="Y71" s="77">
        <f t="shared" si="12"/>
        <v>23.8</v>
      </c>
      <c r="Z71" s="77">
        <f t="shared" si="18"/>
        <v>0</v>
      </c>
      <c r="AA71" s="75">
        <v>17.8</v>
      </c>
      <c r="AB71" s="75">
        <v>23.971512123434209</v>
      </c>
      <c r="AC71" s="75">
        <v>8.3623693379790947</v>
      </c>
      <c r="AD71" s="75">
        <v>2175.2577319587626</v>
      </c>
      <c r="AE71" s="75">
        <v>1046.2962962962963</v>
      </c>
      <c r="AF71" s="75">
        <v>1081.6125860373647</v>
      </c>
      <c r="AG71" s="77">
        <v>687.05250596658709</v>
      </c>
      <c r="AH71" s="79">
        <v>10.619469026548673</v>
      </c>
      <c r="AI71" s="75">
        <v>992</v>
      </c>
      <c r="AJ71" s="75">
        <v>576.24481327800834</v>
      </c>
      <c r="AK71" s="75">
        <v>829.09836065573768</v>
      </c>
      <c r="AL71" s="78">
        <f t="shared" si="11"/>
        <v>687.05250596658709</v>
      </c>
      <c r="AM71" s="75">
        <v>9.07473309608541</v>
      </c>
      <c r="AN71" s="83">
        <v>0.39500000000000002</v>
      </c>
      <c r="AO71" s="75">
        <v>26.939575062711313</v>
      </c>
      <c r="AP71" s="75">
        <v>81.636980491942325</v>
      </c>
      <c r="AQ71" s="75">
        <v>1.1874469889737065</v>
      </c>
      <c r="AR71" s="75">
        <v>0.25423728813559321</v>
      </c>
      <c r="AS71" s="75">
        <v>37.721893491124256</v>
      </c>
      <c r="AT71" s="75">
        <v>15.555555555555555</v>
      </c>
      <c r="AU71" s="75">
        <v>172.0445976300077</v>
      </c>
      <c r="AV71" s="75">
        <f t="shared" si="19"/>
        <v>43.879535494533044</v>
      </c>
      <c r="AW71" s="75">
        <v>0.95810536703031646</v>
      </c>
      <c r="AX71" s="78">
        <f t="shared" si="13"/>
        <v>1081.6125860373647</v>
      </c>
      <c r="AY71" s="75">
        <v>134.66740154894867</v>
      </c>
      <c r="AZ71" s="75">
        <v>38</v>
      </c>
      <c r="BA71" s="75"/>
      <c r="BB71" s="75">
        <v>23.9</v>
      </c>
      <c r="BC71" s="75">
        <v>14.813179999999999</v>
      </c>
      <c r="BD71" s="75">
        <v>1.02</v>
      </c>
      <c r="BE71" s="75">
        <v>45.49</v>
      </c>
      <c r="BF71" s="75">
        <v>9.81</v>
      </c>
      <c r="BG71" s="75">
        <v>6.2</v>
      </c>
      <c r="BH71" s="80">
        <v>13.4</v>
      </c>
      <c r="BI71" s="75">
        <v>72.59</v>
      </c>
      <c r="BJ71" s="80">
        <v>14.43</v>
      </c>
      <c r="BK71" s="75">
        <v>13.706950000000001</v>
      </c>
      <c r="BL71" s="75">
        <v>12.74</v>
      </c>
      <c r="BM71" s="75">
        <v>21.8</v>
      </c>
      <c r="BN71" s="75">
        <v>17.663043478260871</v>
      </c>
      <c r="BO71" s="75">
        <v>79.614949037372597</v>
      </c>
      <c r="BP71" s="75">
        <v>986.20689655172418</v>
      </c>
      <c r="BQ71" s="75">
        <v>743.31020812685824</v>
      </c>
      <c r="BR71" s="75">
        <v>36.82624707063944</v>
      </c>
      <c r="BS71" s="75">
        <v>19.400000000000006</v>
      </c>
      <c r="BT71" s="75"/>
      <c r="BU71" s="75" t="s">
        <v>247</v>
      </c>
      <c r="BV71" s="78">
        <f t="shared" si="14"/>
        <v>1081.6125860373647</v>
      </c>
      <c r="BW71" s="78">
        <f t="shared" si="20"/>
        <v>9.6045197740112993</v>
      </c>
      <c r="BX71" s="78">
        <f t="shared" si="15"/>
        <v>23.971512123434209</v>
      </c>
      <c r="BY71" s="75" t="s">
        <v>107</v>
      </c>
      <c r="BZ71" s="75" t="s">
        <v>107</v>
      </c>
      <c r="CA71" s="75" t="s">
        <v>107</v>
      </c>
      <c r="CB71" s="75" t="s">
        <v>107</v>
      </c>
      <c r="CC71" s="75" t="s">
        <v>107</v>
      </c>
      <c r="CD71" s="75" t="s">
        <v>107</v>
      </c>
      <c r="CE71" s="78">
        <f t="shared" si="21"/>
        <v>15.555555555555555</v>
      </c>
      <c r="CF71" s="75" t="s">
        <v>247</v>
      </c>
      <c r="CG71" s="75">
        <v>17.8</v>
      </c>
      <c r="CH71" s="75">
        <v>0.6</v>
      </c>
      <c r="CI71" s="75">
        <v>3.7999999999999972</v>
      </c>
      <c r="CJ71" s="75">
        <v>7.3</v>
      </c>
      <c r="CK71" s="75">
        <v>11.083743842364532</v>
      </c>
      <c r="CL71" s="75"/>
      <c r="CM71" s="75"/>
      <c r="CN71" s="75">
        <v>58.9</v>
      </c>
      <c r="CO71" s="75"/>
      <c r="CP71" s="75">
        <v>11.7</v>
      </c>
      <c r="CQ71" s="75">
        <v>8.9</v>
      </c>
      <c r="CR71" s="75">
        <v>27.8</v>
      </c>
      <c r="CS71" s="75">
        <v>485</v>
      </c>
      <c r="CT71" s="75">
        <v>12.5</v>
      </c>
      <c r="CU71" s="75">
        <v>57.9</v>
      </c>
      <c r="CV71" s="75">
        <v>4.5001800072002878</v>
      </c>
      <c r="CW71" s="75">
        <v>0.10045203415369162</v>
      </c>
      <c r="CX71" s="75">
        <v>18.370000000000005</v>
      </c>
      <c r="CY71" s="75">
        <v>4.5615112885885427</v>
      </c>
      <c r="CZ71" s="75">
        <v>51.544076361594612</v>
      </c>
      <c r="DA71" s="75">
        <v>12.243686951935123</v>
      </c>
      <c r="DB71" s="26"/>
      <c r="DC71" s="26"/>
      <c r="DD71" s="26"/>
      <c r="DE71" s="26"/>
      <c r="DF71" s="26"/>
      <c r="DG71" s="26"/>
      <c r="DH71" s="26"/>
      <c r="DI71" s="26"/>
      <c r="DJ71" s="26"/>
      <c r="DK71" s="26"/>
      <c r="DL71" s="26"/>
      <c r="DM71" s="26"/>
      <c r="DN71" s="26"/>
      <c r="DO71" s="26"/>
      <c r="DP71" s="26"/>
    </row>
    <row r="72" spans="1:120" ht="20.25" customHeight="1" x14ac:dyDescent="0.25">
      <c r="A72" s="30">
        <v>69</v>
      </c>
      <c r="B72" s="76" t="s">
        <v>175</v>
      </c>
      <c r="C72" s="77">
        <v>0.50993022007514766</v>
      </c>
      <c r="D72" s="75">
        <v>79.400000000000006</v>
      </c>
      <c r="E72" s="75">
        <v>19.860158082167985</v>
      </c>
      <c r="F72" s="75">
        <v>56</v>
      </c>
      <c r="G72" s="75">
        <v>375.79075495440725</v>
      </c>
      <c r="H72" s="77">
        <v>11.458333333333343</v>
      </c>
      <c r="I72" s="75">
        <v>5.5702917771883307</v>
      </c>
      <c r="J72" s="75">
        <v>40.168977867572778</v>
      </c>
      <c r="K72" s="75">
        <v>32.497897392767037</v>
      </c>
      <c r="L72" s="75">
        <v>36.164888713288555</v>
      </c>
      <c r="M72" s="75">
        <v>26.527494908350306</v>
      </c>
      <c r="N72" s="75">
        <v>24.506578947368421</v>
      </c>
      <c r="O72" s="84">
        <f t="shared" si="16"/>
        <v>11.458333333333343</v>
      </c>
      <c r="P72" s="75">
        <v>14.011676396997498</v>
      </c>
      <c r="Q72" s="75">
        <v>16.680497925311201</v>
      </c>
      <c r="R72" s="75">
        <v>23.5</v>
      </c>
      <c r="S72" s="75"/>
      <c r="T72" s="75">
        <v>33.661574107595392</v>
      </c>
      <c r="U72" s="75">
        <v>2.6</v>
      </c>
      <c r="V72" s="75">
        <f t="shared" si="17"/>
        <v>14.011676396997498</v>
      </c>
      <c r="W72" s="75">
        <v>73.8</v>
      </c>
      <c r="X72" s="75">
        <v>13.6</v>
      </c>
      <c r="Y72" s="77">
        <f t="shared" si="12"/>
        <v>23.5</v>
      </c>
      <c r="Z72" s="77">
        <f t="shared" si="18"/>
        <v>0</v>
      </c>
      <c r="AA72" s="75">
        <v>20.8</v>
      </c>
      <c r="AB72" s="75">
        <v>54.668973250327326</v>
      </c>
      <c r="AC72" s="75">
        <v>6.7899159663865545</v>
      </c>
      <c r="AD72" s="75">
        <v>2399.4614003590664</v>
      </c>
      <c r="AE72" s="75">
        <v>1107.8947368421052</v>
      </c>
      <c r="AF72" s="75">
        <v>2171.4559715039218</v>
      </c>
      <c r="AG72" s="77">
        <v>726.96977205153621</v>
      </c>
      <c r="AH72" s="79">
        <v>6.6838876331934127</v>
      </c>
      <c r="AI72" s="75">
        <v>983</v>
      </c>
      <c r="AJ72" s="75">
        <v>638.39351510685333</v>
      </c>
      <c r="AK72" s="75">
        <v>852.57648953301123</v>
      </c>
      <c r="AL72" s="78">
        <f t="shared" si="11"/>
        <v>726.96977205153621</v>
      </c>
      <c r="AM72" s="75">
        <v>8.0818242790073782</v>
      </c>
      <c r="AN72" s="83">
        <v>0.38100000000000001</v>
      </c>
      <c r="AO72" s="75">
        <v>37.481346812471756</v>
      </c>
      <c r="AP72" s="75">
        <v>75.315189983479698</v>
      </c>
      <c r="AQ72" s="75">
        <v>3.8257542822363275</v>
      </c>
      <c r="AR72" s="75">
        <v>0.17356591165495097</v>
      </c>
      <c r="AS72" s="75">
        <v>49.237458352040441</v>
      </c>
      <c r="AT72" s="75">
        <v>13.856427378964941</v>
      </c>
      <c r="AU72" s="75">
        <v>170.93118735260157</v>
      </c>
      <c r="AV72" s="75">
        <f t="shared" si="19"/>
        <v>33.550305471118122</v>
      </c>
      <c r="AW72" s="75">
        <v>0.86384667535853987</v>
      </c>
      <c r="AX72" s="78">
        <f t="shared" si="13"/>
        <v>2171.4559715039218</v>
      </c>
      <c r="AY72" s="75">
        <v>125.43937166761035</v>
      </c>
      <c r="AZ72" s="75">
        <v>34.6</v>
      </c>
      <c r="BA72" s="75"/>
      <c r="BB72" s="75">
        <v>21.6</v>
      </c>
      <c r="BC72" s="75">
        <v>17.968900000000001</v>
      </c>
      <c r="BD72" s="75">
        <v>1.23</v>
      </c>
      <c r="BE72" s="75">
        <v>45.08</v>
      </c>
      <c r="BF72" s="75">
        <v>7.14</v>
      </c>
      <c r="BG72" s="75">
        <v>14.6</v>
      </c>
      <c r="BH72" s="80">
        <v>12.4</v>
      </c>
      <c r="BI72" s="75">
        <v>69.86</v>
      </c>
      <c r="BJ72" s="80">
        <v>9.09</v>
      </c>
      <c r="BK72" s="75">
        <v>15.19483</v>
      </c>
      <c r="BL72" s="75">
        <v>12.9</v>
      </c>
      <c r="BM72" s="75">
        <v>23.96</v>
      </c>
      <c r="BN72" s="75">
        <v>22.329896907216494</v>
      </c>
      <c r="BO72" s="75">
        <v>80.709997389715483</v>
      </c>
      <c r="BP72" s="75">
        <v>957.08502024291499</v>
      </c>
      <c r="BQ72" s="75">
        <v>1708.6671021418504</v>
      </c>
      <c r="BR72" s="75">
        <v>20.815986677768525</v>
      </c>
      <c r="BS72" s="75">
        <v>33.400000000000006</v>
      </c>
      <c r="BT72" s="75"/>
      <c r="BU72" s="75" t="s">
        <v>247</v>
      </c>
      <c r="BV72" s="78">
        <f t="shared" si="14"/>
        <v>2171.4559715039218</v>
      </c>
      <c r="BW72" s="78">
        <f t="shared" si="20"/>
        <v>14.011676396997498</v>
      </c>
      <c r="BX72" s="78">
        <f t="shared" si="15"/>
        <v>54.668973250327326</v>
      </c>
      <c r="BY72" s="75" t="s">
        <v>107</v>
      </c>
      <c r="BZ72" s="75" t="s">
        <v>107</v>
      </c>
      <c r="CA72" s="75" t="s">
        <v>107</v>
      </c>
      <c r="CB72" s="75" t="s">
        <v>107</v>
      </c>
      <c r="CC72" s="75" t="s">
        <v>107</v>
      </c>
      <c r="CD72" s="75" t="s">
        <v>107</v>
      </c>
      <c r="CE72" s="78">
        <f t="shared" si="21"/>
        <v>16.680497925311201</v>
      </c>
      <c r="CF72" s="75" t="s">
        <v>247</v>
      </c>
      <c r="CG72" s="75">
        <v>7.1</v>
      </c>
      <c r="CH72" s="75">
        <v>0.7</v>
      </c>
      <c r="CI72" s="75">
        <v>7.7000000000000028</v>
      </c>
      <c r="CJ72" s="75" t="s">
        <v>107</v>
      </c>
      <c r="CK72" s="75">
        <v>6.8141344080982282</v>
      </c>
      <c r="CL72" s="75"/>
      <c r="CM72" s="75"/>
      <c r="CN72" s="75">
        <v>57.2</v>
      </c>
      <c r="CO72" s="75"/>
      <c r="CP72" s="75">
        <v>10.8</v>
      </c>
      <c r="CQ72" s="75">
        <v>6.9</v>
      </c>
      <c r="CR72" s="75">
        <v>28.7</v>
      </c>
      <c r="CS72" s="75">
        <v>614</v>
      </c>
      <c r="CT72" s="75">
        <v>9.0999999999999943</v>
      </c>
      <c r="CU72" s="75">
        <v>21.2</v>
      </c>
      <c r="CV72" s="75">
        <v>6.1927137718992924</v>
      </c>
      <c r="CW72" s="75">
        <v>0.262614237193179</v>
      </c>
      <c r="CX72" s="75">
        <v>18.680000000000007</v>
      </c>
      <c r="CY72" s="75">
        <v>4.6645183932616536</v>
      </c>
      <c r="CZ72" s="75">
        <v>60.383919877590763</v>
      </c>
      <c r="DA72" s="75">
        <v>17.012816336616982</v>
      </c>
      <c r="DB72" s="26"/>
      <c r="DC72" s="26"/>
      <c r="DD72" s="26"/>
      <c r="DE72" s="26"/>
      <c r="DF72" s="26"/>
      <c r="DG72" s="26"/>
      <c r="DH72" s="26"/>
      <c r="DI72" s="26"/>
      <c r="DJ72" s="26"/>
      <c r="DK72" s="26"/>
      <c r="DL72" s="26"/>
      <c r="DM72" s="26"/>
      <c r="DN72" s="26"/>
      <c r="DO72" s="26"/>
      <c r="DP72" s="26"/>
    </row>
    <row r="73" spans="1:120" ht="20.25" customHeight="1" x14ac:dyDescent="0.25">
      <c r="A73" s="30">
        <v>70</v>
      </c>
      <c r="B73" s="76" t="s">
        <v>176</v>
      </c>
      <c r="C73" s="77">
        <v>0.72586567248488953</v>
      </c>
      <c r="D73" s="75">
        <v>66.400000000000006</v>
      </c>
      <c r="E73" s="75">
        <v>18.664914777911605</v>
      </c>
      <c r="F73" s="75">
        <v>63.1</v>
      </c>
      <c r="G73" s="75">
        <v>666.33906472280069</v>
      </c>
      <c r="H73" s="77">
        <v>10.141987829614607</v>
      </c>
      <c r="I73" s="75">
        <v>4.5833333333333286</v>
      </c>
      <c r="J73" s="75">
        <v>36.229967325346195</v>
      </c>
      <c r="K73" s="75">
        <v>29.869226488592098</v>
      </c>
      <c r="L73" s="75">
        <v>32.871832537642305</v>
      </c>
      <c r="M73" s="75">
        <v>28.508069483799432</v>
      </c>
      <c r="N73" s="75">
        <v>27.809965237543455</v>
      </c>
      <c r="O73" s="84">
        <f t="shared" si="16"/>
        <v>10.141987829614607</v>
      </c>
      <c r="P73" s="75">
        <v>11.111111111111111</v>
      </c>
      <c r="Q73" s="75">
        <v>12.080924855491329</v>
      </c>
      <c r="R73" s="75">
        <v>17.399999999999999</v>
      </c>
      <c r="S73" s="75"/>
      <c r="T73" s="75">
        <v>31.319844724150098</v>
      </c>
      <c r="U73" s="75">
        <v>2.8</v>
      </c>
      <c r="V73" s="75">
        <f t="shared" si="17"/>
        <v>11.111111111111111</v>
      </c>
      <c r="W73" s="75">
        <v>70.7</v>
      </c>
      <c r="X73" s="75">
        <v>44.7</v>
      </c>
      <c r="Y73" s="77">
        <f t="shared" si="12"/>
        <v>17.399999999999999</v>
      </c>
      <c r="Z73" s="77">
        <f t="shared" si="18"/>
        <v>0</v>
      </c>
      <c r="AA73" s="75">
        <v>25.8</v>
      </c>
      <c r="AB73" s="75">
        <v>26.073139333441144</v>
      </c>
      <c r="AC73" s="75">
        <v>5.4957194145263744</v>
      </c>
      <c r="AD73" s="75">
        <v>2522.3540145985403</v>
      </c>
      <c r="AE73" s="75">
        <v>1129.2067307692307</v>
      </c>
      <c r="AF73" s="75">
        <v>1795.5140292122817</v>
      </c>
      <c r="AG73" s="77">
        <v>759.75082372322902</v>
      </c>
      <c r="AH73" s="79">
        <v>7.5107840649581332</v>
      </c>
      <c r="AI73" s="75">
        <v>986</v>
      </c>
      <c r="AJ73" s="75">
        <v>648.38226482923903</v>
      </c>
      <c r="AK73" s="75">
        <v>928.64782276546975</v>
      </c>
      <c r="AL73" s="78">
        <f t="shared" si="11"/>
        <v>759.75082372322902</v>
      </c>
      <c r="AM73" s="75">
        <v>9.1510474090407943</v>
      </c>
      <c r="AN73" s="83">
        <v>0.379</v>
      </c>
      <c r="AO73" s="75">
        <v>34.376130848358258</v>
      </c>
      <c r="AP73" s="75">
        <v>69.844837587006964</v>
      </c>
      <c r="AQ73" s="75">
        <v>5.0319025522041763</v>
      </c>
      <c r="AR73" s="75">
        <v>0.13030259157376575</v>
      </c>
      <c r="AS73" s="75">
        <v>57.251476799980864</v>
      </c>
      <c r="AT73" s="75">
        <v>6.5650644783118413</v>
      </c>
      <c r="AU73" s="75">
        <v>178.79939464226396</v>
      </c>
      <c r="AV73" s="75">
        <f t="shared" si="19"/>
        <v>43.225358424947473</v>
      </c>
      <c r="AW73" s="75">
        <v>0.86661069950293579</v>
      </c>
      <c r="AX73" s="78">
        <f t="shared" si="13"/>
        <v>1795.5140292122817</v>
      </c>
      <c r="AY73" s="75">
        <v>127.19667805518704</v>
      </c>
      <c r="AZ73" s="75">
        <v>26.3</v>
      </c>
      <c r="BA73" s="75"/>
      <c r="BB73" s="75">
        <v>24.1</v>
      </c>
      <c r="BC73" s="75">
        <v>18.354289999999999</v>
      </c>
      <c r="BD73" s="75">
        <v>2.04</v>
      </c>
      <c r="BE73" s="75">
        <v>40.090000000000003</v>
      </c>
      <c r="BF73" s="75">
        <v>3.73</v>
      </c>
      <c r="BG73" s="75">
        <v>16.100000000000001</v>
      </c>
      <c r="BH73" s="80">
        <v>12</v>
      </c>
      <c r="BI73" s="75">
        <v>61.11</v>
      </c>
      <c r="BJ73" s="80">
        <v>19.809999999999999</v>
      </c>
      <c r="BK73" s="75">
        <v>23.768899999999999</v>
      </c>
      <c r="BL73" s="75">
        <v>16.66</v>
      </c>
      <c r="BM73" s="75">
        <v>28.67</v>
      </c>
      <c r="BN73" s="75">
        <v>21.108656356698134</v>
      </c>
      <c r="BO73" s="75">
        <v>81.136832454732982</v>
      </c>
      <c r="BP73" s="75">
        <v>1036.0169491525423</v>
      </c>
      <c r="BQ73" s="75">
        <v>2036.6014571740004</v>
      </c>
      <c r="BR73" s="75">
        <v>22.572710172189264</v>
      </c>
      <c r="BS73" s="75">
        <v>44.3</v>
      </c>
      <c r="BT73" s="75"/>
      <c r="BU73" s="75" t="s">
        <v>248</v>
      </c>
      <c r="BV73" s="78">
        <f t="shared" si="14"/>
        <v>1795.5140292122817</v>
      </c>
      <c r="BW73" s="78">
        <f t="shared" si="20"/>
        <v>11.111111111111111</v>
      </c>
      <c r="BX73" s="78">
        <f t="shared" si="15"/>
        <v>26.073139333441144</v>
      </c>
      <c r="BY73" s="75" t="s">
        <v>107</v>
      </c>
      <c r="BZ73" s="75" t="s">
        <v>107</v>
      </c>
      <c r="CA73" s="75" t="s">
        <v>107</v>
      </c>
      <c r="CB73" s="75" t="s">
        <v>107</v>
      </c>
      <c r="CC73" s="75" t="s">
        <v>107</v>
      </c>
      <c r="CD73" s="75" t="s">
        <v>107</v>
      </c>
      <c r="CE73" s="78">
        <f t="shared" si="21"/>
        <v>12.080924855491329</v>
      </c>
      <c r="CF73" s="75" t="s">
        <v>248</v>
      </c>
      <c r="CG73" s="75">
        <v>12.3</v>
      </c>
      <c r="CH73" s="75">
        <v>1.1000000000000001</v>
      </c>
      <c r="CI73" s="75">
        <v>7.5</v>
      </c>
      <c r="CJ73" s="75" t="s">
        <v>107</v>
      </c>
      <c r="CK73" s="75">
        <v>6.22943627988594</v>
      </c>
      <c r="CL73" s="75"/>
      <c r="CM73" s="75"/>
      <c r="CN73" s="75">
        <v>62.4</v>
      </c>
      <c r="CO73" s="75"/>
      <c r="CP73" s="75">
        <v>8.6999999999999993</v>
      </c>
      <c r="CQ73" s="75">
        <v>5</v>
      </c>
      <c r="CR73" s="75">
        <v>22.6</v>
      </c>
      <c r="CS73" s="75">
        <v>413</v>
      </c>
      <c r="CT73" s="75">
        <v>4.5999999999999943</v>
      </c>
      <c r="CU73" s="75">
        <v>11.200000000000001</v>
      </c>
      <c r="CV73" s="75">
        <v>6.97453954496208</v>
      </c>
      <c r="CW73" s="75">
        <v>0.4351000146006716</v>
      </c>
      <c r="CX73" s="75">
        <v>17.400000000000006</v>
      </c>
      <c r="CY73" s="75">
        <v>5.5216865852020947</v>
      </c>
      <c r="CZ73" s="75">
        <v>61.569202078060478</v>
      </c>
      <c r="DA73" s="75">
        <v>20.242346192120824</v>
      </c>
      <c r="DB73" s="26"/>
      <c r="DC73" s="26"/>
      <c r="DD73" s="26"/>
      <c r="DE73" s="26"/>
      <c r="DF73" s="26"/>
      <c r="DG73" s="26"/>
      <c r="DH73" s="26"/>
      <c r="DI73" s="26"/>
      <c r="DJ73" s="26"/>
      <c r="DK73" s="26"/>
      <c r="DL73" s="26"/>
      <c r="DM73" s="26"/>
      <c r="DN73" s="26"/>
      <c r="DO73" s="26"/>
      <c r="DP73" s="26"/>
    </row>
    <row r="74" spans="1:120" ht="20.25" customHeight="1" x14ac:dyDescent="0.25">
      <c r="A74" s="30">
        <v>71</v>
      </c>
      <c r="B74" s="76" t="s">
        <v>177</v>
      </c>
      <c r="C74" s="77">
        <v>0.33304848923070179</v>
      </c>
      <c r="D74" s="75">
        <v>76.5</v>
      </c>
      <c r="E74" s="75">
        <v>19.403028794047863</v>
      </c>
      <c r="F74" s="75">
        <v>56.3</v>
      </c>
      <c r="G74" s="75">
        <v>590.55816967416604</v>
      </c>
      <c r="H74" s="77">
        <v>10.307017543859658</v>
      </c>
      <c r="I74" s="75">
        <v>3.0701754385964932</v>
      </c>
      <c r="J74" s="75">
        <v>45.801837422956162</v>
      </c>
      <c r="K74" s="75">
        <v>34.765715611227094</v>
      </c>
      <c r="L74" s="75">
        <v>40.276406712734456</v>
      </c>
      <c r="M74" s="75">
        <v>21.55310728420152</v>
      </c>
      <c r="N74" s="75">
        <v>21.48298628745556</v>
      </c>
      <c r="O74" s="84">
        <f t="shared" si="16"/>
        <v>10.307017543859658</v>
      </c>
      <c r="P74" s="75">
        <v>16.342213114754099</v>
      </c>
      <c r="Q74" s="75">
        <v>17.803410230692077</v>
      </c>
      <c r="R74" s="75">
        <v>24</v>
      </c>
      <c r="S74" s="75"/>
      <c r="T74" s="75">
        <v>33.662790697674417</v>
      </c>
      <c r="U74" s="75">
        <v>4.2</v>
      </c>
      <c r="V74" s="75">
        <f t="shared" si="17"/>
        <v>16.342213114754099</v>
      </c>
      <c r="W74" s="75">
        <v>64.146774193548382</v>
      </c>
      <c r="X74" s="75">
        <v>31.484231536926149</v>
      </c>
      <c r="Y74" s="77">
        <f t="shared" si="12"/>
        <v>24</v>
      </c>
      <c r="Z74" s="77">
        <f t="shared" si="18"/>
        <v>0</v>
      </c>
      <c r="AA74" s="75">
        <v>25.3</v>
      </c>
      <c r="AB74" s="75">
        <v>67.538071047177496</v>
      </c>
      <c r="AC74" s="75">
        <v>7.5940548072457039</v>
      </c>
      <c r="AD74" s="75">
        <v>2343.3288409703505</v>
      </c>
      <c r="AE74" s="75">
        <v>1018.7793427230047</v>
      </c>
      <c r="AF74" s="75">
        <v>3002.0102747375472</v>
      </c>
      <c r="AG74" s="77">
        <v>658.00415800415806</v>
      </c>
      <c r="AH74" s="79">
        <v>10.416666666666668</v>
      </c>
      <c r="AI74" s="75">
        <v>974</v>
      </c>
      <c r="AJ74" s="75">
        <v>562.24050632911394</v>
      </c>
      <c r="AK74" s="75">
        <v>820.26836158192089</v>
      </c>
      <c r="AL74" s="78">
        <f t="shared" si="11"/>
        <v>658.00415800415806</v>
      </c>
      <c r="AM74" s="75">
        <v>7.3655045024243817</v>
      </c>
      <c r="AN74" s="83">
        <v>0.42299999999999999</v>
      </c>
      <c r="AO74" s="75">
        <v>34.157290894493144</v>
      </c>
      <c r="AP74" s="75">
        <v>76.615527661552761</v>
      </c>
      <c r="AQ74" s="75">
        <v>2.6615527661552769</v>
      </c>
      <c r="AR74" s="75">
        <v>0.16861445432874003</v>
      </c>
      <c r="AS74" s="75">
        <v>40.509495611982459</v>
      </c>
      <c r="AT74" s="75">
        <v>12.097669256381797</v>
      </c>
      <c r="AU74" s="75">
        <v>174.10173500196387</v>
      </c>
      <c r="AV74" s="75">
        <f t="shared" si="19"/>
        <v>45.892790069054072</v>
      </c>
      <c r="AW74" s="75">
        <v>0.92609461417281036</v>
      </c>
      <c r="AX74" s="78">
        <f t="shared" si="13"/>
        <v>3002.0102747375472</v>
      </c>
      <c r="AY74" s="75">
        <v>132.38737193077446</v>
      </c>
      <c r="AZ74" s="75">
        <v>28.5</v>
      </c>
      <c r="BA74" s="75"/>
      <c r="BB74" s="75">
        <v>24.1</v>
      </c>
      <c r="BC74" s="75">
        <v>21.301770000000001</v>
      </c>
      <c r="BD74" s="75">
        <v>1.54</v>
      </c>
      <c r="BE74" s="75">
        <v>42.49</v>
      </c>
      <c r="BF74" s="75">
        <v>4.1100000000000003</v>
      </c>
      <c r="BG74" s="75">
        <v>12.9</v>
      </c>
      <c r="BH74" s="80">
        <v>14.2</v>
      </c>
      <c r="BI74" s="75">
        <v>64.81</v>
      </c>
      <c r="BJ74" s="80">
        <v>18.02</v>
      </c>
      <c r="BK74" s="75">
        <v>14.853350000000001</v>
      </c>
      <c r="BL74" s="75">
        <v>9.7799999999999994</v>
      </c>
      <c r="BM74" s="75">
        <v>22.57</v>
      </c>
      <c r="BN74" s="75">
        <v>20.791334436587935</v>
      </c>
      <c r="BO74" s="75">
        <v>71.717349270522064</v>
      </c>
      <c r="BP74" s="75">
        <v>846.97508896797149</v>
      </c>
      <c r="BQ74" s="75">
        <v>2169.5177082623413</v>
      </c>
      <c r="BR74" s="75">
        <v>26.058929755183215</v>
      </c>
      <c r="BS74" s="75">
        <v>40.799999999999997</v>
      </c>
      <c r="BT74" s="75"/>
      <c r="BU74" s="75" t="s">
        <v>249</v>
      </c>
      <c r="BV74" s="78">
        <f t="shared" si="14"/>
        <v>3002.0102747375472</v>
      </c>
      <c r="BW74" s="78">
        <f t="shared" si="20"/>
        <v>16.342213114754099</v>
      </c>
      <c r="BX74" s="78">
        <f t="shared" si="15"/>
        <v>67.538071047177496</v>
      </c>
      <c r="BY74" s="75" t="s">
        <v>107</v>
      </c>
      <c r="BZ74" s="75" t="s">
        <v>107</v>
      </c>
      <c r="CA74" s="75" t="s">
        <v>107</v>
      </c>
      <c r="CB74" s="75" t="s">
        <v>107</v>
      </c>
      <c r="CC74" s="75" t="s">
        <v>107</v>
      </c>
      <c r="CD74" s="75" t="s">
        <v>107</v>
      </c>
      <c r="CE74" s="78">
        <f t="shared" si="21"/>
        <v>17.803410230692077</v>
      </c>
      <c r="CF74" s="75" t="s">
        <v>249</v>
      </c>
      <c r="CG74" s="75">
        <v>11.7</v>
      </c>
      <c r="CH74" s="75">
        <v>0.7</v>
      </c>
      <c r="CI74" s="75">
        <v>10.799999999999997</v>
      </c>
      <c r="CJ74" s="75">
        <v>3.2</v>
      </c>
      <c r="CK74" s="75">
        <v>7.4340035562850497</v>
      </c>
      <c r="CL74" s="75"/>
      <c r="CM74" s="75"/>
      <c r="CN74" s="75">
        <v>54.6</v>
      </c>
      <c r="CO74" s="75"/>
      <c r="CP74" s="75">
        <v>9.9</v>
      </c>
      <c r="CQ74" s="75">
        <v>6.6</v>
      </c>
      <c r="CR74" s="75">
        <v>36.4</v>
      </c>
      <c r="CS74" s="75">
        <v>363</v>
      </c>
      <c r="CT74" s="75">
        <v>15.299999999999997</v>
      </c>
      <c r="CU74" s="75">
        <v>26.200000000000003</v>
      </c>
      <c r="CV74" s="75">
        <v>5.5182631833575231</v>
      </c>
      <c r="CW74" s="75">
        <v>0.15874841826757161</v>
      </c>
      <c r="CX74" s="75">
        <v>29.260000000000005</v>
      </c>
      <c r="CY74" s="75">
        <v>6.0129085987924213</v>
      </c>
      <c r="CZ74" s="75">
        <v>59.871406959152793</v>
      </c>
      <c r="DA74" s="75">
        <v>21.430273811226197</v>
      </c>
      <c r="DB74" s="26"/>
      <c r="DC74" s="26"/>
      <c r="DD74" s="26"/>
      <c r="DE74" s="26"/>
      <c r="DF74" s="26"/>
      <c r="DG74" s="26"/>
      <c r="DH74" s="26"/>
      <c r="DI74" s="26"/>
      <c r="DJ74" s="26"/>
      <c r="DK74" s="26"/>
      <c r="DL74" s="26"/>
      <c r="DM74" s="26"/>
      <c r="DN74" s="26"/>
      <c r="DO74" s="26"/>
      <c r="DP74" s="26"/>
    </row>
    <row r="75" spans="1:120" ht="20.25" customHeight="1" x14ac:dyDescent="0.25">
      <c r="A75" s="30">
        <v>72</v>
      </c>
      <c r="B75" s="76" t="s">
        <v>178</v>
      </c>
      <c r="C75" s="77">
        <v>7.4887668497254117E-2</v>
      </c>
      <c r="D75" s="75">
        <v>89.7</v>
      </c>
      <c r="E75" s="75">
        <v>37.200797872340424</v>
      </c>
      <c r="F75" s="75">
        <v>69</v>
      </c>
      <c r="G75" s="75"/>
      <c r="H75" s="77">
        <v>8.5714285714285694</v>
      </c>
      <c r="I75" s="75">
        <v>9.0909090909090935</v>
      </c>
      <c r="J75" s="75">
        <v>44.35643564356436</v>
      </c>
      <c r="K75" s="75">
        <v>33.445265278710544</v>
      </c>
      <c r="L75" s="75">
        <v>38.948069241011986</v>
      </c>
      <c r="M75" s="75">
        <v>23.382352941176471</v>
      </c>
      <c r="N75" s="75">
        <v>20</v>
      </c>
      <c r="O75" s="84">
        <f t="shared" si="16"/>
        <v>8.5714285714285694</v>
      </c>
      <c r="P75" s="75">
        <v>15.079365079365079</v>
      </c>
      <c r="Q75" s="75">
        <v>13.740458015267176</v>
      </c>
      <c r="R75" s="75">
        <v>29</v>
      </c>
      <c r="S75" s="75"/>
      <c r="T75" s="75">
        <v>51.821642196846106</v>
      </c>
      <c r="U75" s="75">
        <v>2</v>
      </c>
      <c r="V75" s="75">
        <f t="shared" si="17"/>
        <v>15.079365079365079</v>
      </c>
      <c r="W75" s="75">
        <v>94.1</v>
      </c>
      <c r="X75" s="75">
        <v>38.9</v>
      </c>
      <c r="Y75" s="77">
        <f t="shared" si="12"/>
        <v>29</v>
      </c>
      <c r="Z75" s="77">
        <f t="shared" si="18"/>
        <v>0</v>
      </c>
      <c r="AA75" s="75">
        <v>21.2</v>
      </c>
      <c r="AB75" s="75">
        <v>12.525528414697497</v>
      </c>
      <c r="AC75" s="75">
        <v>5.8171745152354575</v>
      </c>
      <c r="AD75" s="75">
        <v>2203.125</v>
      </c>
      <c r="AE75" s="75">
        <v>1012.5</v>
      </c>
      <c r="AF75" s="75">
        <v>1102.3622047244094</v>
      </c>
      <c r="AG75" s="77">
        <v>702.09923664122141</v>
      </c>
      <c r="AH75" s="79">
        <v>9.2391304347826075</v>
      </c>
      <c r="AI75" s="75">
        <v>985</v>
      </c>
      <c r="AJ75" s="75">
        <v>608.70253164556959</v>
      </c>
      <c r="AK75" s="75">
        <v>820.46783625730995</v>
      </c>
      <c r="AL75" s="78">
        <f t="shared" si="11"/>
        <v>702.09923664122141</v>
      </c>
      <c r="AM75" s="75">
        <v>4.2979942693409736</v>
      </c>
      <c r="AN75" s="83">
        <v>0.38700000000000001</v>
      </c>
      <c r="AO75" s="75">
        <v>19.519435717014591</v>
      </c>
      <c r="AP75" s="75">
        <v>78.277153558052433</v>
      </c>
      <c r="AQ75" s="75">
        <v>1.4981273408239701</v>
      </c>
      <c r="AR75" s="75">
        <v>0</v>
      </c>
      <c r="AS75" s="75">
        <v>50.827067669172919</v>
      </c>
      <c r="AT75" s="75">
        <v>24.489795918367346</v>
      </c>
      <c r="AU75" s="75">
        <v>220.9801539612144</v>
      </c>
      <c r="AV75" s="75">
        <f t="shared" si="19"/>
        <v>34.789621137151002</v>
      </c>
      <c r="AW75" s="75">
        <v>1.1082975554192589</v>
      </c>
      <c r="AX75" s="78">
        <f t="shared" si="13"/>
        <v>1102.3622047244094</v>
      </c>
      <c r="AY75" s="75">
        <v>148.97485145843444</v>
      </c>
      <c r="AZ75" s="75">
        <v>37.1</v>
      </c>
      <c r="BA75" s="75"/>
      <c r="BB75" s="75">
        <v>22.7</v>
      </c>
      <c r="BC75" s="75">
        <v>27.388680000000001</v>
      </c>
      <c r="BD75" s="75">
        <v>2.3199999999999998</v>
      </c>
      <c r="BE75" s="75">
        <v>40.61</v>
      </c>
      <c r="BF75" s="75">
        <v>3.19</v>
      </c>
      <c r="BG75" s="75">
        <v>6.5</v>
      </c>
      <c r="BH75" s="80">
        <v>18.7</v>
      </c>
      <c r="BI75" s="75">
        <v>66.97</v>
      </c>
      <c r="BJ75" s="80">
        <v>16.239999999999998</v>
      </c>
      <c r="BK75" s="75">
        <v>21.424029999999998</v>
      </c>
      <c r="BL75" s="75">
        <v>11.61</v>
      </c>
      <c r="BM75" s="75">
        <v>28.12</v>
      </c>
      <c r="BN75" s="75">
        <v>18.24712643678161</v>
      </c>
      <c r="BO75" s="75">
        <v>77.157360406091371</v>
      </c>
      <c r="BP75" s="75">
        <v>876.92307692307691</v>
      </c>
      <c r="BQ75" s="75">
        <v>1035.7327809425169</v>
      </c>
      <c r="BR75" s="75">
        <v>15.515903801396432</v>
      </c>
      <c r="BS75" s="75">
        <v>19.299999999999997</v>
      </c>
      <c r="BT75" s="75"/>
      <c r="BU75" s="75" t="s">
        <v>250</v>
      </c>
      <c r="BV75" s="78">
        <f t="shared" si="14"/>
        <v>1102.3622047244094</v>
      </c>
      <c r="BW75" s="78">
        <f t="shared" si="20"/>
        <v>15.079365079365079</v>
      </c>
      <c r="BX75" s="78">
        <f t="shared" si="15"/>
        <v>12.525528414697497</v>
      </c>
      <c r="BY75" s="75" t="s">
        <v>107</v>
      </c>
      <c r="BZ75" s="75" t="s">
        <v>107</v>
      </c>
      <c r="CA75" s="75" t="s">
        <v>107</v>
      </c>
      <c r="CB75" s="75" t="s">
        <v>107</v>
      </c>
      <c r="CC75" s="75" t="s">
        <v>107</v>
      </c>
      <c r="CD75" s="75" t="s">
        <v>107</v>
      </c>
      <c r="CE75" s="78">
        <f t="shared" si="21"/>
        <v>13.740458015267176</v>
      </c>
      <c r="CF75" s="75" t="s">
        <v>250</v>
      </c>
      <c r="CG75" s="75">
        <v>18.8</v>
      </c>
      <c r="CH75" s="75">
        <v>0.8</v>
      </c>
      <c r="CI75" s="75">
        <v>7.9000000000000057</v>
      </c>
      <c r="CJ75" s="75" t="s">
        <v>107</v>
      </c>
      <c r="CK75" s="75">
        <v>13.625866050808314</v>
      </c>
      <c r="CL75" s="75"/>
      <c r="CM75" s="75"/>
      <c r="CN75" s="75">
        <v>53.6</v>
      </c>
      <c r="CO75" s="75"/>
      <c r="CP75" s="75">
        <v>6.3</v>
      </c>
      <c r="CQ75" s="75">
        <v>4.8</v>
      </c>
      <c r="CR75" s="75">
        <v>24.3</v>
      </c>
      <c r="CS75" s="75">
        <v>572</v>
      </c>
      <c r="CT75" s="75">
        <v>11.900000000000006</v>
      </c>
      <c r="CU75" s="75">
        <v>100</v>
      </c>
      <c r="CV75" s="75">
        <v>21.987126378178573</v>
      </c>
      <c r="CW75" s="75">
        <v>0.33231083844580778</v>
      </c>
      <c r="CX75" s="75">
        <v>19.769999999999996</v>
      </c>
      <c r="CY75" s="75">
        <v>4.0301673344331848</v>
      </c>
      <c r="CZ75" s="75">
        <v>51.526364477335797</v>
      </c>
      <c r="DA75" s="75">
        <v>22.187285054534737</v>
      </c>
      <c r="DB75" s="26"/>
      <c r="DC75" s="26"/>
      <c r="DD75" s="26"/>
      <c r="DE75" s="26"/>
      <c r="DF75" s="26"/>
      <c r="DG75" s="26"/>
      <c r="DH75" s="26"/>
      <c r="DI75" s="26"/>
      <c r="DJ75" s="26"/>
      <c r="DK75" s="26"/>
      <c r="DL75" s="26"/>
      <c r="DM75" s="26"/>
      <c r="DN75" s="26"/>
      <c r="DO75" s="26"/>
      <c r="DP75" s="26"/>
    </row>
    <row r="76" spans="1:120" ht="20.25" customHeight="1" x14ac:dyDescent="0.25">
      <c r="A76" s="30">
        <v>73</v>
      </c>
      <c r="B76" s="76" t="s">
        <v>179</v>
      </c>
      <c r="C76" s="77">
        <v>7.1528114038713637</v>
      </c>
      <c r="D76" s="75">
        <v>61.8</v>
      </c>
      <c r="E76" s="75">
        <v>16.198962725710004</v>
      </c>
      <c r="F76" s="75">
        <v>54.1</v>
      </c>
      <c r="G76" s="75">
        <v>282.40850931773173</v>
      </c>
      <c r="H76" s="77">
        <v>5.5433589462129476</v>
      </c>
      <c r="I76" s="75">
        <v>3.2132963988919698</v>
      </c>
      <c r="J76" s="75">
        <v>16.629220399495246</v>
      </c>
      <c r="K76" s="75">
        <v>17.674537115678614</v>
      </c>
      <c r="L76" s="75">
        <v>17.17369825844602</v>
      </c>
      <c r="M76" s="75">
        <v>63.066750629722925</v>
      </c>
      <c r="N76" s="75">
        <v>59.471947194719476</v>
      </c>
      <c r="O76" s="84">
        <f t="shared" si="16"/>
        <v>5.5433589462129476</v>
      </c>
      <c r="P76" s="75">
        <v>6.93880930694709</v>
      </c>
      <c r="Q76" s="75">
        <v>3.7875020719376762</v>
      </c>
      <c r="R76" s="75">
        <v>15.6</v>
      </c>
      <c r="S76" s="75">
        <v>2.4</v>
      </c>
      <c r="T76" s="75">
        <v>48.665949960906957</v>
      </c>
      <c r="U76" s="75">
        <v>4.3</v>
      </c>
      <c r="V76" s="75">
        <f t="shared" si="17"/>
        <v>6.93880930694709</v>
      </c>
      <c r="W76" s="75">
        <v>40</v>
      </c>
      <c r="X76" s="75">
        <v>46.6</v>
      </c>
      <c r="Y76" s="77">
        <f t="shared" si="12"/>
        <v>15.6</v>
      </c>
      <c r="Z76" s="77">
        <f t="shared" si="18"/>
        <v>2.4</v>
      </c>
      <c r="AA76" s="75">
        <v>8.9</v>
      </c>
      <c r="AB76" s="75">
        <v>3.7500261719757488</v>
      </c>
      <c r="AC76" s="75">
        <v>8.1726054266100032</v>
      </c>
      <c r="AD76" s="75">
        <v>3161.2610797743755</v>
      </c>
      <c r="AE76" s="75">
        <v>1372.8298611111111</v>
      </c>
      <c r="AF76" s="75">
        <v>808.36583948875432</v>
      </c>
      <c r="AG76" s="77">
        <v>778.96956665564005</v>
      </c>
      <c r="AH76" s="79">
        <v>11.339930462690559</v>
      </c>
      <c r="AI76" s="75">
        <v>1049</v>
      </c>
      <c r="AJ76" s="75">
        <v>648.18383356070945</v>
      </c>
      <c r="AK76" s="75">
        <v>958.03015075376879</v>
      </c>
      <c r="AL76" s="78">
        <f t="shared" si="11"/>
        <v>778.96956665564005</v>
      </c>
      <c r="AM76" s="75">
        <v>19.292290523574817</v>
      </c>
      <c r="AN76" s="83">
        <v>0.438</v>
      </c>
      <c r="AO76" s="75">
        <v>31.967484316033651</v>
      </c>
      <c r="AP76" s="75">
        <v>68.245616849264536</v>
      </c>
      <c r="AQ76" s="75">
        <v>2.2505253364559437</v>
      </c>
      <c r="AR76" s="75">
        <v>0.1250501002004008</v>
      </c>
      <c r="AS76" s="75">
        <v>58.587426028699326</v>
      </c>
      <c r="AT76" s="75">
        <v>1.3978494623655915</v>
      </c>
      <c r="AU76" s="75">
        <v>166.83206770250345</v>
      </c>
      <c r="AV76" s="75">
        <f t="shared" si="19"/>
        <v>47.802228496036513</v>
      </c>
      <c r="AW76" s="75">
        <v>1.030407922218231</v>
      </c>
      <c r="AX76" s="78">
        <f t="shared" si="13"/>
        <v>808.36583948875432</v>
      </c>
      <c r="AY76" s="75">
        <v>118.25832235543901</v>
      </c>
      <c r="AZ76" s="75">
        <v>34.9</v>
      </c>
      <c r="BA76" s="75"/>
      <c r="BB76" s="75">
        <v>16</v>
      </c>
      <c r="BC76" s="75">
        <v>19.81616</v>
      </c>
      <c r="BD76" s="75">
        <v>2.98</v>
      </c>
      <c r="BE76" s="75">
        <v>42.61</v>
      </c>
      <c r="BF76" s="75">
        <v>5.26</v>
      </c>
      <c r="BG76" s="75">
        <v>15.3</v>
      </c>
      <c r="BH76" s="80">
        <v>6.1</v>
      </c>
      <c r="BI76" s="75">
        <v>55.32</v>
      </c>
      <c r="BJ76" s="80">
        <v>11.82</v>
      </c>
      <c r="BK76" s="75">
        <v>16.353960000000001</v>
      </c>
      <c r="BL76" s="75">
        <v>9.81</v>
      </c>
      <c r="BM76" s="75">
        <v>21.72</v>
      </c>
      <c r="BN76" s="75">
        <v>25.237295063354377</v>
      </c>
      <c r="BO76" s="75">
        <v>77.784325279905715</v>
      </c>
      <c r="BP76" s="75">
        <v>1131.0175054704596</v>
      </c>
      <c r="BQ76" s="75">
        <v>650.41204113600759</v>
      </c>
      <c r="BR76" s="75">
        <v>13.370679023018315</v>
      </c>
      <c r="BS76" s="75">
        <v>43.2</v>
      </c>
      <c r="BT76" s="75">
        <v>27.14926345645258</v>
      </c>
      <c r="BU76" s="75" t="s">
        <v>251</v>
      </c>
      <c r="BV76" s="78">
        <f t="shared" si="14"/>
        <v>808.36583948875432</v>
      </c>
      <c r="BW76" s="78">
        <f t="shared" si="20"/>
        <v>6.93880930694709</v>
      </c>
      <c r="BX76" s="78">
        <f t="shared" si="15"/>
        <v>3.7500261719757488</v>
      </c>
      <c r="BY76" s="75">
        <v>12.4</v>
      </c>
      <c r="BZ76" s="75">
        <v>33.700000000000003</v>
      </c>
      <c r="CA76" s="75">
        <v>25.6</v>
      </c>
      <c r="CB76" s="75">
        <v>9.1999999999999993</v>
      </c>
      <c r="CC76" s="75">
        <v>19.5</v>
      </c>
      <c r="CD76" s="75">
        <v>7.1</v>
      </c>
      <c r="CE76" s="78">
        <f t="shared" si="21"/>
        <v>3.7875020719376762</v>
      </c>
      <c r="CF76" s="75" t="s">
        <v>251</v>
      </c>
      <c r="CG76" s="75">
        <v>21.8</v>
      </c>
      <c r="CH76" s="75">
        <v>1.2</v>
      </c>
      <c r="CI76" s="75">
        <v>6.9000000000000057</v>
      </c>
      <c r="CJ76" s="75">
        <v>10.3</v>
      </c>
      <c r="CK76" s="75">
        <v>14.414032897962823</v>
      </c>
      <c r="CL76" s="75"/>
      <c r="CM76" s="75"/>
      <c r="CN76" s="75">
        <v>38.6</v>
      </c>
      <c r="CO76" s="75">
        <v>22.9</v>
      </c>
      <c r="CP76" s="75">
        <v>10.3</v>
      </c>
      <c r="CQ76" s="75">
        <v>5.2</v>
      </c>
      <c r="CR76" s="75">
        <v>40.6</v>
      </c>
      <c r="CS76" s="75">
        <v>448</v>
      </c>
      <c r="CT76" s="75">
        <v>12.700000000000003</v>
      </c>
      <c r="CU76" s="75">
        <v>2.4</v>
      </c>
      <c r="CV76" s="75">
        <v>7.2598504157439523</v>
      </c>
      <c r="CW76" s="75">
        <v>0.43623194370138685</v>
      </c>
      <c r="CX76" s="75">
        <v>22.569999999999993</v>
      </c>
      <c r="CY76" s="75">
        <v>4.4175097100532925</v>
      </c>
      <c r="CZ76" s="75">
        <v>47.879193774716164</v>
      </c>
      <c r="DA76" s="75">
        <v>4.4350070364378675</v>
      </c>
      <c r="DB76" s="26"/>
      <c r="DC76" s="26"/>
      <c r="DD76" s="26"/>
      <c r="DE76" s="26"/>
      <c r="DF76" s="26"/>
      <c r="DG76" s="26"/>
      <c r="DH76" s="26"/>
      <c r="DI76" s="26"/>
      <c r="DJ76" s="26"/>
      <c r="DK76" s="26"/>
      <c r="DL76" s="26"/>
      <c r="DM76" s="26"/>
      <c r="DN76" s="26"/>
      <c r="DO76" s="26"/>
      <c r="DP76" s="26"/>
    </row>
    <row r="77" spans="1:120" ht="20.25" customHeight="1" x14ac:dyDescent="0.25">
      <c r="A77" s="30">
        <v>74</v>
      </c>
      <c r="B77" s="76" t="s">
        <v>180</v>
      </c>
      <c r="C77" s="77">
        <v>5.4229367556539776</v>
      </c>
      <c r="D77" s="75">
        <v>51.7</v>
      </c>
      <c r="E77" s="75">
        <v>8.0472516312785256</v>
      </c>
      <c r="F77" s="75">
        <v>36.9</v>
      </c>
      <c r="G77" s="75">
        <v>551.70493316944692</v>
      </c>
      <c r="H77" s="77">
        <v>11.584051724137936</v>
      </c>
      <c r="I77" s="75">
        <v>4.3670536207849722</v>
      </c>
      <c r="J77" s="75">
        <v>27.260490989005753</v>
      </c>
      <c r="K77" s="75">
        <v>26.307292441920378</v>
      </c>
      <c r="L77" s="75">
        <v>26.774476034794791</v>
      </c>
      <c r="M77" s="75">
        <v>37.992930600608027</v>
      </c>
      <c r="N77" s="75">
        <v>42.634756674183464</v>
      </c>
      <c r="O77" s="84">
        <f t="shared" si="16"/>
        <v>11.584051724137936</v>
      </c>
      <c r="P77" s="75">
        <v>12.430494585894058</v>
      </c>
      <c r="Q77" s="75">
        <v>7.6316366026436864</v>
      </c>
      <c r="R77" s="75">
        <v>19.899999999999999</v>
      </c>
      <c r="S77" s="75">
        <v>3.6</v>
      </c>
      <c r="T77" s="75">
        <v>29.437159148432201</v>
      </c>
      <c r="U77" s="75">
        <v>4.5999999999999996</v>
      </c>
      <c r="V77" s="75">
        <f t="shared" si="17"/>
        <v>12.430494585894058</v>
      </c>
      <c r="W77" s="75">
        <v>77.2</v>
      </c>
      <c r="X77" s="75">
        <v>20.3</v>
      </c>
      <c r="Y77" s="77">
        <f t="shared" si="12"/>
        <v>19.899999999999999</v>
      </c>
      <c r="Z77" s="77">
        <f t="shared" si="18"/>
        <v>3.6</v>
      </c>
      <c r="AA77" s="75">
        <v>13.3</v>
      </c>
      <c r="AB77" s="75">
        <v>23.369430074890047</v>
      </c>
      <c r="AC77" s="75">
        <v>11.471874807467193</v>
      </c>
      <c r="AD77" s="75">
        <v>2335.027567195038</v>
      </c>
      <c r="AE77" s="75">
        <v>1235.5012427506213</v>
      </c>
      <c r="AF77" s="75">
        <v>1398.0781181961538</v>
      </c>
      <c r="AG77" s="77">
        <v>737.20079280378104</v>
      </c>
      <c r="AH77" s="79">
        <v>12.394294734468373</v>
      </c>
      <c r="AI77" s="75">
        <v>991</v>
      </c>
      <c r="AJ77" s="75">
        <v>581.11764705882354</v>
      </c>
      <c r="AK77" s="75">
        <v>940.46855733662142</v>
      </c>
      <c r="AL77" s="78">
        <f t="shared" si="11"/>
        <v>737.20079280378104</v>
      </c>
      <c r="AM77" s="75">
        <v>14.099457005245883</v>
      </c>
      <c r="AN77" s="83">
        <v>0.41599999999999998</v>
      </c>
      <c r="AO77" s="75">
        <v>31.308439645891223</v>
      </c>
      <c r="AP77" s="75">
        <v>73.264678346930594</v>
      </c>
      <c r="AQ77" s="75">
        <v>1.1675805804467032</v>
      </c>
      <c r="AR77" s="75">
        <v>0.31404097232430406</v>
      </c>
      <c r="AS77" s="75">
        <v>60.913480621757934</v>
      </c>
      <c r="AT77" s="75">
        <v>5.025125628140704</v>
      </c>
      <c r="AU77" s="75">
        <v>204.00828457705194</v>
      </c>
      <c r="AV77" s="75">
        <f t="shared" si="19"/>
        <v>61.837893255618624</v>
      </c>
      <c r="AW77" s="75">
        <v>0.89083404308145475</v>
      </c>
      <c r="AX77" s="78">
        <f t="shared" si="13"/>
        <v>1398.0781181961538</v>
      </c>
      <c r="AY77" s="75">
        <v>121.72369416677368</v>
      </c>
      <c r="AZ77" s="75">
        <v>39.1</v>
      </c>
      <c r="BA77" s="75"/>
      <c r="BB77" s="75">
        <v>22.6</v>
      </c>
      <c r="BC77" s="75">
        <v>23.318860000000001</v>
      </c>
      <c r="BD77" s="75">
        <v>4.04</v>
      </c>
      <c r="BE77" s="75">
        <v>44.22</v>
      </c>
      <c r="BF77" s="75">
        <v>2.4500000000000002</v>
      </c>
      <c r="BG77" s="75">
        <v>17.3</v>
      </c>
      <c r="BH77" s="80">
        <v>13</v>
      </c>
      <c r="BI77" s="75">
        <v>47.77</v>
      </c>
      <c r="BJ77" s="80">
        <v>23.03</v>
      </c>
      <c r="BK77" s="75">
        <v>22.184249999999999</v>
      </c>
      <c r="BL77" s="75">
        <v>16.5</v>
      </c>
      <c r="BM77" s="75">
        <v>30.38</v>
      </c>
      <c r="BN77" s="75">
        <v>33.907011226435081</v>
      </c>
      <c r="BO77" s="75">
        <v>71.728052367734179</v>
      </c>
      <c r="BP77" s="75">
        <v>851.75224123879377</v>
      </c>
      <c r="BQ77" s="75">
        <v>1174.0894314039817</v>
      </c>
      <c r="BR77" s="75">
        <v>14.507618810005637</v>
      </c>
      <c r="BS77" s="75">
        <v>53</v>
      </c>
      <c r="BT77" s="75">
        <v>58.958446692885722</v>
      </c>
      <c r="BU77" s="75" t="s">
        <v>222</v>
      </c>
      <c r="BV77" s="78">
        <f t="shared" si="14"/>
        <v>1398.0781181961538</v>
      </c>
      <c r="BW77" s="78">
        <f t="shared" si="20"/>
        <v>12.430494585894058</v>
      </c>
      <c r="BX77" s="78">
        <f t="shared" si="15"/>
        <v>23.369430074890047</v>
      </c>
      <c r="BY77" s="75">
        <v>15.3</v>
      </c>
      <c r="BZ77" s="75">
        <v>29.8</v>
      </c>
      <c r="CA77" s="75">
        <v>27.6</v>
      </c>
      <c r="CB77" s="75">
        <v>11.2</v>
      </c>
      <c r="CC77" s="75">
        <v>19.399999999999999</v>
      </c>
      <c r="CD77" s="75">
        <v>8.4</v>
      </c>
      <c r="CE77" s="78">
        <f t="shared" si="21"/>
        <v>7.6316366026436864</v>
      </c>
      <c r="CF77" s="75" t="s">
        <v>222</v>
      </c>
      <c r="CG77" s="75">
        <v>11.5</v>
      </c>
      <c r="CH77" s="75">
        <v>1</v>
      </c>
      <c r="CI77" s="75">
        <v>3.2000000000000028</v>
      </c>
      <c r="CJ77" s="75">
        <v>17.8</v>
      </c>
      <c r="CK77" s="75">
        <v>6.3772941476578557</v>
      </c>
      <c r="CL77" s="75"/>
      <c r="CM77" s="75"/>
      <c r="CN77" s="75">
        <v>54.6</v>
      </c>
      <c r="CO77" s="75">
        <v>18.8</v>
      </c>
      <c r="CP77" s="75">
        <v>10.1</v>
      </c>
      <c r="CQ77" s="75">
        <v>5.0999999999999996</v>
      </c>
      <c r="CR77" s="75">
        <v>48.2</v>
      </c>
      <c r="CS77" s="75">
        <v>537</v>
      </c>
      <c r="CT77" s="75">
        <v>23</v>
      </c>
      <c r="CU77" s="75">
        <v>19</v>
      </c>
      <c r="CV77" s="75">
        <v>2.0938478941872609</v>
      </c>
      <c r="CW77" s="75">
        <v>0.30305799952857648</v>
      </c>
      <c r="CX77" s="75">
        <v>20.540000000000006</v>
      </c>
      <c r="CY77" s="75">
        <v>5.8914432348240533</v>
      </c>
      <c r="CZ77" s="75">
        <v>66.311084019099866</v>
      </c>
      <c r="DA77" s="75">
        <v>9.6486387455356937</v>
      </c>
      <c r="DB77" s="26"/>
      <c r="DC77" s="26"/>
      <c r="DD77" s="26"/>
      <c r="DE77" s="26"/>
      <c r="DF77" s="26"/>
      <c r="DG77" s="26"/>
      <c r="DH77" s="26"/>
      <c r="DI77" s="26"/>
      <c r="DJ77" s="26"/>
      <c r="DK77" s="26"/>
      <c r="DL77" s="26"/>
      <c r="DM77" s="26"/>
      <c r="DN77" s="26"/>
      <c r="DO77" s="26"/>
      <c r="DP77" s="26"/>
    </row>
    <row r="78" spans="1:120" ht="20.25" customHeight="1" x14ac:dyDescent="0.25">
      <c r="A78" s="30">
        <v>75</v>
      </c>
      <c r="B78" s="76" t="s">
        <v>181</v>
      </c>
      <c r="C78" s="77">
        <v>0.90398353871407755</v>
      </c>
      <c r="D78" s="75">
        <v>63.3</v>
      </c>
      <c r="E78" s="75">
        <v>15.374033199841033</v>
      </c>
      <c r="F78" s="75">
        <v>53</v>
      </c>
      <c r="G78" s="75">
        <v>281.4842418416012</v>
      </c>
      <c r="H78" s="77">
        <v>17.948717948717956</v>
      </c>
      <c r="I78" s="75">
        <v>9.9804305283757344</v>
      </c>
      <c r="J78" s="75">
        <v>39.271409498378787</v>
      </c>
      <c r="K78" s="75">
        <v>34.337241830843404</v>
      </c>
      <c r="L78" s="75">
        <v>36.72302490009222</v>
      </c>
      <c r="M78" s="75">
        <v>22.562014769929934</v>
      </c>
      <c r="N78" s="75">
        <v>31.581125827814571</v>
      </c>
      <c r="O78" s="84">
        <f t="shared" si="16"/>
        <v>17.948717948717956</v>
      </c>
      <c r="P78" s="75">
        <v>12.432656444260257</v>
      </c>
      <c r="Q78" s="75">
        <v>14.929693961952026</v>
      </c>
      <c r="R78" s="75">
        <v>21.4</v>
      </c>
      <c r="S78" s="75"/>
      <c r="T78" s="75">
        <v>28.745576091230831</v>
      </c>
      <c r="U78" s="75">
        <v>3.2</v>
      </c>
      <c r="V78" s="75">
        <f t="shared" si="17"/>
        <v>12.432656444260257</v>
      </c>
      <c r="W78" s="75">
        <v>60</v>
      </c>
      <c r="X78" s="75">
        <v>11.7</v>
      </c>
      <c r="Y78" s="77">
        <f t="shared" si="12"/>
        <v>21.4</v>
      </c>
      <c r="Z78" s="77">
        <f t="shared" si="18"/>
        <v>0</v>
      </c>
      <c r="AA78" s="75">
        <v>37</v>
      </c>
      <c r="AB78" s="75">
        <v>56.259094287916078</v>
      </c>
      <c r="AC78" s="75">
        <v>5.5762081784386615</v>
      </c>
      <c r="AD78" s="75">
        <v>2472.635494155154</v>
      </c>
      <c r="AE78" s="75">
        <v>1089.169381107492</v>
      </c>
      <c r="AF78" s="75">
        <v>1802.5409029112559</v>
      </c>
      <c r="AG78" s="77">
        <v>804.90797546012266</v>
      </c>
      <c r="AH78" s="79">
        <v>6.9422776911076438</v>
      </c>
      <c r="AI78" s="75">
        <v>977</v>
      </c>
      <c r="AJ78" s="75">
        <v>678.87542277339344</v>
      </c>
      <c r="AK78" s="75">
        <v>981.6985645933014</v>
      </c>
      <c r="AL78" s="78">
        <f t="shared" si="11"/>
        <v>804.90797546012266</v>
      </c>
      <c r="AM78" s="75">
        <v>8.068033144352377</v>
      </c>
      <c r="AN78" s="83">
        <v>0.36499999999999999</v>
      </c>
      <c r="AO78" s="75">
        <v>30.950820776930211</v>
      </c>
      <c r="AP78" s="75">
        <v>65.329333833270837</v>
      </c>
      <c r="AQ78" s="75">
        <v>5.7555305586801646</v>
      </c>
      <c r="AR78" s="75">
        <v>0.16264231202302012</v>
      </c>
      <c r="AS78" s="75">
        <v>61.489433686331992</v>
      </c>
      <c r="AT78" s="75">
        <v>13.219424460431656</v>
      </c>
      <c r="AU78" s="75">
        <v>179.49976304319006</v>
      </c>
      <c r="AV78" s="75">
        <f t="shared" si="19"/>
        <v>44.606584899301829</v>
      </c>
      <c r="AW78" s="75">
        <v>0.82973801050086882</v>
      </c>
      <c r="AX78" s="78">
        <f t="shared" si="13"/>
        <v>1802.5409029112559</v>
      </c>
      <c r="AY78" s="75">
        <v>125.37033990409829</v>
      </c>
      <c r="AZ78" s="75">
        <v>33.5</v>
      </c>
      <c r="BA78" s="75"/>
      <c r="BB78" s="75">
        <v>26.9</v>
      </c>
      <c r="BC78" s="75">
        <v>21.749970000000001</v>
      </c>
      <c r="BD78" s="75">
        <v>0.97</v>
      </c>
      <c r="BE78" s="75">
        <v>39.229999999999997</v>
      </c>
      <c r="BF78" s="75">
        <v>5.41</v>
      </c>
      <c r="BG78" s="75">
        <v>15.9</v>
      </c>
      <c r="BH78" s="80">
        <v>13.9</v>
      </c>
      <c r="BI78" s="75">
        <v>72.55</v>
      </c>
      <c r="BJ78" s="80">
        <v>16.16</v>
      </c>
      <c r="BK78" s="75">
        <v>20.931989999999999</v>
      </c>
      <c r="BL78" s="75">
        <v>14.04</v>
      </c>
      <c r="BM78" s="75">
        <v>27.09</v>
      </c>
      <c r="BN78" s="75">
        <v>23.477386934673365</v>
      </c>
      <c r="BO78" s="75">
        <v>77.595519103820763</v>
      </c>
      <c r="BP78" s="75">
        <v>1000.3753753753754</v>
      </c>
      <c r="BQ78" s="75">
        <v>1472.3985613941925</v>
      </c>
      <c r="BR78" s="75">
        <v>12.819248594813134</v>
      </c>
      <c r="BS78" s="75">
        <v>44.3</v>
      </c>
      <c r="BT78" s="75"/>
      <c r="BU78" s="75" t="s">
        <v>252</v>
      </c>
      <c r="BV78" s="78">
        <f t="shared" si="14"/>
        <v>1802.5409029112559</v>
      </c>
      <c r="BW78" s="78">
        <f t="shared" si="20"/>
        <v>12.432656444260257</v>
      </c>
      <c r="BX78" s="78">
        <f t="shared" si="15"/>
        <v>56.259094287916078</v>
      </c>
      <c r="BY78" s="75" t="s">
        <v>107</v>
      </c>
      <c r="BZ78" s="75" t="s">
        <v>107</v>
      </c>
      <c r="CA78" s="75" t="s">
        <v>107</v>
      </c>
      <c r="CB78" s="75" t="s">
        <v>107</v>
      </c>
      <c r="CC78" s="75" t="s">
        <v>107</v>
      </c>
      <c r="CD78" s="75" t="s">
        <v>107</v>
      </c>
      <c r="CE78" s="78">
        <f t="shared" si="21"/>
        <v>14.929693961952026</v>
      </c>
      <c r="CF78" s="75" t="s">
        <v>252</v>
      </c>
      <c r="CG78" s="75">
        <v>13.6</v>
      </c>
      <c r="CH78" s="75">
        <v>1</v>
      </c>
      <c r="CI78" s="75">
        <v>6.7000000000000028</v>
      </c>
      <c r="CJ78" s="75" t="s">
        <v>107</v>
      </c>
      <c r="CK78" s="75">
        <v>5.1059499580988872</v>
      </c>
      <c r="CL78" s="75"/>
      <c r="CM78" s="75"/>
      <c r="CN78" s="75">
        <v>51.3</v>
      </c>
      <c r="CO78" s="75"/>
      <c r="CP78" s="75">
        <v>10</v>
      </c>
      <c r="CQ78" s="75">
        <v>5.9</v>
      </c>
      <c r="CR78" s="75">
        <v>29.2</v>
      </c>
      <c r="CS78" s="75">
        <v>502</v>
      </c>
      <c r="CT78" s="75">
        <v>12.799999999999997</v>
      </c>
      <c r="CU78" s="75">
        <v>20.8</v>
      </c>
      <c r="CV78" s="75">
        <v>5.7576769025367156</v>
      </c>
      <c r="CW78" s="75">
        <v>0.4216444132115249</v>
      </c>
      <c r="CX78" s="75">
        <v>23.319999999999993</v>
      </c>
      <c r="CY78" s="75">
        <v>5.4606394323894918</v>
      </c>
      <c r="CZ78" s="75">
        <v>61.973667057749971</v>
      </c>
      <c r="DA78" s="75">
        <v>18.181818181818183</v>
      </c>
      <c r="DB78" s="26"/>
      <c r="DC78" s="26"/>
      <c r="DD78" s="26"/>
      <c r="DE78" s="26"/>
      <c r="DF78" s="26"/>
      <c r="DG78" s="26"/>
      <c r="DH78" s="26"/>
      <c r="DI78" s="26"/>
      <c r="DJ78" s="26"/>
      <c r="DK78" s="26"/>
      <c r="DL78" s="26"/>
      <c r="DM78" s="26"/>
      <c r="DN78" s="26"/>
      <c r="DO78" s="26"/>
      <c r="DP78" s="26"/>
    </row>
    <row r="79" spans="1:120" ht="20.25" customHeight="1" x14ac:dyDescent="0.25">
      <c r="A79" s="30">
        <v>76</v>
      </c>
      <c r="B79" s="76" t="s">
        <v>182</v>
      </c>
      <c r="C79" s="77">
        <v>4.0868323453568527</v>
      </c>
      <c r="D79" s="75">
        <v>52.7</v>
      </c>
      <c r="E79" s="75">
        <v>9.3844183985029055</v>
      </c>
      <c r="F79" s="75">
        <v>49.8</v>
      </c>
      <c r="G79" s="75">
        <v>423.291414405296</v>
      </c>
      <c r="H79" s="77">
        <v>9.8438560760353084</v>
      </c>
      <c r="I79" s="75">
        <v>4.5957152729785662</v>
      </c>
      <c r="J79" s="75">
        <v>22.092204132748904</v>
      </c>
      <c r="K79" s="75">
        <v>20.954340583970215</v>
      </c>
      <c r="L79" s="75">
        <v>21.523684571249536</v>
      </c>
      <c r="M79" s="75">
        <v>48.496063858518973</v>
      </c>
      <c r="N79" s="75">
        <v>43.158713072598971</v>
      </c>
      <c r="O79" s="84">
        <f t="shared" si="16"/>
        <v>9.8438560760353084</v>
      </c>
      <c r="P79" s="75">
        <v>13.545744744925617</v>
      </c>
      <c r="Q79" s="75">
        <v>9.3320587883857087</v>
      </c>
      <c r="R79" s="75">
        <v>21.7</v>
      </c>
      <c r="S79" s="75">
        <v>6</v>
      </c>
      <c r="T79" s="75">
        <v>33.404011288350965</v>
      </c>
      <c r="U79" s="75">
        <v>4.5</v>
      </c>
      <c r="V79" s="75">
        <f t="shared" si="17"/>
        <v>13.545744744925617</v>
      </c>
      <c r="W79" s="75">
        <v>53.5</v>
      </c>
      <c r="X79" s="75">
        <v>27.4</v>
      </c>
      <c r="Y79" s="77">
        <f t="shared" si="12"/>
        <v>21.7</v>
      </c>
      <c r="Z79" s="77">
        <f t="shared" si="18"/>
        <v>6</v>
      </c>
      <c r="AA79" s="75">
        <v>17.399999999999999</v>
      </c>
      <c r="AB79" s="75">
        <v>39.045063628944071</v>
      </c>
      <c r="AC79" s="75">
        <v>7.0943085337666201</v>
      </c>
      <c r="AD79" s="75">
        <v>2388.2910581603896</v>
      </c>
      <c r="AE79" s="75">
        <v>1196.9817315329626</v>
      </c>
      <c r="AF79" s="75">
        <v>1403.1359647574604</v>
      </c>
      <c r="AG79" s="77">
        <v>839.50511945392486</v>
      </c>
      <c r="AH79" s="79">
        <v>12.327665226256618</v>
      </c>
      <c r="AI79" s="75">
        <v>1009</v>
      </c>
      <c r="AJ79" s="75">
        <v>630.9490768673827</v>
      </c>
      <c r="AK79" s="75">
        <v>1064.5409978651064</v>
      </c>
      <c r="AL79" s="78">
        <f t="shared" si="11"/>
        <v>839.50511945392486</v>
      </c>
      <c r="AM79" s="75">
        <v>23.86262570978997</v>
      </c>
      <c r="AN79" s="83">
        <v>0.42099999999999999</v>
      </c>
      <c r="AO79" s="75">
        <v>25.597586295676329</v>
      </c>
      <c r="AP79" s="75">
        <v>67.404296742353921</v>
      </c>
      <c r="AQ79" s="75">
        <v>0.97570914359450345</v>
      </c>
      <c r="AR79" s="75">
        <v>0.31912726614308667</v>
      </c>
      <c r="AS79" s="75">
        <v>68.902027470653664</v>
      </c>
      <c r="AT79" s="75">
        <v>9</v>
      </c>
      <c r="AU79" s="75">
        <v>195.87315582029919</v>
      </c>
      <c r="AV79" s="75">
        <f t="shared" si="19"/>
        <v>68.720588854884582</v>
      </c>
      <c r="AW79" s="75">
        <v>0.99495583592237946</v>
      </c>
      <c r="AX79" s="78">
        <f t="shared" si="13"/>
        <v>1403.1359647574604</v>
      </c>
      <c r="AY79" s="75">
        <v>117.92612880934934</v>
      </c>
      <c r="AZ79" s="75">
        <v>42.2</v>
      </c>
      <c r="BA79" s="75"/>
      <c r="BB79" s="75">
        <v>25</v>
      </c>
      <c r="BC79" s="75">
        <v>19.76249</v>
      </c>
      <c r="BD79" s="75">
        <v>2.4500000000000002</v>
      </c>
      <c r="BE79" s="75">
        <v>36.57</v>
      </c>
      <c r="BF79" s="75">
        <v>3.9</v>
      </c>
      <c r="BG79" s="75">
        <v>18</v>
      </c>
      <c r="BH79" s="80">
        <v>15.8</v>
      </c>
      <c r="BI79" s="75">
        <v>49.15</v>
      </c>
      <c r="BJ79" s="80">
        <v>20.8</v>
      </c>
      <c r="BK79" s="75">
        <v>23.888169999999999</v>
      </c>
      <c r="BL79" s="75">
        <v>15.89</v>
      </c>
      <c r="BM79" s="75">
        <v>22.96</v>
      </c>
      <c r="BN79" s="75">
        <v>28.506074696265188</v>
      </c>
      <c r="BO79" s="75">
        <v>73.151436874394577</v>
      </c>
      <c r="BP79" s="75">
        <v>929.57233848953592</v>
      </c>
      <c r="BQ79" s="75">
        <v>959.18095581266005</v>
      </c>
      <c r="BR79" s="75">
        <v>10.996188539160487</v>
      </c>
      <c r="BS79" s="75">
        <v>56.6</v>
      </c>
      <c r="BT79" s="75">
        <v>59.101407408958018</v>
      </c>
      <c r="BU79" s="75" t="s">
        <v>197</v>
      </c>
      <c r="BV79" s="78">
        <f t="shared" si="14"/>
        <v>1403.1359647574604</v>
      </c>
      <c r="BW79" s="78">
        <f t="shared" si="20"/>
        <v>13.545744744925617</v>
      </c>
      <c r="BX79" s="78">
        <f t="shared" si="15"/>
        <v>39.045063628944071</v>
      </c>
      <c r="BY79" s="75">
        <v>14.8</v>
      </c>
      <c r="BZ79" s="75">
        <v>38.4</v>
      </c>
      <c r="CA79" s="75">
        <v>27.6</v>
      </c>
      <c r="CB79" s="75">
        <v>12</v>
      </c>
      <c r="CC79" s="75">
        <v>25.6</v>
      </c>
      <c r="CD79" s="75">
        <v>9.4</v>
      </c>
      <c r="CE79" s="78">
        <f t="shared" si="21"/>
        <v>9.3320587883857087</v>
      </c>
      <c r="CF79" s="75" t="s">
        <v>197</v>
      </c>
      <c r="CG79" s="75">
        <v>15.5</v>
      </c>
      <c r="CH79" s="75">
        <v>1</v>
      </c>
      <c r="CI79" s="75">
        <v>8</v>
      </c>
      <c r="CJ79" s="75">
        <v>26.2</v>
      </c>
      <c r="CK79" s="75">
        <v>8.2139413142306097</v>
      </c>
      <c r="CL79" s="75"/>
      <c r="CM79" s="75"/>
      <c r="CN79" s="75">
        <v>49.5</v>
      </c>
      <c r="CO79" s="75">
        <v>3.1</v>
      </c>
      <c r="CP79" s="75">
        <v>9.6999999999999993</v>
      </c>
      <c r="CQ79" s="75">
        <v>5.0999999999999996</v>
      </c>
      <c r="CR79" s="75">
        <v>54.4</v>
      </c>
      <c r="CS79" s="75">
        <v>559</v>
      </c>
      <c r="CT79" s="75">
        <v>29</v>
      </c>
      <c r="CU79" s="75">
        <v>54.400000000000006</v>
      </c>
      <c r="CV79" s="75">
        <v>5.8937602190197342</v>
      </c>
      <c r="CW79" s="75">
        <v>0.32005190978920417</v>
      </c>
      <c r="CX79" s="75">
        <v>26.11</v>
      </c>
      <c r="CY79" s="75">
        <v>6.0389814523734673</v>
      </c>
      <c r="CZ79" s="75">
        <v>57.492834109638125</v>
      </c>
      <c r="DA79" s="75">
        <v>9.5799054422760523</v>
      </c>
      <c r="DB79" s="26"/>
      <c r="DC79" s="26"/>
      <c r="DD79" s="26"/>
      <c r="DE79" s="26"/>
      <c r="DF79" s="26"/>
      <c r="DG79" s="26"/>
      <c r="DH79" s="26"/>
      <c r="DI79" s="26"/>
      <c r="DJ79" s="26"/>
      <c r="DK79" s="26"/>
      <c r="DL79" s="26"/>
      <c r="DM79" s="26"/>
      <c r="DN79" s="26"/>
      <c r="DO79" s="26"/>
      <c r="DP79" s="26"/>
    </row>
    <row r="80" spans="1:120" ht="20.25" customHeight="1" x14ac:dyDescent="0.25">
      <c r="A80" s="30">
        <v>77</v>
      </c>
      <c r="B80" s="76" t="s">
        <v>183</v>
      </c>
      <c r="C80" s="77">
        <v>3.5000110970548413</v>
      </c>
      <c r="D80" s="75">
        <v>69.400000000000006</v>
      </c>
      <c r="E80" s="75">
        <v>17.440774502453205</v>
      </c>
      <c r="F80" s="75">
        <v>63.2</v>
      </c>
      <c r="G80" s="75">
        <v>266.56833833501389</v>
      </c>
      <c r="H80" s="77">
        <v>3.7878787878787818</v>
      </c>
      <c r="I80" s="75">
        <v>2.310231023102304</v>
      </c>
      <c r="J80" s="75">
        <v>9.7332899658481047</v>
      </c>
      <c r="K80" s="75">
        <v>10.874014942175826</v>
      </c>
      <c r="L80" s="75">
        <v>10.320092658401116</v>
      </c>
      <c r="M80" s="75">
        <v>67.246763713292694</v>
      </c>
      <c r="N80" s="75">
        <v>51.536604987932421</v>
      </c>
      <c r="O80" s="84">
        <f t="shared" si="16"/>
        <v>3.7878787878787818</v>
      </c>
      <c r="P80" s="75">
        <v>5.7999033349444176</v>
      </c>
      <c r="Q80" s="75">
        <v>2.5475653015156401</v>
      </c>
      <c r="R80" s="75">
        <v>18.3</v>
      </c>
      <c r="S80" s="75">
        <v>2.7</v>
      </c>
      <c r="T80" s="75">
        <v>64.843944182082879</v>
      </c>
      <c r="U80" s="75">
        <v>4.3</v>
      </c>
      <c r="V80" s="75">
        <f t="shared" si="17"/>
        <v>5.7999033349444176</v>
      </c>
      <c r="W80" s="75">
        <v>72.3</v>
      </c>
      <c r="X80" s="75">
        <v>49</v>
      </c>
      <c r="Y80" s="77">
        <f t="shared" si="12"/>
        <v>18.3</v>
      </c>
      <c r="Z80" s="77">
        <f t="shared" si="18"/>
        <v>2.7</v>
      </c>
      <c r="AA80" s="75">
        <v>15.6</v>
      </c>
      <c r="AB80" s="75">
        <v>4.2306120270447858</v>
      </c>
      <c r="AC80" s="75">
        <v>6.956100710135571</v>
      </c>
      <c r="AD80" s="75">
        <v>4272.4913494809689</v>
      </c>
      <c r="AE80" s="75">
        <v>1253.3244680851064</v>
      </c>
      <c r="AF80" s="75">
        <v>1120.969696969697</v>
      </c>
      <c r="AG80" s="77">
        <v>1324.5325355272998</v>
      </c>
      <c r="AH80" s="79">
        <v>6.130134597949648</v>
      </c>
      <c r="AI80" s="75">
        <v>1035</v>
      </c>
      <c r="AJ80" s="75">
        <v>1198.3199668141592</v>
      </c>
      <c r="AK80" s="75">
        <v>1482.5177785303081</v>
      </c>
      <c r="AL80" s="78">
        <f t="shared" si="11"/>
        <v>1324.5325355272998</v>
      </c>
      <c r="AM80" s="75">
        <v>50.467139175257735</v>
      </c>
      <c r="AN80" s="83">
        <v>0.317</v>
      </c>
      <c r="AO80" s="75">
        <v>22.076676414529977</v>
      </c>
      <c r="AP80" s="75">
        <v>44.541365342081065</v>
      </c>
      <c r="AQ80" s="75">
        <v>8.5464350505728266</v>
      </c>
      <c r="AR80" s="75">
        <v>0.19163286130260571</v>
      </c>
      <c r="AS80" s="75">
        <v>75.175474188502164</v>
      </c>
      <c r="AT80" s="75">
        <v>0.87825560266505154</v>
      </c>
      <c r="AU80" s="75">
        <v>141.37307378778792</v>
      </c>
      <c r="AV80" s="75">
        <f t="shared" si="19"/>
        <v>23.716354528558359</v>
      </c>
      <c r="AW80" s="75">
        <v>0.98496901931793868</v>
      </c>
      <c r="AX80" s="78">
        <f t="shared" si="13"/>
        <v>1120.969696969697</v>
      </c>
      <c r="AY80" s="75">
        <v>110.05321652144589</v>
      </c>
      <c r="AZ80" s="75">
        <v>31.9</v>
      </c>
      <c r="BA80" s="75"/>
      <c r="BB80" s="75">
        <v>13.2</v>
      </c>
      <c r="BC80" s="75">
        <v>19.233709999999999</v>
      </c>
      <c r="BD80" s="75">
        <v>2.71</v>
      </c>
      <c r="BE80" s="75">
        <v>48</v>
      </c>
      <c r="BF80" s="75">
        <v>7.8</v>
      </c>
      <c r="BG80" s="75">
        <v>14.3</v>
      </c>
      <c r="BH80" s="80">
        <v>4.7</v>
      </c>
      <c r="BI80" s="75">
        <v>69.64</v>
      </c>
      <c r="BJ80" s="80">
        <v>15.81</v>
      </c>
      <c r="BK80" s="75">
        <v>18.940539999999999</v>
      </c>
      <c r="BL80" s="75">
        <v>12.2</v>
      </c>
      <c r="BM80" s="75">
        <v>19.52</v>
      </c>
      <c r="BN80" s="75">
        <v>26.861397479954181</v>
      </c>
      <c r="BO80" s="75">
        <v>76.879130727007947</v>
      </c>
      <c r="BP80" s="75">
        <v>1546.9219219219219</v>
      </c>
      <c r="BQ80" s="75">
        <v>1521.5030298109032</v>
      </c>
      <c r="BR80" s="75">
        <v>28.847750290552881</v>
      </c>
      <c r="BS80" s="75">
        <v>38.700000000000003</v>
      </c>
      <c r="BT80" s="75">
        <v>49.908845243790488</v>
      </c>
      <c r="BU80" s="75" t="s">
        <v>217</v>
      </c>
      <c r="BV80" s="78">
        <f t="shared" si="14"/>
        <v>1120.969696969697</v>
      </c>
      <c r="BW80" s="78">
        <f t="shared" si="20"/>
        <v>5.7999033349444176</v>
      </c>
      <c r="BX80" s="78">
        <f t="shared" si="15"/>
        <v>4.2306120270447858</v>
      </c>
      <c r="BY80" s="75">
        <v>5.8</v>
      </c>
      <c r="BZ80" s="75">
        <v>42.6</v>
      </c>
      <c r="CA80" s="75">
        <v>23.1</v>
      </c>
      <c r="CB80" s="75">
        <v>12.3</v>
      </c>
      <c r="CC80" s="75">
        <v>22.2</v>
      </c>
      <c r="CD80" s="75">
        <v>16</v>
      </c>
      <c r="CE80" s="78">
        <f t="shared" si="21"/>
        <v>2.5475653015156401</v>
      </c>
      <c r="CF80" s="75" t="s">
        <v>217</v>
      </c>
      <c r="CG80" s="75">
        <v>34.799999999999997</v>
      </c>
      <c r="CH80" s="75">
        <v>1.5</v>
      </c>
      <c r="CI80" s="75">
        <v>18.400000000000006</v>
      </c>
      <c r="CJ80" s="75">
        <v>3.4</v>
      </c>
      <c r="CK80" s="75">
        <v>41.814837522992029</v>
      </c>
      <c r="CL80" s="75"/>
      <c r="CM80" s="75"/>
      <c r="CN80" s="75">
        <v>25.4</v>
      </c>
      <c r="CO80" s="75">
        <v>18.5</v>
      </c>
      <c r="CP80" s="75">
        <v>7.8</v>
      </c>
      <c r="CQ80" s="75">
        <v>4.5999999999999996</v>
      </c>
      <c r="CR80" s="75">
        <v>28.4</v>
      </c>
      <c r="CS80" s="75">
        <v>359</v>
      </c>
      <c r="CT80" s="75">
        <v>25.5</v>
      </c>
      <c r="CU80" s="75">
        <v>0.70000000000000007</v>
      </c>
      <c r="CV80" s="75">
        <v>13.245509996611318</v>
      </c>
      <c r="CW80" s="75">
        <v>0.89740843863782382</v>
      </c>
      <c r="CX80" s="75">
        <v>45.120000000000005</v>
      </c>
      <c r="CY80" s="75">
        <v>4.9349790375404048</v>
      </c>
      <c r="CZ80" s="75">
        <v>42.69241586200431</v>
      </c>
      <c r="DA80" s="75">
        <v>7.6526691145942207</v>
      </c>
      <c r="DB80" s="26"/>
      <c r="DC80" s="26"/>
      <c r="DD80" s="26"/>
      <c r="DE80" s="26"/>
      <c r="DF80" s="26"/>
      <c r="DG80" s="26"/>
      <c r="DH80" s="26"/>
      <c r="DI80" s="26"/>
      <c r="DJ80" s="26"/>
      <c r="DK80" s="26"/>
      <c r="DL80" s="26"/>
      <c r="DM80" s="26"/>
      <c r="DN80" s="26"/>
      <c r="DO80" s="26"/>
      <c r="DP80" s="26"/>
    </row>
    <row r="81" spans="1:120" ht="20.25" customHeight="1" x14ac:dyDescent="0.25">
      <c r="A81" s="30">
        <v>78</v>
      </c>
      <c r="B81" s="76" t="s">
        <v>184</v>
      </c>
      <c r="C81" s="77">
        <v>0.85283338032139844</v>
      </c>
      <c r="D81" s="75">
        <v>46.5</v>
      </c>
      <c r="E81" s="75">
        <v>16.196412858446887</v>
      </c>
      <c r="F81" s="75">
        <v>57.9</v>
      </c>
      <c r="G81" s="75">
        <v>178.2016175298825</v>
      </c>
      <c r="H81" s="77">
        <v>8.8849135360763256</v>
      </c>
      <c r="I81" s="75">
        <v>3.0084235860409052</v>
      </c>
      <c r="J81" s="75">
        <v>32.686034916932854</v>
      </c>
      <c r="K81" s="75">
        <v>25.462925657926544</v>
      </c>
      <c r="L81" s="75">
        <v>28.988615739976904</v>
      </c>
      <c r="M81" s="75">
        <v>29.699808388332976</v>
      </c>
      <c r="N81" s="75">
        <v>35.922214268670963</v>
      </c>
      <c r="O81" s="84">
        <f t="shared" si="16"/>
        <v>8.8849135360763256</v>
      </c>
      <c r="P81" s="75">
        <v>10.918024928092041</v>
      </c>
      <c r="Q81" s="75">
        <v>11.235955056179774</v>
      </c>
      <c r="R81" s="75">
        <v>19.600000000000001</v>
      </c>
      <c r="S81" s="75">
        <v>3</v>
      </c>
      <c r="T81" s="75">
        <v>33.763040902895433</v>
      </c>
      <c r="U81" s="75">
        <v>3.4</v>
      </c>
      <c r="V81" s="75">
        <f t="shared" si="17"/>
        <v>10.918024928092041</v>
      </c>
      <c r="W81" s="75">
        <v>70.3</v>
      </c>
      <c r="X81" s="75">
        <v>34.299999999999997</v>
      </c>
      <c r="Y81" s="77">
        <f t="shared" si="12"/>
        <v>19.600000000000001</v>
      </c>
      <c r="Z81" s="77">
        <f t="shared" si="18"/>
        <v>3</v>
      </c>
      <c r="AA81" s="75">
        <v>13.5</v>
      </c>
      <c r="AB81" s="75">
        <v>21.185946503588795</v>
      </c>
      <c r="AC81" s="75">
        <v>5.7978827680846887</v>
      </c>
      <c r="AD81" s="75">
        <v>2724.4704394562123</v>
      </c>
      <c r="AE81" s="75">
        <v>1290.2719665271966</v>
      </c>
      <c r="AF81" s="75">
        <v>1079.678659623019</v>
      </c>
      <c r="AG81" s="77">
        <v>808.44167734847099</v>
      </c>
      <c r="AH81" s="79">
        <v>9.6192384769539085</v>
      </c>
      <c r="AI81" s="75">
        <v>1040</v>
      </c>
      <c r="AJ81" s="75">
        <v>648.18056007815039</v>
      </c>
      <c r="AK81" s="75">
        <v>1043.10411509901</v>
      </c>
      <c r="AL81" s="78">
        <f t="shared" si="11"/>
        <v>808.44167734847099</v>
      </c>
      <c r="AM81" s="75">
        <v>6.1822443598007624</v>
      </c>
      <c r="AN81" s="83">
        <v>0.39800000000000002</v>
      </c>
      <c r="AO81" s="75">
        <v>29.661452446165519</v>
      </c>
      <c r="AP81" s="75">
        <v>84.249117407440934</v>
      </c>
      <c r="AQ81" s="75">
        <v>1.0319543767538697</v>
      </c>
      <c r="AR81" s="75">
        <v>0.2082201701973565</v>
      </c>
      <c r="AS81" s="75">
        <v>49.689773115479049</v>
      </c>
      <c r="AT81" s="75">
        <v>4.8030495552731898</v>
      </c>
      <c r="AU81" s="75">
        <v>174.50268385272423</v>
      </c>
      <c r="AV81" s="75">
        <f t="shared" si="19"/>
        <v>60.928015948710964</v>
      </c>
      <c r="AW81" s="75">
        <v>0.9168040170665066</v>
      </c>
      <c r="AX81" s="78">
        <f t="shared" si="13"/>
        <v>1079.678659623019</v>
      </c>
      <c r="AY81" s="75">
        <v>128.64486000370675</v>
      </c>
      <c r="AZ81" s="75">
        <v>25.7</v>
      </c>
      <c r="BA81" s="75"/>
      <c r="BB81" s="75">
        <v>17.899999999999999</v>
      </c>
      <c r="BC81" s="75">
        <v>18.485749999999999</v>
      </c>
      <c r="BD81" s="75">
        <v>1.62</v>
      </c>
      <c r="BE81" s="75">
        <v>44.5</v>
      </c>
      <c r="BF81" s="75">
        <v>6.3</v>
      </c>
      <c r="BG81" s="75">
        <v>16.3</v>
      </c>
      <c r="BH81" s="80">
        <v>14.6</v>
      </c>
      <c r="BI81" s="75">
        <v>66.58</v>
      </c>
      <c r="BJ81" s="80">
        <v>16.53</v>
      </c>
      <c r="BK81" s="75">
        <v>22.190930000000002</v>
      </c>
      <c r="BL81" s="75">
        <v>14.61</v>
      </c>
      <c r="BM81" s="75">
        <v>25.29</v>
      </c>
      <c r="BN81" s="75">
        <v>19.61400606561897</v>
      </c>
      <c r="BO81" s="75">
        <v>81.450228131285868</v>
      </c>
      <c r="BP81" s="75">
        <v>1055.6592039800994</v>
      </c>
      <c r="BQ81" s="75">
        <v>865.50801969994882</v>
      </c>
      <c r="BR81" s="75">
        <v>23.696984367634503</v>
      </c>
      <c r="BS81" s="75">
        <v>44</v>
      </c>
      <c r="BT81" s="75">
        <v>40.741041024809469</v>
      </c>
      <c r="BU81" s="75" t="s">
        <v>253</v>
      </c>
      <c r="BV81" s="78">
        <f t="shared" si="14"/>
        <v>1079.678659623019</v>
      </c>
      <c r="BW81" s="78">
        <f t="shared" si="20"/>
        <v>10.918024928092041</v>
      </c>
      <c r="BX81" s="78">
        <f t="shared" si="15"/>
        <v>21.185946503588795</v>
      </c>
      <c r="BY81" s="75">
        <v>15.8</v>
      </c>
      <c r="BZ81" s="75">
        <v>38.5</v>
      </c>
      <c r="CA81" s="75">
        <v>29.7</v>
      </c>
      <c r="CB81" s="75">
        <v>11.7</v>
      </c>
      <c r="CC81" s="75">
        <v>26.5</v>
      </c>
      <c r="CD81" s="75">
        <v>7</v>
      </c>
      <c r="CE81" s="78">
        <f t="shared" si="21"/>
        <v>11.235955056179774</v>
      </c>
      <c r="CF81" s="75" t="s">
        <v>253</v>
      </c>
      <c r="CG81" s="75">
        <v>19.8</v>
      </c>
      <c r="CH81" s="75">
        <v>0.9</v>
      </c>
      <c r="CI81" s="75">
        <v>2.4000000000000057</v>
      </c>
      <c r="CJ81" s="75">
        <v>17.5</v>
      </c>
      <c r="CK81" s="75">
        <v>4.4402187763423573</v>
      </c>
      <c r="CL81" s="75"/>
      <c r="CM81" s="75"/>
      <c r="CN81" s="75">
        <v>58.7</v>
      </c>
      <c r="CO81" s="75">
        <v>77.2</v>
      </c>
      <c r="CP81" s="75">
        <v>12.1</v>
      </c>
      <c r="CQ81" s="75">
        <v>6.8</v>
      </c>
      <c r="CR81" s="75">
        <v>34.299999999999997</v>
      </c>
      <c r="CS81" s="75">
        <v>494</v>
      </c>
      <c r="CT81" s="75">
        <v>15.299999999999997</v>
      </c>
      <c r="CU81" s="75">
        <v>3.9</v>
      </c>
      <c r="CV81" s="75">
        <v>8.2990839569786932</v>
      </c>
      <c r="CW81" s="75">
        <v>0.23565468218811167</v>
      </c>
      <c r="CX81" s="75">
        <v>22.540000000000006</v>
      </c>
      <c r="CY81" s="75">
        <v>4.2924268721161578</v>
      </c>
      <c r="CZ81" s="75">
        <v>57.107123436650355</v>
      </c>
      <c r="DA81" s="75">
        <v>13.734624211183366</v>
      </c>
      <c r="DB81" s="26"/>
      <c r="DC81" s="26"/>
      <c r="DD81" s="26"/>
      <c r="DE81" s="26"/>
      <c r="DF81" s="26"/>
      <c r="DG81" s="26"/>
      <c r="DH81" s="26"/>
      <c r="DI81" s="26"/>
      <c r="DJ81" s="26"/>
      <c r="DK81" s="26"/>
      <c r="DL81" s="26"/>
      <c r="DM81" s="26"/>
      <c r="DN81" s="26"/>
      <c r="DO81" s="26"/>
      <c r="DP81" s="26"/>
    </row>
    <row r="82" spans="1:120" ht="20.25" customHeight="1" x14ac:dyDescent="0.25">
      <c r="A82" s="30">
        <v>79</v>
      </c>
      <c r="B82" s="76" t="s">
        <v>185</v>
      </c>
      <c r="C82" s="77">
        <v>0.19829164124466137</v>
      </c>
      <c r="D82" s="75">
        <v>86.5</v>
      </c>
      <c r="E82" s="75">
        <v>31.546555489378598</v>
      </c>
      <c r="F82" s="75">
        <v>73.2</v>
      </c>
      <c r="G82" s="75"/>
      <c r="H82" s="77">
        <v>10.447761194029852</v>
      </c>
      <c r="I82" s="75">
        <v>10</v>
      </c>
      <c r="J82" s="75">
        <v>45.345104333868377</v>
      </c>
      <c r="K82" s="75">
        <v>38.374443995147594</v>
      </c>
      <c r="L82" s="75">
        <v>41.873111782477338</v>
      </c>
      <c r="M82" s="75">
        <v>18.796992481203006</v>
      </c>
      <c r="N82" s="75">
        <v>16.228070175438596</v>
      </c>
      <c r="O82" s="84">
        <f t="shared" si="16"/>
        <v>10.447761194029852</v>
      </c>
      <c r="P82" s="75">
        <v>25.106382978723403</v>
      </c>
      <c r="Q82" s="75">
        <v>15.315315315315313</v>
      </c>
      <c r="R82" s="75">
        <v>20.7</v>
      </c>
      <c r="S82" s="75"/>
      <c r="T82" s="75">
        <v>38.995398773006137</v>
      </c>
      <c r="U82" s="75">
        <v>3.5</v>
      </c>
      <c r="V82" s="75">
        <f t="shared" si="17"/>
        <v>25.106382978723403</v>
      </c>
      <c r="W82" s="75">
        <v>80</v>
      </c>
      <c r="X82" s="75">
        <v>35.700000000000003</v>
      </c>
      <c r="Y82" s="77">
        <f t="shared" si="12"/>
        <v>20.7</v>
      </c>
      <c r="Z82" s="77">
        <f t="shared" si="18"/>
        <v>0</v>
      </c>
      <c r="AA82" s="75">
        <v>30.5</v>
      </c>
      <c r="AB82" s="75">
        <v>86.597012964723049</v>
      </c>
      <c r="AC82" s="75">
        <v>11.645101663585953</v>
      </c>
      <c r="AD82" s="75">
        <v>2046.1165048543689</v>
      </c>
      <c r="AE82" s="75">
        <v>897.82608695652175</v>
      </c>
      <c r="AF82" s="75">
        <v>1593.8069216757742</v>
      </c>
      <c r="AG82" s="77">
        <v>625.81632653061229</v>
      </c>
      <c r="AH82" s="79">
        <v>7.8358208955223887</v>
      </c>
      <c r="AI82" s="75">
        <v>941</v>
      </c>
      <c r="AJ82" s="75">
        <v>553.64406779661022</v>
      </c>
      <c r="AK82" s="75">
        <v>732.97872340425533</v>
      </c>
      <c r="AL82" s="78">
        <f t="shared" si="11"/>
        <v>625.81632653061229</v>
      </c>
      <c r="AM82" s="75">
        <v>6.6037735849056602</v>
      </c>
      <c r="AN82" s="83">
        <v>0.40300000000000002</v>
      </c>
      <c r="AO82" s="75">
        <v>34.091380524518797</v>
      </c>
      <c r="AP82" s="75">
        <v>80.217717717717704</v>
      </c>
      <c r="AQ82" s="75">
        <v>1.6141141141141142</v>
      </c>
      <c r="AR82" s="75">
        <v>0.26227051330086176</v>
      </c>
      <c r="AS82" s="75">
        <v>70.274734828725443</v>
      </c>
      <c r="AT82" s="75">
        <v>21</v>
      </c>
      <c r="AU82" s="75">
        <v>185.70414288267045</v>
      </c>
      <c r="AV82" s="75">
        <f t="shared" si="19"/>
        <v>32.391687374410104</v>
      </c>
      <c r="AW82" s="75">
        <v>1.1871072849161277</v>
      </c>
      <c r="AX82" s="78">
        <f t="shared" si="13"/>
        <v>1593.8069216757742</v>
      </c>
      <c r="AY82" s="75">
        <v>140.58705524400173</v>
      </c>
      <c r="AZ82" s="75">
        <v>38</v>
      </c>
      <c r="BA82" s="75"/>
      <c r="BB82" s="75">
        <v>27</v>
      </c>
      <c r="BC82" s="75">
        <v>26.154890000000002</v>
      </c>
      <c r="BD82" s="75">
        <v>3.67</v>
      </c>
      <c r="BE82" s="75">
        <v>40.840000000000003</v>
      </c>
      <c r="BF82" s="75">
        <v>4.82</v>
      </c>
      <c r="BG82" s="75">
        <v>10.4</v>
      </c>
      <c r="BH82" s="80">
        <v>13.3</v>
      </c>
      <c r="BI82" s="75">
        <v>60.97</v>
      </c>
      <c r="BJ82" s="80">
        <v>22.8</v>
      </c>
      <c r="BK82" s="75">
        <v>18.389289999999999</v>
      </c>
      <c r="BL82" s="75">
        <v>17.61</v>
      </c>
      <c r="BM82" s="75">
        <v>23.33</v>
      </c>
      <c r="BN82" s="75">
        <v>20.754716981132077</v>
      </c>
      <c r="BO82" s="75">
        <v>72.625698324022352</v>
      </c>
      <c r="BP82" s="75">
        <v>887.75510204081638</v>
      </c>
      <c r="BQ82" s="75">
        <v>1877.4406728747372</v>
      </c>
      <c r="BR82" s="75">
        <v>8.991458114790948</v>
      </c>
      <c r="BS82" s="75">
        <v>33.5</v>
      </c>
      <c r="BT82" s="75"/>
      <c r="BU82" s="75" t="s">
        <v>254</v>
      </c>
      <c r="BV82" s="78">
        <f t="shared" si="14"/>
        <v>1593.8069216757742</v>
      </c>
      <c r="BW82" s="78">
        <f t="shared" si="20"/>
        <v>25.106382978723403</v>
      </c>
      <c r="BX82" s="78">
        <f t="shared" si="15"/>
        <v>86.597012964723049</v>
      </c>
      <c r="BY82" s="75" t="s">
        <v>107</v>
      </c>
      <c r="BZ82" s="75" t="s">
        <v>107</v>
      </c>
      <c r="CA82" s="75" t="s">
        <v>107</v>
      </c>
      <c r="CB82" s="75" t="s">
        <v>107</v>
      </c>
      <c r="CC82" s="75" t="s">
        <v>107</v>
      </c>
      <c r="CD82" s="75" t="s">
        <v>107</v>
      </c>
      <c r="CE82" s="78">
        <f t="shared" si="21"/>
        <v>15.315315315315313</v>
      </c>
      <c r="CF82" s="75" t="s">
        <v>254</v>
      </c>
      <c r="CG82" s="75">
        <v>13.5</v>
      </c>
      <c r="CH82" s="75">
        <v>0.9</v>
      </c>
      <c r="CI82" s="75">
        <v>15.299999999999997</v>
      </c>
      <c r="CJ82" s="75" t="s">
        <v>107</v>
      </c>
      <c r="CK82" s="75">
        <v>11.521197007481296</v>
      </c>
      <c r="CL82" s="75"/>
      <c r="CM82" s="75"/>
      <c r="CN82" s="75">
        <v>57.8</v>
      </c>
      <c r="CO82" s="75"/>
      <c r="CP82" s="75">
        <v>8.1</v>
      </c>
      <c r="CQ82" s="75">
        <v>6.2</v>
      </c>
      <c r="CR82" s="75">
        <v>47</v>
      </c>
      <c r="CS82" s="75">
        <v>570</v>
      </c>
      <c r="CT82" s="75">
        <v>21.700000000000003</v>
      </c>
      <c r="CU82" s="75">
        <v>94.399999999999991</v>
      </c>
      <c r="CV82" s="75">
        <v>2.7223230490018149</v>
      </c>
      <c r="CW82" s="75">
        <v>4.4523597506678537E-2</v>
      </c>
      <c r="CX82" s="75">
        <v>17.670000000000002</v>
      </c>
      <c r="CY82" s="75">
        <v>4.8669979538146739</v>
      </c>
      <c r="CZ82" s="75">
        <v>56.060606060606055</v>
      </c>
      <c r="DA82" s="75">
        <v>22.21045820834069</v>
      </c>
      <c r="DB82" s="26"/>
      <c r="DC82" s="26"/>
      <c r="DD82" s="26"/>
      <c r="DE82" s="26"/>
      <c r="DF82" s="26"/>
      <c r="DG82" s="26"/>
      <c r="DH82" s="26"/>
      <c r="DI82" s="26"/>
      <c r="DJ82" s="26"/>
      <c r="DK82" s="26"/>
      <c r="DL82" s="26"/>
      <c r="DM82" s="26"/>
      <c r="DN82" s="26"/>
      <c r="DO82" s="26"/>
      <c r="DP82" s="26"/>
    </row>
    <row r="83" spans="1:120" ht="20.25" customHeight="1" x14ac:dyDescent="0.25">
      <c r="A83" s="30">
        <v>80</v>
      </c>
      <c r="B83" s="76" t="s">
        <v>186</v>
      </c>
      <c r="C83" s="77">
        <v>4.4758680290783381</v>
      </c>
      <c r="D83" s="75">
        <v>58.6</v>
      </c>
      <c r="E83" s="75">
        <v>12.776822315721633</v>
      </c>
      <c r="F83" s="75">
        <v>48.722580645161301</v>
      </c>
      <c r="G83" s="75">
        <v>432</v>
      </c>
      <c r="H83" s="77">
        <f>AVERAGE(H7,H10,H12:H13,H16:H17,H21,H23,H25,H29,H34,H36,H38:H39,H43,H45:H48,H52:H53,H55:H56,H60,H62,H67,H76:H77,H79:H81)</f>
        <v>7.405966794137564</v>
      </c>
      <c r="I83" s="75">
        <f>AVERAGE(I7,I10,I12:I13,I16:I17,I21,I23,I25,I29,I34,I36,I38:I39,I43,I45:I48,I52:I53,I55:I56,I60,I62,I67,I76:I77,I79:I81)</f>
        <v>3.5578380851827189</v>
      </c>
      <c r="J83" s="75">
        <f t="shared" ref="J83:L83" si="22">AVERAGE(J7,J10,J12:J13,J16:J17,J21,J23,J25,J29,J34,J36,J38:J39,J43,J45:J48,J52:J53,J55:J56,J60,J62,J67,J76:J77,J79:J81)</f>
        <v>21.570941624381064</v>
      </c>
      <c r="K83" s="75">
        <f t="shared" si="22"/>
        <v>20.622933586589131</v>
      </c>
      <c r="L83" s="75">
        <f t="shared" si="22"/>
        <v>21.084410893318612</v>
      </c>
      <c r="M83" s="75">
        <f>AVERAGE(M7,M10,M12:M13,M16:M17,M21,M23,M25,M29,M34,M36,M38:M39,M43,M45:M48,M52:M53,M55:M56,M60,M62,M67,M76:M77,M79:M81)</f>
        <v>49.481801722251561</v>
      </c>
      <c r="N83" s="75">
        <v>39.926821054420017</v>
      </c>
      <c r="O83" s="84">
        <f t="shared" si="16"/>
        <v>7.405966794137564</v>
      </c>
      <c r="P83" s="75">
        <f>AVERAGE(P7,P10,P12:P13,P16:P17,P21,P23,P25,P29,P34,P36,P38:P39,P43,P45:P48,P52:P53,P55:P56,P60,P62,P67,P76:P77,P79:P81)</f>
        <v>9.4889317053000841</v>
      </c>
      <c r="Q83" s="75">
        <v>6.3273493484426542</v>
      </c>
      <c r="R83" s="75">
        <f>AVERAGE(R7,R10,R12:R13,R16:R17,R21,R23,R25,R29,R34,R36,R38:R39,R43,R45:R48,R52:R53,R55:R56,R60,R62,R67,R76:R77,R79:R81)</f>
        <v>17.716129032258063</v>
      </c>
      <c r="S83" s="75"/>
      <c r="T83" s="75">
        <f>AVERAGE(T7,T10,T12:T13,T16:T17,T21,T23,T25,T29,T34,T36,T38:T39,T43,T45:T48,T52:T53,T55:T56,T60,T62,T67,T76:T77,T79:T81)</f>
        <v>43.220340495897851</v>
      </c>
      <c r="U83" s="75">
        <v>4.5</v>
      </c>
      <c r="V83" s="75">
        <f t="shared" si="17"/>
        <v>9.4889317053000841</v>
      </c>
      <c r="W83" s="75">
        <v>70</v>
      </c>
      <c r="X83" s="75">
        <v>53</v>
      </c>
      <c r="Y83" s="77">
        <f t="shared" si="12"/>
        <v>17.716129032258063</v>
      </c>
      <c r="Z83" s="77">
        <f t="shared" si="18"/>
        <v>0</v>
      </c>
      <c r="AA83" s="75">
        <f>AVERAGE(AA7,AA10,AA12:AA13,AA16:AA17,AA21,AA23,AA25,AA29,AA34,AA36,AA38:AA39,AA43,AA45:AA48,AA52:AA53,AA55:AA56,AA60,AA62,AA67,AA76:AA77,AA79:AA81)</f>
        <v>12.725806451612904</v>
      </c>
      <c r="AB83" s="75">
        <v>16</v>
      </c>
      <c r="AC83" s="75">
        <f>AVERAGE(AC7,AC10,AC12:AC13,AC16:AC17,AC21,AC23,AC25,AC29,AC34,AC36,AC38:AC39,AC43,AC45:AC48,AC52:AC53,AC55:AC56,AC60,AC62,AC67,AC76:AC77,AC79:AC81)</f>
        <v>8.4970204700647898</v>
      </c>
      <c r="AD83" s="75">
        <f t="shared" ref="AD83:AE83" si="23">AVERAGE(AD7,AD10,AD12:AD13,AD16:AD17,AD21,AD23,AD25,AD29,AD34,AD36,AD38:AD39,AD43,AD45:AD48,AD52:AD53,AD55:AD56,AD60,AD62,AD67,AD76:AD77,AD79:AD81)</f>
        <v>3120.9514559579711</v>
      </c>
      <c r="AE83" s="75">
        <f t="shared" si="23"/>
        <v>1351.0680267896173</v>
      </c>
      <c r="AF83" s="75">
        <v>1196</v>
      </c>
      <c r="AG83" s="77">
        <v>841.00932862453988</v>
      </c>
      <c r="AH83" s="79">
        <v>15</v>
      </c>
      <c r="AI83" s="75"/>
      <c r="AJ83" s="75">
        <v>684.39828816541149</v>
      </c>
      <c r="AK83" s="75">
        <v>1034.5324089594769</v>
      </c>
      <c r="AL83" s="78">
        <f t="shared" si="11"/>
        <v>841.00932862453988</v>
      </c>
      <c r="AM83" s="75">
        <f>AVERAGE(AM7,AM10,AM12:AM13,AM16:AM17,AM21,AM23,AM25,AM29,AM34,AM36,AM38:AM39,AM43,AM45:AM48,AM52:AM53,AM55:AM56,AM60,AM62,AM67,AM76:AM77,AM79:AM81)</f>
        <v>20.382140543227528</v>
      </c>
      <c r="AN83" s="75">
        <v>0.47</v>
      </c>
      <c r="AO83" s="75">
        <f>AVERAGE(AO7,AO10,AO12:AO13,AO16:AO17,AO21,AO23,AO25,AO29,AO34,AO36,AO38:AO39,AO43,AO45:AO48,AO52:AO53,AO55:AO56,AO60,AO62,AO67,AO76:AO77,AO79:AO81)</f>
        <v>27.660890006075327</v>
      </c>
      <c r="AP83" s="75">
        <v>67.72109282998936</v>
      </c>
      <c r="AQ83" s="75">
        <v>2.3748066954932519</v>
      </c>
      <c r="AR83" s="75">
        <f>AVERAGE(AR7,AR10,AR12:AR13,AR16:AR17,AR21,AR23,AR25,AR29,AR34,AR36,AR38:AR39,AR43,AR45:AR48,AR52:AR53,AR55:AR56,AR60,AR62,AR67,AR76:AR77,AR79:AR81)</f>
        <v>0.27050925647492075</v>
      </c>
      <c r="AS83" s="75">
        <f>AVERAGE(AS7,AS10,AS12:AS13,AS16:AS17,AS21,AS23,AS25,AS29,AS34,AS36,AS38:AS39,AS43,AS45:AS48,AS52:AS53,AS55:AS56,AS60,AS62,AS67,AS76:AS77,AS79:AS81)</f>
        <v>61.434761140972121</v>
      </c>
      <c r="AT83" s="75">
        <v>4.1288689106122556</v>
      </c>
      <c r="AU83" s="75">
        <f>AVERAGE(AU7,AU10,AU12:AU13,AU16:AU17,AU21,AU23,AU25,AU29,AU34,AU36,AU38:AU39,AU43,AU45:AU48,AU52:AU53,AU55:AU56,AU60,AU62,AU67,AU76:AU77,AU79:AU81)</f>
        <v>176.83443848600322</v>
      </c>
      <c r="AV83" s="75">
        <f t="shared" si="19"/>
        <v>51.159409199083484</v>
      </c>
      <c r="AW83" s="75">
        <f>AVERAGE(AW7,AW10,AW12:AW13,AW16:AW17,AW21,AW23,AW25,AW29,AW34,AW36,AW38:AW39,AW43,AW45:AW48,AW52:AW53,AW55:AW56,AW60,AW62,AW67,AW76:AW77,AW79:AW81)</f>
        <v>0.96251350224473087</v>
      </c>
      <c r="AX83" s="78">
        <f>AF83</f>
        <v>1196</v>
      </c>
      <c r="AY83" s="75">
        <f>AVERAGE(AY7,AY10,AY12:AY13,AY16:AY17,AY21,AY23,AY25,AY29,AY34,AY36,AY38:AY39,AY43,AY45:AY48,AY52:AY53,AY55:AY56,AY60,AY62,AY67,AY76:AY77,AY79:AY81)</f>
        <v>119.15494151859865</v>
      </c>
      <c r="AZ83" s="75">
        <v>35.799999999999997</v>
      </c>
      <c r="BA83" s="75"/>
      <c r="BB83" s="75">
        <v>17.345161290322586</v>
      </c>
      <c r="BC83" s="75">
        <v>19.807921032258061</v>
      </c>
      <c r="BD83" s="75">
        <v>2.6667741935483877</v>
      </c>
      <c r="BE83" s="75">
        <v>43.82322580645161</v>
      </c>
      <c r="BF83" s="75">
        <v>5.2574193548387083</v>
      </c>
      <c r="BG83" s="75"/>
      <c r="BH83" s="80">
        <v>9.1193548387096754</v>
      </c>
      <c r="BI83" s="75">
        <v>59.627741935483883</v>
      </c>
      <c r="BJ83" s="80">
        <v>16.092903225806452</v>
      </c>
      <c r="BK83" s="75">
        <v>20.146330967741939</v>
      </c>
      <c r="BL83" s="75"/>
      <c r="BM83" s="75">
        <v>24.09967741935484</v>
      </c>
      <c r="BN83" s="75">
        <f>AVERAGE(BN7,BN10,BN12:BN13,BN16:BN17,BN21,BN23,BN25,BN29,BN34,BN36,BN38:BN39,BN43,BN45:BN48,BN52:BN53,BN55:BN56,BN60,BN62,BN67,BN76:BN77,BN79:BN81)</f>
        <v>27.544194769203166</v>
      </c>
      <c r="BO83" s="75">
        <f>AVERAGE(BO7,BO10,BO12:BO13,BO16:BO17,BO21,BO23,BO25,BO29,BO34,BO36,BO38:BO39,BO43,BO45:BO48,BO52:BO53,BO55:BO56,BO60,BO62,BO67,BO76:BO77,BO79:BO81)</f>
        <v>76.527435139132109</v>
      </c>
      <c r="BP83" s="75">
        <f>AVERAGE(BP7,BP10,BP12:BP13,BP16:BP17,BP21,BP23,BP25,BP29,BP34,BP36,BP38:BP39,BP43,BP45:BP48,BP52:BP53,BP55:BP56,BP60,BP62,BP67,BP76:BP77,BP79:BP81)</f>
        <v>1149.466672721268</v>
      </c>
      <c r="BQ83" s="75">
        <v>1103</v>
      </c>
      <c r="BR83" s="75">
        <f>AVERAGE(BR7,BR10,BR12:BR13,BR16:BR17,BR21,BR23,BR25,BR29,BR34,BR36,BR38:BR39,BR43,BR45:BR48,BR52:BR53,BR55:BR56,BR60,BR62,BR67,BR76:BR77,BR79:BR81)</f>
        <v>20.002238171078396</v>
      </c>
      <c r="BS83" s="75">
        <v>44.5</v>
      </c>
      <c r="BT83" s="75">
        <v>47.7</v>
      </c>
      <c r="BU83" s="75" t="s">
        <v>255</v>
      </c>
      <c r="BV83" s="78">
        <f t="shared" si="14"/>
        <v>1196</v>
      </c>
      <c r="BW83" s="78">
        <f t="shared" si="20"/>
        <v>9.4889317053000841</v>
      </c>
      <c r="BX83" s="78">
        <f t="shared" si="15"/>
        <v>16</v>
      </c>
      <c r="BY83" s="75">
        <v>13.7</v>
      </c>
      <c r="BZ83" s="75">
        <v>37.5</v>
      </c>
      <c r="CA83" s="75">
        <v>30.8</v>
      </c>
      <c r="CB83" s="75">
        <v>14.8</v>
      </c>
      <c r="CC83" s="75">
        <v>22.3</v>
      </c>
      <c r="CD83" s="75">
        <v>11.4</v>
      </c>
      <c r="CE83" s="78">
        <f t="shared" si="21"/>
        <v>6.3273493484426542</v>
      </c>
      <c r="CF83" s="75" t="s">
        <v>255</v>
      </c>
      <c r="CG83" s="75">
        <f>AVERAGE(CG7,CG10,CG12:CG13,CG16:CG17,CG21,CG23,CG25,CG29,CG34,CG36,CG38:CG39,CG43,CG45:CG48,CG52:CG53,CG55:CG56,CG60,CG62,CG67,CG76:CG77,CG79:CG81)</f>
        <v>20.296774193548384</v>
      </c>
      <c r="CH83" s="75">
        <v>1</v>
      </c>
      <c r="CI83" s="75">
        <f>AVERAGE(CI7,CI10,CI12:CI13,CI16:CI17,CI21,CI23,CI25,CI29,CI34,CI36,CI38:CI39,CI43,CI45:CI48,CI52:CI53,CI55:CI56,CI60,CI62,CI67,CI76:CI77,CI79:CI81)</f>
        <v>7.6032258064516141</v>
      </c>
      <c r="CJ83" s="75">
        <v>13.25483870967742</v>
      </c>
      <c r="CK83" s="75">
        <f>AVERAGE(CK7,CK10,CK12:CK13,CK16:CK17,CK21,CK23,CK25,CK29,CK34,CK36,CK38:CK39,CK43,CK45:CK48,CK52:CK53,CK55:CK56,CK60,CK62,CK67,CK76:CK77,CK79:CK81)</f>
        <v>14.206808010524016</v>
      </c>
      <c r="CL83" s="75"/>
      <c r="CM83" s="75"/>
      <c r="CN83" s="75">
        <f>AVERAGE(CN7,CN10,CN12:CN13,CN16:CN17,CN21,CN23,CN25,CN29,CN34,CN36,CN38:CN39,CN43,CN45:CN48,CN52:CN53,CN55:CN56,CN60,CN62,CN67,CN76:CN77,CN79:CN81)</f>
        <v>40.193548387096769</v>
      </c>
      <c r="CO83" s="75"/>
      <c r="CP83" s="75">
        <v>10.199999999999999</v>
      </c>
      <c r="CQ83" s="75">
        <v>5.6</v>
      </c>
      <c r="CR83" s="75">
        <v>41.4</v>
      </c>
      <c r="CS83" s="75">
        <v>469</v>
      </c>
      <c r="CT83" s="75">
        <v>19.5</v>
      </c>
      <c r="CU83" s="75">
        <v>10.100000000000001</v>
      </c>
      <c r="CV83" s="75">
        <v>8.8516165580868371</v>
      </c>
      <c r="CW83" s="75">
        <f>AVERAGE(CW7,CW10,CW12:CW13,CW16:CW17,CW21,CW23,CW25,CW29,CW34,CW36,CW38:CW39,CW43,CW45:CW48,CW52:CW53,CW55:CW56,CW60,CW62,CW67,CW76:CW77,CW79:CW81)</f>
        <v>0.43966567614991064</v>
      </c>
      <c r="CX83" s="75">
        <v>27.407741935483866</v>
      </c>
      <c r="CY83" s="75">
        <v>5.0999999999999996</v>
      </c>
      <c r="CZ83" s="75">
        <v>52</v>
      </c>
      <c r="DA83" s="75">
        <v>11.2</v>
      </c>
      <c r="DB83" s="26"/>
      <c r="DC83" s="26"/>
      <c r="DD83" s="26"/>
      <c r="DE83" s="26"/>
      <c r="DF83" s="26"/>
      <c r="DG83" s="26"/>
      <c r="DH83" s="26"/>
      <c r="DI83" s="26"/>
      <c r="DJ83" s="26"/>
      <c r="DK83" s="26"/>
      <c r="DL83" s="26"/>
      <c r="DM83" s="26"/>
      <c r="DN83" s="26"/>
      <c r="DO83" s="26"/>
      <c r="DP83" s="26"/>
    </row>
    <row r="84" spans="1:120" ht="20.25" customHeight="1" x14ac:dyDescent="0.25">
      <c r="A84" s="30">
        <v>81</v>
      </c>
      <c r="B84" s="76" t="s">
        <v>187</v>
      </c>
      <c r="C84" s="77">
        <v>3.5967144415207155</v>
      </c>
      <c r="D84" s="75">
        <v>61</v>
      </c>
      <c r="E84" s="75">
        <v>14.181236232109212</v>
      </c>
      <c r="F84" s="75">
        <v>50.5</v>
      </c>
      <c r="G84" s="75">
        <v>430</v>
      </c>
      <c r="H84" s="77">
        <v>8.6</v>
      </c>
      <c r="I84" s="75">
        <v>3.9</v>
      </c>
      <c r="J84" s="75">
        <v>42.745604067816338</v>
      </c>
      <c r="K84" s="75">
        <v>42.745604067816338</v>
      </c>
      <c r="L84" s="75">
        <v>42.745604067816338</v>
      </c>
      <c r="M84" s="75">
        <v>44.3</v>
      </c>
      <c r="N84" s="75">
        <v>35.565383407042219</v>
      </c>
      <c r="O84" s="84">
        <f t="shared" si="16"/>
        <v>8.6</v>
      </c>
      <c r="P84" s="75">
        <v>10.6</v>
      </c>
      <c r="Q84" s="75">
        <v>7.8358536446851463</v>
      </c>
      <c r="R84" s="75">
        <v>19.899999999999999</v>
      </c>
      <c r="S84" s="75"/>
      <c r="T84" s="75">
        <v>39.799999999999997</v>
      </c>
      <c r="U84" s="75">
        <v>4.3</v>
      </c>
      <c r="V84" s="75">
        <f t="shared" si="17"/>
        <v>10.6</v>
      </c>
      <c r="W84" s="75">
        <v>71</v>
      </c>
      <c r="X84" s="75">
        <v>49</v>
      </c>
      <c r="Y84" s="77">
        <f t="shared" si="12"/>
        <v>19.899999999999999</v>
      </c>
      <c r="Z84" s="77">
        <f t="shared" si="18"/>
        <v>0</v>
      </c>
      <c r="AA84" s="75">
        <v>16.399999999999999</v>
      </c>
      <c r="AB84" s="75">
        <v>21</v>
      </c>
      <c r="AC84" s="75">
        <v>8.6</v>
      </c>
      <c r="AD84" s="75">
        <v>43.745604067816302</v>
      </c>
      <c r="AE84" s="75">
        <v>44.745604067816302</v>
      </c>
      <c r="AF84" s="75">
        <v>1392</v>
      </c>
      <c r="AG84" s="77">
        <v>802.69140014084633</v>
      </c>
      <c r="AH84" s="79">
        <v>10.4</v>
      </c>
      <c r="AI84" s="75">
        <v>1000</v>
      </c>
      <c r="AJ84" s="75">
        <v>662.70927817573011</v>
      </c>
      <c r="AK84" s="75">
        <v>988.11787697424666</v>
      </c>
      <c r="AL84" s="75">
        <f t="shared" si="11"/>
        <v>802.69140014084633</v>
      </c>
      <c r="AM84" s="75">
        <v>15.6</v>
      </c>
      <c r="AN84" s="75">
        <v>0.41599999999999998</v>
      </c>
      <c r="AO84" s="75">
        <v>31</v>
      </c>
      <c r="AP84" s="75">
        <v>69.286350437597875</v>
      </c>
      <c r="AQ84" s="75">
        <v>2.5817148773931766</v>
      </c>
      <c r="AR84" s="75">
        <v>0.4</v>
      </c>
      <c r="AS84" s="75">
        <v>61</v>
      </c>
      <c r="AT84" s="75">
        <v>5.435887954146251</v>
      </c>
      <c r="AU84" s="75">
        <v>178</v>
      </c>
      <c r="AV84" s="75">
        <f t="shared" si="19"/>
        <v>49.102767912693714</v>
      </c>
      <c r="AW84" s="75">
        <v>0.94</v>
      </c>
      <c r="AX84" s="78">
        <f t="shared" si="13"/>
        <v>1392</v>
      </c>
      <c r="AY84" s="75">
        <v>120.9</v>
      </c>
      <c r="AZ84" s="75">
        <v>35.700000000000003</v>
      </c>
      <c r="BA84" s="75"/>
      <c r="BB84" s="75">
        <v>23.639999999999997</v>
      </c>
      <c r="BC84" s="75">
        <v>25.583591999999999</v>
      </c>
      <c r="BD84" s="75">
        <v>4.2939999999999996</v>
      </c>
      <c r="BE84" s="75">
        <v>37.906000000000006</v>
      </c>
      <c r="BF84" s="75">
        <v>3.6379999999999995</v>
      </c>
      <c r="BG84" s="75">
        <v>14.540000000000001</v>
      </c>
      <c r="BH84" s="80">
        <v>13.76</v>
      </c>
      <c r="BI84" s="75">
        <v>52.31600000000001</v>
      </c>
      <c r="BJ84" s="80">
        <v>20.884000000000004</v>
      </c>
      <c r="BK84" s="75">
        <v>25.900704000000001</v>
      </c>
      <c r="BL84" s="75">
        <v>19.247999999999998</v>
      </c>
      <c r="BM84" s="75">
        <v>28.536000000000001</v>
      </c>
      <c r="BN84" s="75">
        <v>25.6</v>
      </c>
      <c r="BO84" s="75">
        <v>76.099999999999994</v>
      </c>
      <c r="BP84" s="75">
        <v>1017</v>
      </c>
      <c r="BQ84" s="75">
        <v>1240.2728817035372</v>
      </c>
      <c r="BR84" s="75">
        <f>AVERAGE(BR4:BR82)</f>
        <v>22.655282467327126</v>
      </c>
      <c r="BS84" s="75">
        <v>44.9</v>
      </c>
      <c r="BT84" s="75">
        <v>46.984292518624905</v>
      </c>
      <c r="BU84" s="75" t="s">
        <v>256</v>
      </c>
      <c r="BV84" s="78">
        <f t="shared" si="14"/>
        <v>1392</v>
      </c>
      <c r="BW84" s="78">
        <f t="shared" si="20"/>
        <v>10.6</v>
      </c>
      <c r="BX84" s="78">
        <f t="shared" si="15"/>
        <v>21</v>
      </c>
      <c r="BY84" s="75"/>
      <c r="BZ84" s="75"/>
      <c r="CA84" s="75"/>
      <c r="CB84" s="75"/>
      <c r="CC84" s="75"/>
      <c r="CD84" s="75"/>
      <c r="CE84" s="78">
        <f t="shared" si="21"/>
        <v>7.8358536446851463</v>
      </c>
      <c r="CF84" s="75" t="s">
        <v>256</v>
      </c>
      <c r="CG84" s="75">
        <v>18.100000000000001</v>
      </c>
      <c r="CH84" s="75">
        <v>0.89367088607594969</v>
      </c>
      <c r="CI84" s="75">
        <v>7.0999999999999943</v>
      </c>
      <c r="CJ84" s="75"/>
      <c r="CK84" s="75">
        <v>10.6</v>
      </c>
      <c r="CL84" s="75"/>
      <c r="CM84" s="75"/>
      <c r="CN84" s="75">
        <v>55.4</v>
      </c>
      <c r="CO84" s="75"/>
      <c r="CP84" s="75">
        <v>9.9</v>
      </c>
      <c r="CQ84" s="75">
        <v>5.7</v>
      </c>
      <c r="CR84" s="75">
        <v>41.3</v>
      </c>
      <c r="CS84" s="75">
        <v>467</v>
      </c>
      <c r="CT84" s="75">
        <v>16.940506329113926</v>
      </c>
      <c r="CU84" s="75">
        <v>7.6</v>
      </c>
      <c r="CV84" s="75">
        <v>8.0902610749114441</v>
      </c>
      <c r="CW84" s="75">
        <v>0.4</v>
      </c>
      <c r="CX84" s="75">
        <f>AVERAGE(CX4:CX82)</f>
        <v>22.89423076923077</v>
      </c>
      <c r="CY84" s="75">
        <v>5.2</v>
      </c>
      <c r="CZ84" s="75">
        <v>55</v>
      </c>
      <c r="DA84" s="75">
        <v>15</v>
      </c>
      <c r="DB84" s="26"/>
      <c r="DC84" s="26"/>
      <c r="DD84" s="26"/>
      <c r="DE84" s="26"/>
      <c r="DF84" s="26"/>
      <c r="DG84" s="26"/>
      <c r="DH84" s="26"/>
      <c r="DI84" s="26"/>
      <c r="DJ84" s="26"/>
      <c r="DK84" s="26"/>
      <c r="DL84" s="26"/>
      <c r="DM84" s="26"/>
      <c r="DN84" s="26"/>
      <c r="DO84" s="26"/>
      <c r="DP84" s="26"/>
    </row>
    <row r="85" spans="1:120" ht="17.25" customHeight="1" x14ac:dyDescent="0.25">
      <c r="A85"/>
      <c r="B85"/>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row>
    <row r="86" spans="1:120" ht="17.25" customHeight="1" x14ac:dyDescent="0.25">
      <c r="A86"/>
      <c r="B86"/>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row>
    <row r="87" spans="1:120" ht="17.25" customHeight="1" x14ac:dyDescent="0.25">
      <c r="A87"/>
      <c r="B87"/>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3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row>
    <row r="88" spans="1:120" ht="17.25" customHeight="1" x14ac:dyDescent="0.25">
      <c r="A88"/>
      <c r="B88"/>
      <c r="C88" s="71"/>
      <c r="D88" s="71"/>
      <c r="E88" s="71"/>
      <c r="F88" s="71"/>
      <c r="G88" s="71"/>
      <c r="H88" s="71"/>
      <c r="I88" s="71"/>
      <c r="J88" s="71"/>
      <c r="K88" s="71"/>
      <c r="L88" s="71"/>
      <c r="M88" s="71"/>
      <c r="N88" s="71"/>
      <c r="O88" s="71"/>
      <c r="P88" s="71"/>
      <c r="Q88" s="71"/>
      <c r="R88" s="71"/>
      <c r="S88" s="71"/>
      <c r="T88" s="71"/>
      <c r="U88" s="71"/>
      <c r="V88" s="3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row>
    <row r="89" spans="1:120" ht="17.25" customHeight="1" x14ac:dyDescent="0.25">
      <c r="A89"/>
      <c r="B89"/>
      <c r="C89" s="71"/>
      <c r="D89" s="71"/>
      <c r="E89" s="71"/>
      <c r="F89" s="71"/>
      <c r="G89" s="71"/>
      <c r="H89" s="71"/>
      <c r="I89" s="71"/>
      <c r="J89" s="71"/>
      <c r="K89" s="71"/>
      <c r="L89" s="71"/>
      <c r="M89" s="71"/>
      <c r="N89" s="71"/>
      <c r="O89" s="71"/>
      <c r="P89" s="71"/>
      <c r="Q89" s="71"/>
      <c r="R89" s="71"/>
      <c r="S89" s="71"/>
      <c r="T89" s="71"/>
      <c r="U89" s="71"/>
      <c r="V89" s="3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row>
    <row r="90" spans="1:120" ht="17.25" customHeight="1" x14ac:dyDescent="0.25">
      <c r="A90"/>
      <c r="B90"/>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row>
    <row r="91" spans="1:120" ht="17.25" customHeight="1" x14ac:dyDescent="0.25">
      <c r="A91"/>
      <c r="B9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row>
    <row r="92" spans="1:120" ht="17.25" customHeight="1" x14ac:dyDescent="0.25">
      <c r="A92"/>
      <c r="B92"/>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row>
    <row r="93" spans="1:120" ht="17.25" customHeight="1" x14ac:dyDescent="0.25">
      <c r="A93"/>
      <c r="B93"/>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row>
    <row r="94" spans="1:120" ht="17.25" customHeight="1" x14ac:dyDescent="0.25">
      <c r="A94"/>
      <c r="B94"/>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row>
    <row r="95" spans="1:120" ht="17.25" customHeight="1" x14ac:dyDescent="0.25">
      <c r="A95"/>
      <c r="B95"/>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c r="DM95" s="71"/>
      <c r="DN95" s="71"/>
      <c r="DO95" s="71"/>
      <c r="DP95" s="71"/>
    </row>
    <row r="96" spans="1:120" ht="17.25" customHeight="1" x14ac:dyDescent="0.25">
      <c r="A96"/>
      <c r="B96"/>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row>
    <row r="97" spans="1:120" ht="17.25" customHeight="1" x14ac:dyDescent="0.25">
      <c r="A97"/>
      <c r="B97"/>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c r="DM97" s="71"/>
      <c r="DN97" s="71"/>
      <c r="DO97" s="71"/>
      <c r="DP97" s="71"/>
    </row>
    <row r="98" spans="1:120" ht="17.25" customHeight="1" x14ac:dyDescent="0.25">
      <c r="A98"/>
      <c r="B98"/>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row>
    <row r="99" spans="1:120" ht="17.25" customHeight="1" x14ac:dyDescent="0.25">
      <c r="A99"/>
      <c r="B99"/>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row>
    <row r="100" spans="1:120" ht="17.25" customHeight="1" x14ac:dyDescent="0.25">
      <c r="A100"/>
      <c r="B100"/>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row>
    <row r="101" spans="1:120" ht="17.25" customHeight="1" x14ac:dyDescent="0.25">
      <c r="A101"/>
      <c r="B10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row>
    <row r="102" spans="1:120" ht="17.25" customHeight="1" x14ac:dyDescent="0.25">
      <c r="A102"/>
      <c r="B102"/>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row>
    <row r="103" spans="1:120" ht="17.25" customHeight="1" x14ac:dyDescent="0.25">
      <c r="A103"/>
      <c r="B10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row>
    <row r="104" spans="1:120" ht="17.25" customHeight="1" x14ac:dyDescent="0.25">
      <c r="A104"/>
      <c r="B104"/>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row>
    <row r="105" spans="1:120" ht="17.25" customHeight="1" x14ac:dyDescent="0.25">
      <c r="A105"/>
      <c r="B105"/>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row>
    <row r="106" spans="1:120" ht="17.25" customHeight="1" x14ac:dyDescent="0.25">
      <c r="A106"/>
      <c r="B106"/>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row>
    <row r="107" spans="1:120" ht="17.25" customHeight="1" x14ac:dyDescent="0.25">
      <c r="A107"/>
      <c r="B107"/>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row>
    <row r="108" spans="1:120" ht="17.25" customHeight="1" x14ac:dyDescent="0.25">
      <c r="A108"/>
      <c r="B108"/>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row>
    <row r="109" spans="1:120" ht="17.25" customHeight="1" x14ac:dyDescent="0.25">
      <c r="A109"/>
      <c r="B109"/>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row>
    <row r="110" spans="1:120" ht="17.25" customHeight="1" x14ac:dyDescent="0.25">
      <c r="A110"/>
      <c r="B110"/>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row>
    <row r="111" spans="1:120" ht="17.25" customHeight="1" x14ac:dyDescent="0.25">
      <c r="A111"/>
      <c r="B11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c r="DM111" s="71"/>
      <c r="DN111" s="71"/>
      <c r="DO111" s="71"/>
      <c r="DP111" s="71"/>
    </row>
    <row r="112" spans="1:120" ht="17.25" customHeight="1" x14ac:dyDescent="0.25">
      <c r="A112"/>
      <c r="B112"/>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c r="DM112" s="71"/>
      <c r="DN112" s="71"/>
      <c r="DO112" s="71"/>
      <c r="DP112" s="71"/>
    </row>
    <row r="113" spans="1:120" ht="17.25" customHeight="1" x14ac:dyDescent="0.25">
      <c r="A113"/>
      <c r="B11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c r="DM113" s="71"/>
      <c r="DN113" s="71"/>
      <c r="DO113" s="71"/>
      <c r="DP113" s="71"/>
    </row>
    <row r="114" spans="1:120" ht="17.25" customHeight="1" x14ac:dyDescent="0.25">
      <c r="A114"/>
      <c r="B114"/>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71"/>
      <c r="DL114" s="71"/>
      <c r="DM114" s="71"/>
      <c r="DN114" s="71"/>
      <c r="DO114" s="71"/>
      <c r="DP114" s="71"/>
    </row>
    <row r="115" spans="1:120" ht="17.25" customHeight="1" x14ac:dyDescent="0.25">
      <c r="A115"/>
      <c r="B115"/>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c r="DG115" s="71"/>
      <c r="DH115" s="71"/>
      <c r="DI115" s="71"/>
      <c r="DJ115" s="71"/>
      <c r="DK115" s="71"/>
      <c r="DL115" s="71"/>
      <c r="DM115" s="71"/>
      <c r="DN115" s="71"/>
      <c r="DO115" s="71"/>
      <c r="DP115" s="71"/>
    </row>
    <row r="116" spans="1:120" ht="17.25" customHeight="1" x14ac:dyDescent="0.25">
      <c r="A116"/>
      <c r="B116"/>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c r="DG116" s="71"/>
      <c r="DH116" s="71"/>
      <c r="DI116" s="71"/>
      <c r="DJ116" s="71"/>
      <c r="DK116" s="71"/>
      <c r="DL116" s="71"/>
      <c r="DM116" s="71"/>
      <c r="DN116" s="71"/>
      <c r="DO116" s="71"/>
      <c r="DP116" s="71"/>
    </row>
    <row r="117" spans="1:120" ht="17.25" customHeight="1" x14ac:dyDescent="0.25">
      <c r="A117"/>
      <c r="B117"/>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c r="CW117" s="71"/>
      <c r="CX117" s="71"/>
      <c r="CY117" s="71"/>
      <c r="CZ117" s="71"/>
      <c r="DA117" s="71"/>
      <c r="DB117" s="71"/>
      <c r="DC117" s="71"/>
      <c r="DD117" s="71"/>
      <c r="DE117" s="71"/>
      <c r="DF117" s="71"/>
      <c r="DG117" s="71"/>
      <c r="DH117" s="71"/>
      <c r="DI117" s="71"/>
      <c r="DJ117" s="71"/>
      <c r="DK117" s="71"/>
      <c r="DL117" s="71"/>
      <c r="DM117" s="71"/>
      <c r="DN117" s="71"/>
      <c r="DO117" s="71"/>
      <c r="DP117" s="71"/>
    </row>
    <row r="118" spans="1:120" ht="17.25" customHeight="1" x14ac:dyDescent="0.25">
      <c r="A118"/>
      <c r="B118"/>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71"/>
      <c r="DL118" s="71"/>
      <c r="DM118" s="71"/>
      <c r="DN118" s="71"/>
      <c r="DO118" s="71"/>
      <c r="DP118" s="71"/>
    </row>
    <row r="119" spans="1:120" ht="17.25" customHeight="1" x14ac:dyDescent="0.25">
      <c r="D119" s="69"/>
      <c r="E119" s="69"/>
      <c r="F119" s="69"/>
      <c r="H119" s="73"/>
      <c r="AG119" s="73"/>
      <c r="AH119" s="74"/>
    </row>
    <row r="120" spans="1:120" ht="17.25" customHeight="1" x14ac:dyDescent="0.25">
      <c r="D120" s="69"/>
      <c r="E120" s="69"/>
      <c r="F120" s="69"/>
      <c r="H120" s="73"/>
      <c r="AG120" s="73"/>
      <c r="AH120" s="74"/>
    </row>
    <row r="121" spans="1:120" ht="17.25" customHeight="1" x14ac:dyDescent="0.25">
      <c r="D121" s="69"/>
      <c r="E121" s="69"/>
      <c r="F121" s="69"/>
      <c r="H121" s="73"/>
      <c r="AG121" s="73"/>
      <c r="AH121" s="74"/>
    </row>
    <row r="122" spans="1:120" ht="17.25" customHeight="1" x14ac:dyDescent="0.25">
      <c r="D122" s="69"/>
      <c r="E122" s="69"/>
      <c r="F122" s="69"/>
      <c r="H122" s="73"/>
      <c r="AG122" s="73"/>
      <c r="AH122" s="74"/>
    </row>
    <row r="123" spans="1:120" ht="17.25" customHeight="1" x14ac:dyDescent="0.25">
      <c r="D123" s="69"/>
      <c r="E123" s="69"/>
      <c r="F123" s="69"/>
      <c r="H123" s="73"/>
      <c r="AG123" s="73"/>
      <c r="AH123" s="74"/>
    </row>
    <row r="124" spans="1:120" ht="17.25" customHeight="1" x14ac:dyDescent="0.25">
      <c r="D124" s="69"/>
      <c r="E124" s="69"/>
      <c r="F124" s="69"/>
      <c r="H124" s="73"/>
      <c r="AG124" s="73"/>
      <c r="AH124" s="74"/>
    </row>
    <row r="125" spans="1:120" ht="17.25" customHeight="1" x14ac:dyDescent="0.25">
      <c r="D125" s="69"/>
      <c r="E125" s="69"/>
      <c r="F125" s="69"/>
      <c r="H125" s="73"/>
      <c r="AG125" s="73"/>
      <c r="AH125" s="74"/>
    </row>
    <row r="126" spans="1:120" ht="17.25" customHeight="1" x14ac:dyDescent="0.25">
      <c r="D126" s="69"/>
      <c r="E126" s="69"/>
      <c r="F126" s="69"/>
      <c r="H126" s="73"/>
      <c r="AG126" s="73"/>
      <c r="AH126" s="74"/>
    </row>
    <row r="127" spans="1:120" ht="17.25" customHeight="1" x14ac:dyDescent="0.25">
      <c r="D127" s="69"/>
      <c r="E127" s="69"/>
      <c r="F127" s="69"/>
      <c r="H127" s="73"/>
      <c r="AG127" s="73"/>
      <c r="AH127" s="74"/>
    </row>
    <row r="128" spans="1:120" ht="17.25" customHeight="1" x14ac:dyDescent="0.25">
      <c r="D128" s="69"/>
      <c r="E128" s="69"/>
      <c r="F128" s="69"/>
      <c r="H128" s="73"/>
      <c r="AG128" s="73"/>
      <c r="AH128" s="74"/>
    </row>
    <row r="129" spans="4:34" ht="17.25" customHeight="1" x14ac:dyDescent="0.25">
      <c r="D129" s="69"/>
      <c r="E129" s="69"/>
      <c r="F129" s="69"/>
      <c r="H129" s="73"/>
      <c r="AG129" s="73"/>
      <c r="AH129" s="74"/>
    </row>
    <row r="130" spans="4:34" ht="17.25" customHeight="1" x14ac:dyDescent="0.25">
      <c r="D130" s="69"/>
      <c r="E130" s="69"/>
      <c r="F130" s="69"/>
      <c r="H130" s="73"/>
      <c r="AG130" s="73"/>
      <c r="AH130" s="74"/>
    </row>
    <row r="131" spans="4:34" ht="17.25" customHeight="1" x14ac:dyDescent="0.25">
      <c r="D131" s="69"/>
      <c r="E131" s="69"/>
      <c r="F131" s="69"/>
      <c r="H131" s="73"/>
      <c r="AG131" s="73"/>
      <c r="AH131" s="74"/>
    </row>
    <row r="132" spans="4:34" ht="17.25" customHeight="1" x14ac:dyDescent="0.25">
      <c r="D132" s="69"/>
      <c r="E132" s="69"/>
      <c r="F132" s="69"/>
      <c r="H132" s="73"/>
      <c r="AG132" s="73"/>
      <c r="AH132" s="74"/>
    </row>
    <row r="133" spans="4:34" ht="17.25" customHeight="1" x14ac:dyDescent="0.25">
      <c r="D133" s="69"/>
      <c r="E133" s="69"/>
      <c r="F133" s="69"/>
      <c r="H133" s="73"/>
      <c r="AG133" s="73"/>
      <c r="AH133" s="74"/>
    </row>
    <row r="134" spans="4:34" ht="17.25" customHeight="1" x14ac:dyDescent="0.25">
      <c r="D134" s="69"/>
      <c r="E134" s="69"/>
      <c r="F134" s="69"/>
      <c r="H134" s="73"/>
      <c r="AG134" s="73"/>
      <c r="AH134" s="74"/>
    </row>
    <row r="135" spans="4:34" ht="17.25" customHeight="1" x14ac:dyDescent="0.25">
      <c r="D135" s="69"/>
      <c r="E135" s="69"/>
      <c r="F135" s="69"/>
      <c r="H135" s="73"/>
      <c r="AG135" s="73"/>
      <c r="AH135" s="74"/>
    </row>
    <row r="136" spans="4:34" ht="17.25" customHeight="1" x14ac:dyDescent="0.25">
      <c r="D136" s="69"/>
      <c r="E136" s="69"/>
      <c r="F136" s="69"/>
      <c r="H136" s="73"/>
      <c r="AG136" s="73"/>
      <c r="AH136" s="74"/>
    </row>
    <row r="137" spans="4:34" ht="17.25" customHeight="1" x14ac:dyDescent="0.25">
      <c r="D137" s="69"/>
      <c r="E137" s="69"/>
      <c r="F137" s="69"/>
      <c r="H137" s="73"/>
      <c r="AG137" s="73"/>
      <c r="AH137" s="74"/>
    </row>
    <row r="138" spans="4:34" ht="17.25" customHeight="1" x14ac:dyDescent="0.25">
      <c r="D138" s="69"/>
      <c r="E138" s="69"/>
      <c r="F138" s="69"/>
      <c r="H138" s="73"/>
      <c r="AG138" s="73"/>
      <c r="AH138" s="74"/>
    </row>
    <row r="139" spans="4:34" ht="17.25" customHeight="1" x14ac:dyDescent="0.25">
      <c r="D139" s="69"/>
      <c r="E139" s="69"/>
      <c r="F139" s="69"/>
      <c r="H139" s="73"/>
      <c r="AG139" s="73"/>
      <c r="AH139" s="74"/>
    </row>
    <row r="140" spans="4:34" ht="17.25" customHeight="1" x14ac:dyDescent="0.25">
      <c r="D140" s="69"/>
      <c r="E140" s="69"/>
      <c r="F140" s="69"/>
      <c r="H140" s="73"/>
      <c r="AG140" s="73"/>
      <c r="AH140" s="74"/>
    </row>
    <row r="141" spans="4:34" ht="17.25" customHeight="1" x14ac:dyDescent="0.25">
      <c r="D141" s="69"/>
      <c r="E141" s="69"/>
      <c r="F141" s="69"/>
      <c r="H141" s="73"/>
      <c r="AG141" s="73"/>
      <c r="AH141" s="74"/>
    </row>
    <row r="142" spans="4:34" ht="17.25" customHeight="1" x14ac:dyDescent="0.25">
      <c r="D142" s="69"/>
      <c r="E142" s="69"/>
      <c r="F142" s="69"/>
      <c r="H142" s="73"/>
      <c r="AG142" s="73"/>
      <c r="AH142" s="74"/>
    </row>
    <row r="143" spans="4:34" ht="17.25" customHeight="1" x14ac:dyDescent="0.25">
      <c r="D143" s="69"/>
      <c r="E143" s="69"/>
      <c r="F143" s="69"/>
      <c r="H143" s="73"/>
      <c r="AG143" s="73"/>
      <c r="AH143" s="74"/>
    </row>
    <row r="144" spans="4:34" ht="17.25" customHeight="1" x14ac:dyDescent="0.25">
      <c r="D144" s="69"/>
      <c r="E144" s="69"/>
      <c r="F144" s="69"/>
      <c r="H144" s="73"/>
      <c r="AG144" s="73"/>
      <c r="AH144" s="74"/>
    </row>
    <row r="145" spans="4:34" ht="17.25" customHeight="1" x14ac:dyDescent="0.25">
      <c r="D145" s="69"/>
      <c r="E145" s="69"/>
      <c r="F145" s="69"/>
      <c r="H145" s="73"/>
      <c r="AG145" s="73"/>
      <c r="AH145" s="74"/>
    </row>
    <row r="146" spans="4:34" ht="17.25" customHeight="1" x14ac:dyDescent="0.25">
      <c r="D146" s="69"/>
      <c r="E146" s="69"/>
      <c r="F146" s="69"/>
      <c r="H146" s="73"/>
      <c r="AG146" s="73"/>
      <c r="AH146" s="74"/>
    </row>
    <row r="147" spans="4:34" ht="17.25" customHeight="1" x14ac:dyDescent="0.25">
      <c r="D147" s="69"/>
      <c r="E147" s="69"/>
      <c r="F147" s="69"/>
      <c r="H147" s="73"/>
      <c r="AG147" s="73"/>
      <c r="AH147" s="74"/>
    </row>
    <row r="148" spans="4:34" ht="17.25" customHeight="1" x14ac:dyDescent="0.25">
      <c r="D148" s="69"/>
      <c r="E148" s="69"/>
      <c r="F148" s="69"/>
      <c r="H148" s="73"/>
      <c r="AG148" s="73"/>
      <c r="AH148" s="74"/>
    </row>
    <row r="149" spans="4:34" ht="17.25" customHeight="1" x14ac:dyDescent="0.25">
      <c r="D149" s="69"/>
      <c r="E149" s="69"/>
      <c r="F149" s="69"/>
      <c r="H149" s="73"/>
      <c r="AG149" s="73"/>
      <c r="AH149" s="74"/>
    </row>
    <row r="150" spans="4:34" ht="17.25" customHeight="1" x14ac:dyDescent="0.25">
      <c r="D150" s="69"/>
      <c r="E150" s="69"/>
      <c r="F150" s="69"/>
      <c r="H150" s="73"/>
      <c r="AG150" s="73"/>
      <c r="AH150" s="74"/>
    </row>
    <row r="151" spans="4:34" ht="17.25" customHeight="1" x14ac:dyDescent="0.25">
      <c r="D151" s="69"/>
      <c r="E151" s="69"/>
      <c r="F151" s="69"/>
      <c r="H151" s="73"/>
      <c r="AG151" s="73"/>
      <c r="AH151" s="74"/>
    </row>
    <row r="152" spans="4:34" ht="17.25" customHeight="1" x14ac:dyDescent="0.25">
      <c r="D152" s="69"/>
      <c r="E152" s="69"/>
      <c r="F152" s="69"/>
      <c r="H152" s="73"/>
      <c r="AG152" s="73"/>
      <c r="AH152" s="74"/>
    </row>
    <row r="153" spans="4:34" ht="17.25" customHeight="1" x14ac:dyDescent="0.25">
      <c r="D153" s="69"/>
      <c r="E153" s="69"/>
      <c r="F153" s="69"/>
      <c r="H153" s="73"/>
      <c r="AG153" s="73"/>
      <c r="AH153" s="74"/>
    </row>
    <row r="154" spans="4:34" ht="17.25" customHeight="1" x14ac:dyDescent="0.25">
      <c r="D154" s="69"/>
      <c r="E154" s="69"/>
      <c r="F154" s="69"/>
      <c r="H154" s="73"/>
      <c r="AG154" s="73"/>
      <c r="AH154" s="74"/>
    </row>
    <row r="155" spans="4:34" ht="17.25" customHeight="1" x14ac:dyDescent="0.25">
      <c r="D155" s="69"/>
      <c r="E155" s="69"/>
      <c r="F155" s="69"/>
      <c r="H155" s="73"/>
      <c r="AG155" s="73"/>
      <c r="AH155" s="74"/>
    </row>
    <row r="156" spans="4:34" ht="17.25" customHeight="1" x14ac:dyDescent="0.25">
      <c r="D156" s="69"/>
      <c r="E156" s="69"/>
      <c r="F156" s="69"/>
      <c r="H156" s="73"/>
      <c r="AG156" s="73"/>
      <c r="AH156" s="74"/>
    </row>
    <row r="157" spans="4:34" ht="17.25" customHeight="1" x14ac:dyDescent="0.25">
      <c r="D157" s="69"/>
      <c r="E157" s="69"/>
      <c r="F157" s="69"/>
      <c r="H157" s="73"/>
      <c r="AG157" s="73"/>
      <c r="AH157" s="74"/>
    </row>
    <row r="158" spans="4:34" ht="17.25" customHeight="1" x14ac:dyDescent="0.25">
      <c r="D158" s="69"/>
      <c r="E158" s="69"/>
      <c r="F158" s="69"/>
      <c r="H158" s="73"/>
      <c r="AG158" s="73"/>
      <c r="AH158" s="74"/>
    </row>
    <row r="159" spans="4:34" ht="17.25" customHeight="1" x14ac:dyDescent="0.25">
      <c r="D159" s="69"/>
      <c r="E159" s="69"/>
      <c r="F159" s="69"/>
      <c r="H159" s="73"/>
      <c r="AG159" s="73"/>
      <c r="AH159" s="74"/>
    </row>
    <row r="160" spans="4:34" ht="17.25" customHeight="1" x14ac:dyDescent="0.25">
      <c r="D160" s="69"/>
      <c r="E160" s="69"/>
      <c r="F160" s="69"/>
      <c r="H160" s="73"/>
      <c r="AG160" s="73"/>
      <c r="AH160" s="74"/>
    </row>
    <row r="161" spans="4:34" ht="17.25" customHeight="1" x14ac:dyDescent="0.25">
      <c r="D161" s="69"/>
      <c r="E161" s="69"/>
      <c r="F161" s="69"/>
      <c r="H161" s="73"/>
      <c r="AG161" s="73"/>
      <c r="AH161" s="74"/>
    </row>
    <row r="162" spans="4:34" ht="17.25" customHeight="1" x14ac:dyDescent="0.25">
      <c r="D162" s="69"/>
      <c r="E162" s="69"/>
      <c r="F162" s="69"/>
      <c r="H162" s="73"/>
      <c r="AG162" s="73"/>
      <c r="AH162" s="74"/>
    </row>
    <row r="163" spans="4:34" ht="17.25" customHeight="1" x14ac:dyDescent="0.25">
      <c r="D163" s="69"/>
      <c r="E163" s="69"/>
      <c r="F163" s="69"/>
      <c r="H163" s="73"/>
      <c r="AG163" s="73"/>
      <c r="AH163" s="74"/>
    </row>
    <row r="164" spans="4:34" ht="17.25" customHeight="1" x14ac:dyDescent="0.25">
      <c r="D164" s="69"/>
      <c r="E164" s="69"/>
      <c r="F164" s="69"/>
      <c r="H164" s="73"/>
      <c r="AG164" s="73"/>
      <c r="AH164" s="74"/>
    </row>
    <row r="165" spans="4:34" ht="17.25" customHeight="1" x14ac:dyDescent="0.25">
      <c r="D165" s="69"/>
      <c r="E165" s="69"/>
      <c r="F165" s="69"/>
      <c r="H165" s="73"/>
      <c r="AG165" s="73"/>
      <c r="AH165" s="74"/>
    </row>
    <row r="166" spans="4:34" ht="17.25" customHeight="1" x14ac:dyDescent="0.25">
      <c r="D166" s="69"/>
      <c r="E166" s="69"/>
      <c r="F166" s="69"/>
      <c r="H166" s="73"/>
      <c r="AG166" s="73"/>
      <c r="AH166" s="74"/>
    </row>
    <row r="167" spans="4:34" ht="17.25" customHeight="1" x14ac:dyDescent="0.25">
      <c r="D167" s="69"/>
      <c r="E167" s="69"/>
      <c r="F167" s="69"/>
      <c r="H167" s="73"/>
      <c r="AG167" s="73"/>
      <c r="AH167" s="74"/>
    </row>
    <row r="168" spans="4:34" ht="17.25" customHeight="1" x14ac:dyDescent="0.25">
      <c r="D168" s="69"/>
      <c r="E168" s="69"/>
      <c r="F168" s="69"/>
      <c r="H168" s="73"/>
      <c r="AG168" s="73"/>
      <c r="AH168" s="74"/>
    </row>
    <row r="169" spans="4:34" ht="17.25" customHeight="1" x14ac:dyDescent="0.25">
      <c r="D169" s="69"/>
      <c r="E169" s="69"/>
      <c r="F169" s="69"/>
      <c r="H169" s="73"/>
      <c r="AG169" s="73"/>
      <c r="AH169" s="74"/>
    </row>
    <row r="170" spans="4:34" ht="17.25" customHeight="1" x14ac:dyDescent="0.25">
      <c r="D170" s="69"/>
      <c r="E170" s="69"/>
      <c r="F170" s="69"/>
      <c r="H170" s="73"/>
      <c r="AG170" s="73"/>
      <c r="AH170" s="74"/>
    </row>
    <row r="171" spans="4:34" ht="17.25" customHeight="1" x14ac:dyDescent="0.25">
      <c r="D171" s="69"/>
      <c r="E171" s="69"/>
      <c r="F171" s="69"/>
      <c r="H171" s="73"/>
      <c r="AG171" s="73"/>
      <c r="AH171" s="74"/>
    </row>
    <row r="172" spans="4:34" ht="17.25" customHeight="1" x14ac:dyDescent="0.25">
      <c r="D172" s="69"/>
      <c r="E172" s="69"/>
      <c r="F172" s="69"/>
      <c r="H172" s="73"/>
      <c r="AG172" s="73"/>
      <c r="AH172" s="74"/>
    </row>
    <row r="173" spans="4:34" ht="17.25" customHeight="1" x14ac:dyDescent="0.25">
      <c r="D173" s="69"/>
      <c r="E173" s="69"/>
      <c r="F173" s="69"/>
      <c r="H173" s="73"/>
      <c r="AG173" s="73"/>
      <c r="AH173" s="74"/>
    </row>
    <row r="174" spans="4:34" ht="17.25" customHeight="1" x14ac:dyDescent="0.25">
      <c r="D174" s="69"/>
      <c r="E174" s="69"/>
      <c r="F174" s="69"/>
      <c r="H174" s="73"/>
      <c r="AG174" s="73"/>
      <c r="AH174" s="74"/>
    </row>
    <row r="175" spans="4:34" ht="17.25" customHeight="1" x14ac:dyDescent="0.25">
      <c r="D175" s="69"/>
      <c r="E175" s="69"/>
      <c r="F175" s="69"/>
      <c r="H175" s="73"/>
      <c r="AG175" s="73"/>
      <c r="AH175" s="74"/>
    </row>
    <row r="176" spans="4:34" ht="17.25" customHeight="1" x14ac:dyDescent="0.25">
      <c r="D176" s="69"/>
      <c r="E176" s="69"/>
      <c r="F176" s="69"/>
      <c r="H176" s="73"/>
      <c r="AG176" s="73"/>
      <c r="AH176" s="74"/>
    </row>
    <row r="177" spans="4:34" ht="17.25" customHeight="1" x14ac:dyDescent="0.25">
      <c r="D177" s="69"/>
      <c r="E177" s="69"/>
      <c r="F177" s="69"/>
      <c r="H177" s="73"/>
      <c r="AG177" s="73"/>
      <c r="AH177" s="74"/>
    </row>
    <row r="178" spans="4:34" ht="17.25" customHeight="1" x14ac:dyDescent="0.25">
      <c r="D178" s="69"/>
      <c r="E178" s="69"/>
      <c r="F178" s="69"/>
      <c r="H178" s="73"/>
      <c r="AG178" s="73"/>
      <c r="AH178" s="74"/>
    </row>
    <row r="179" spans="4:34" ht="17.25" customHeight="1" x14ac:dyDescent="0.25">
      <c r="D179" s="69"/>
      <c r="E179" s="69"/>
      <c r="F179" s="69"/>
      <c r="H179" s="73"/>
      <c r="AG179" s="73"/>
      <c r="AH179" s="74"/>
    </row>
    <row r="180" spans="4:34" ht="17.25" customHeight="1" x14ac:dyDescent="0.25">
      <c r="D180" s="69"/>
      <c r="E180" s="69"/>
      <c r="F180" s="69"/>
      <c r="H180" s="73"/>
      <c r="AG180" s="73"/>
      <c r="AH180" s="74"/>
    </row>
    <row r="181" spans="4:34" ht="17.25" customHeight="1" x14ac:dyDescent="0.25">
      <c r="D181" s="69"/>
      <c r="E181" s="69"/>
      <c r="F181" s="69"/>
      <c r="H181" s="73"/>
      <c r="AG181" s="73"/>
      <c r="AH181" s="74"/>
    </row>
    <row r="182" spans="4:34" ht="17.25" customHeight="1" x14ac:dyDescent="0.25">
      <c r="D182" s="69"/>
      <c r="E182" s="69"/>
      <c r="F182" s="69"/>
      <c r="H182" s="73"/>
      <c r="AG182" s="73"/>
      <c r="AH182" s="74"/>
    </row>
    <row r="183" spans="4:34" ht="17.25" customHeight="1" x14ac:dyDescent="0.25">
      <c r="D183" s="69"/>
      <c r="E183" s="69"/>
      <c r="F183" s="69"/>
      <c r="H183" s="73"/>
      <c r="AG183" s="73"/>
      <c r="AH183" s="74"/>
    </row>
    <row r="184" spans="4:34" ht="17.25" customHeight="1" x14ac:dyDescent="0.25">
      <c r="D184" s="69"/>
      <c r="E184" s="69"/>
      <c r="F184" s="69"/>
      <c r="H184" s="73"/>
      <c r="AG184" s="73"/>
      <c r="AH184" s="74"/>
    </row>
    <row r="185" spans="4:34" ht="17.25" customHeight="1" x14ac:dyDescent="0.25">
      <c r="D185" s="69"/>
      <c r="E185" s="69"/>
      <c r="F185" s="69"/>
      <c r="H185" s="73"/>
      <c r="AG185" s="73"/>
      <c r="AH185" s="74"/>
    </row>
    <row r="186" spans="4:34" ht="17.25" customHeight="1" x14ac:dyDescent="0.25">
      <c r="D186" s="69"/>
      <c r="E186" s="69"/>
      <c r="F186" s="69"/>
      <c r="H186" s="73"/>
      <c r="AG186" s="73"/>
      <c r="AH186" s="74"/>
    </row>
    <row r="187" spans="4:34" ht="17.25" customHeight="1" x14ac:dyDescent="0.25">
      <c r="D187" s="69"/>
      <c r="E187" s="69"/>
      <c r="F187" s="69"/>
      <c r="H187" s="73"/>
      <c r="AG187" s="73"/>
      <c r="AH187" s="74"/>
    </row>
    <row r="188" spans="4:34" ht="17.25" customHeight="1" x14ac:dyDescent="0.25">
      <c r="D188" s="69"/>
      <c r="E188" s="69"/>
      <c r="F188" s="69"/>
      <c r="H188" s="73"/>
      <c r="AG188" s="73"/>
      <c r="AH188" s="74"/>
    </row>
    <row r="189" spans="4:34" ht="17.25" customHeight="1" x14ac:dyDescent="0.25">
      <c r="D189" s="69"/>
      <c r="E189" s="69"/>
      <c r="F189" s="69"/>
      <c r="H189" s="73"/>
      <c r="AG189" s="73"/>
      <c r="AH189" s="74"/>
    </row>
    <row r="190" spans="4:34" ht="17.25" customHeight="1" x14ac:dyDescent="0.25">
      <c r="D190" s="69"/>
      <c r="E190" s="69"/>
      <c r="F190" s="69"/>
      <c r="H190" s="73"/>
      <c r="AG190" s="73"/>
      <c r="AH190" s="74"/>
    </row>
    <row r="191" spans="4:34" ht="17.25" customHeight="1" x14ac:dyDescent="0.25">
      <c r="D191" s="69"/>
      <c r="E191" s="69"/>
      <c r="F191" s="69"/>
      <c r="H191" s="73"/>
      <c r="AG191" s="73"/>
      <c r="AH191" s="74"/>
    </row>
    <row r="192" spans="4:34" ht="17.25" customHeight="1" x14ac:dyDescent="0.25">
      <c r="D192" s="69"/>
      <c r="E192" s="69"/>
      <c r="F192" s="69"/>
      <c r="H192" s="73"/>
      <c r="AG192" s="73"/>
      <c r="AH192" s="74"/>
    </row>
    <row r="193" spans="4:34" ht="17.25" customHeight="1" x14ac:dyDescent="0.25">
      <c r="D193" s="69"/>
      <c r="E193" s="69"/>
      <c r="F193" s="69"/>
      <c r="H193" s="73"/>
      <c r="AG193" s="73"/>
      <c r="AH193" s="74"/>
    </row>
    <row r="194" spans="4:34" ht="17.25" customHeight="1" x14ac:dyDescent="0.25">
      <c r="D194" s="69"/>
      <c r="E194" s="69"/>
      <c r="F194" s="69"/>
      <c r="H194" s="73"/>
      <c r="AG194" s="73"/>
      <c r="AH194" s="74"/>
    </row>
    <row r="195" spans="4:34" ht="17.25" customHeight="1" x14ac:dyDescent="0.25">
      <c r="D195" s="69"/>
      <c r="E195" s="69"/>
      <c r="F195" s="69"/>
      <c r="H195" s="73"/>
      <c r="AG195" s="73"/>
      <c r="AH195" s="74"/>
    </row>
    <row r="196" spans="4:34" ht="17.25" customHeight="1" x14ac:dyDescent="0.25">
      <c r="D196" s="69"/>
      <c r="E196" s="69"/>
      <c r="F196" s="69"/>
      <c r="H196" s="73"/>
      <c r="AG196" s="73"/>
      <c r="AH196" s="74"/>
    </row>
    <row r="197" spans="4:34" ht="17.25" customHeight="1" x14ac:dyDescent="0.25">
      <c r="D197" s="69"/>
      <c r="E197" s="69"/>
      <c r="F197" s="69"/>
      <c r="H197" s="73"/>
      <c r="AG197" s="73"/>
      <c r="AH197" s="74"/>
    </row>
    <row r="198" spans="4:34" ht="17.25" customHeight="1" x14ac:dyDescent="0.25">
      <c r="D198" s="69"/>
      <c r="E198" s="69"/>
      <c r="F198" s="69"/>
      <c r="H198" s="73"/>
      <c r="AG198" s="73"/>
      <c r="AH198" s="74"/>
    </row>
    <row r="199" spans="4:34" ht="17.25" customHeight="1" x14ac:dyDescent="0.25">
      <c r="D199" s="69"/>
      <c r="E199" s="69"/>
      <c r="F199" s="69"/>
      <c r="H199" s="73"/>
      <c r="AG199" s="73"/>
      <c r="AH199" s="74"/>
    </row>
    <row r="200" spans="4:34" ht="17.25" customHeight="1" x14ac:dyDescent="0.25">
      <c r="D200" s="69"/>
      <c r="E200" s="69"/>
      <c r="F200" s="69"/>
      <c r="H200" s="73"/>
      <c r="AG200" s="73"/>
      <c r="AH200" s="74"/>
    </row>
    <row r="201" spans="4:34" ht="17.25" customHeight="1" x14ac:dyDescent="0.25">
      <c r="D201" s="69"/>
      <c r="E201" s="69"/>
      <c r="F201" s="69"/>
      <c r="H201" s="73"/>
      <c r="AG201" s="73"/>
      <c r="AH201" s="74"/>
    </row>
    <row r="202" spans="4:34" ht="17.25" customHeight="1" x14ac:dyDescent="0.25">
      <c r="D202" s="69"/>
      <c r="E202" s="69"/>
      <c r="F202" s="69"/>
      <c r="H202" s="73"/>
      <c r="AG202" s="73"/>
      <c r="AH202" s="74"/>
    </row>
    <row r="203" spans="4:34" ht="17.25" customHeight="1" x14ac:dyDescent="0.25">
      <c r="D203" s="69"/>
      <c r="E203" s="69"/>
      <c r="F203" s="69"/>
      <c r="H203" s="73"/>
      <c r="AG203" s="73"/>
      <c r="AH203" s="74"/>
    </row>
    <row r="204" spans="4:34" ht="17.25" customHeight="1" x14ac:dyDescent="0.25">
      <c r="D204" s="69"/>
      <c r="E204" s="69"/>
      <c r="F204" s="69"/>
      <c r="H204" s="73"/>
      <c r="AG204" s="73"/>
      <c r="AH204" s="74"/>
    </row>
    <row r="205" spans="4:34" ht="17.25" customHeight="1" x14ac:dyDescent="0.25">
      <c r="D205" s="69"/>
      <c r="E205" s="69"/>
      <c r="F205" s="69"/>
      <c r="H205" s="73"/>
      <c r="AG205" s="73"/>
      <c r="AH205" s="74"/>
    </row>
    <row r="206" spans="4:34" ht="17.25" customHeight="1" x14ac:dyDescent="0.25">
      <c r="D206" s="69"/>
      <c r="E206" s="69"/>
      <c r="F206" s="69"/>
      <c r="H206" s="73"/>
      <c r="AG206" s="73"/>
      <c r="AH206" s="74"/>
    </row>
    <row r="207" spans="4:34" ht="17.25" customHeight="1" x14ac:dyDescent="0.25">
      <c r="D207" s="69"/>
      <c r="E207" s="69"/>
      <c r="F207" s="69"/>
      <c r="H207" s="73"/>
      <c r="AG207" s="73"/>
      <c r="AH207" s="74"/>
    </row>
    <row r="208" spans="4:34" ht="17.25" customHeight="1" x14ac:dyDescent="0.25">
      <c r="D208" s="69"/>
      <c r="E208" s="69"/>
      <c r="F208" s="69"/>
      <c r="H208" s="73"/>
      <c r="AG208" s="73"/>
      <c r="AH208" s="74"/>
    </row>
    <row r="209" spans="4:34" ht="17.25" customHeight="1" x14ac:dyDescent="0.25">
      <c r="D209" s="69"/>
      <c r="E209" s="69"/>
      <c r="F209" s="69"/>
      <c r="H209" s="73"/>
      <c r="AG209" s="73"/>
      <c r="AH209" s="74"/>
    </row>
    <row r="210" spans="4:34" ht="17.25" customHeight="1" x14ac:dyDescent="0.25">
      <c r="D210" s="69"/>
      <c r="E210" s="69"/>
      <c r="F210" s="69"/>
      <c r="H210" s="73"/>
      <c r="AG210" s="73"/>
      <c r="AH210" s="74"/>
    </row>
    <row r="211" spans="4:34" ht="17.25" customHeight="1" x14ac:dyDescent="0.25">
      <c r="D211" s="69"/>
      <c r="E211" s="69"/>
      <c r="F211" s="69"/>
      <c r="H211" s="73"/>
      <c r="AG211" s="73"/>
      <c r="AH211" s="74"/>
    </row>
    <row r="212" spans="4:34" ht="17.25" customHeight="1" x14ac:dyDescent="0.25">
      <c r="D212" s="69"/>
      <c r="E212" s="69"/>
      <c r="F212" s="69"/>
      <c r="H212" s="73"/>
      <c r="AG212" s="73"/>
      <c r="AH212" s="74"/>
    </row>
    <row r="213" spans="4:34" ht="17.25" customHeight="1" x14ac:dyDescent="0.25">
      <c r="D213" s="69"/>
      <c r="E213" s="69"/>
      <c r="F213" s="69"/>
      <c r="H213" s="73"/>
      <c r="AG213" s="73"/>
      <c r="AH213" s="74"/>
    </row>
    <row r="214" spans="4:34" ht="17.25" customHeight="1" x14ac:dyDescent="0.25">
      <c r="D214" s="69"/>
      <c r="E214" s="69"/>
      <c r="F214" s="69"/>
      <c r="H214" s="73"/>
      <c r="AG214" s="73"/>
      <c r="AH214" s="74"/>
    </row>
    <row r="215" spans="4:34" ht="17.25" customHeight="1" x14ac:dyDescent="0.25">
      <c r="D215" s="69"/>
      <c r="E215" s="69"/>
      <c r="F215" s="69"/>
      <c r="H215" s="73"/>
      <c r="AG215" s="73"/>
      <c r="AH215" s="74"/>
    </row>
    <row r="216" spans="4:34" ht="17.25" customHeight="1" x14ac:dyDescent="0.25">
      <c r="D216" s="69"/>
      <c r="E216" s="69"/>
      <c r="F216" s="69"/>
      <c r="H216" s="73"/>
      <c r="AG216" s="73"/>
      <c r="AH216" s="74"/>
    </row>
    <row r="217" spans="4:34" ht="17.25" customHeight="1" x14ac:dyDescent="0.25">
      <c r="D217" s="69"/>
      <c r="E217" s="69"/>
      <c r="F217" s="69"/>
      <c r="H217" s="73"/>
      <c r="AG217" s="73"/>
      <c r="AH217" s="74"/>
    </row>
    <row r="218" spans="4:34" ht="17.25" customHeight="1" x14ac:dyDescent="0.25">
      <c r="D218" s="69"/>
      <c r="E218" s="69"/>
      <c r="F218" s="69"/>
      <c r="H218" s="73"/>
      <c r="AG218" s="73"/>
      <c r="AH218" s="74"/>
    </row>
    <row r="219" spans="4:34" ht="17.25" customHeight="1" x14ac:dyDescent="0.25">
      <c r="D219" s="69"/>
      <c r="E219" s="69"/>
      <c r="F219" s="69"/>
      <c r="H219" s="73"/>
      <c r="AG219" s="73"/>
      <c r="AH219" s="74"/>
    </row>
    <row r="220" spans="4:34" ht="17.25" customHeight="1" x14ac:dyDescent="0.25">
      <c r="D220" s="69"/>
      <c r="E220" s="69"/>
      <c r="F220" s="69"/>
      <c r="H220" s="73"/>
      <c r="AG220" s="73"/>
      <c r="AH220" s="74"/>
    </row>
    <row r="221" spans="4:34" ht="17.25" customHeight="1" x14ac:dyDescent="0.25">
      <c r="D221" s="69"/>
      <c r="E221" s="69"/>
      <c r="F221" s="69"/>
      <c r="H221" s="73"/>
      <c r="AG221" s="73"/>
      <c r="AH221" s="74"/>
    </row>
    <row r="222" spans="4:34" ht="17.25" customHeight="1" x14ac:dyDescent="0.25">
      <c r="D222" s="69"/>
      <c r="E222" s="69"/>
      <c r="F222" s="69"/>
      <c r="H222" s="73"/>
      <c r="AG222" s="73"/>
      <c r="AH222" s="74"/>
    </row>
    <row r="223" spans="4:34" ht="17.25" customHeight="1" x14ac:dyDescent="0.25">
      <c r="D223" s="69"/>
      <c r="E223" s="69"/>
      <c r="F223" s="69"/>
      <c r="H223" s="73"/>
      <c r="AG223" s="73"/>
      <c r="AH223" s="74"/>
    </row>
    <row r="224" spans="4:34" ht="17.25" customHeight="1" x14ac:dyDescent="0.25">
      <c r="D224" s="69"/>
      <c r="E224" s="69"/>
      <c r="F224" s="69"/>
      <c r="H224" s="73"/>
      <c r="AG224" s="73"/>
      <c r="AH224" s="74"/>
    </row>
    <row r="225" spans="4:34" ht="17.25" customHeight="1" x14ac:dyDescent="0.25">
      <c r="D225" s="69"/>
      <c r="E225" s="69"/>
      <c r="F225" s="69"/>
      <c r="H225" s="73"/>
      <c r="AG225" s="73"/>
      <c r="AH225" s="74"/>
    </row>
    <row r="226" spans="4:34" ht="17.25" customHeight="1" x14ac:dyDescent="0.25">
      <c r="D226" s="69"/>
      <c r="E226" s="69"/>
      <c r="F226" s="69"/>
      <c r="H226" s="73"/>
      <c r="AG226" s="73"/>
      <c r="AH226" s="74"/>
    </row>
    <row r="227" spans="4:34" ht="17.25" customHeight="1" x14ac:dyDescent="0.25">
      <c r="D227" s="69"/>
      <c r="E227" s="69"/>
      <c r="F227" s="69"/>
      <c r="H227" s="73"/>
      <c r="AG227" s="73"/>
      <c r="AH227" s="74"/>
    </row>
    <row r="228" spans="4:34" ht="17.25" customHeight="1" x14ac:dyDescent="0.25">
      <c r="D228" s="69"/>
      <c r="E228" s="69"/>
      <c r="F228" s="69"/>
      <c r="H228" s="73"/>
      <c r="AG228" s="73"/>
      <c r="AH228" s="74"/>
    </row>
    <row r="229" spans="4:34" ht="17.25" customHeight="1" x14ac:dyDescent="0.25">
      <c r="D229" s="69"/>
      <c r="E229" s="69"/>
      <c r="F229" s="69"/>
      <c r="H229" s="73"/>
      <c r="AG229" s="73"/>
      <c r="AH229" s="74"/>
    </row>
    <row r="230" spans="4:34" ht="17.25" customHeight="1" x14ac:dyDescent="0.25">
      <c r="D230" s="69"/>
      <c r="E230" s="69"/>
      <c r="F230" s="69"/>
      <c r="H230" s="73"/>
      <c r="AG230" s="73"/>
      <c r="AH230" s="74"/>
    </row>
    <row r="231" spans="4:34" ht="17.25" customHeight="1" x14ac:dyDescent="0.25">
      <c r="D231" s="69"/>
      <c r="E231" s="69"/>
      <c r="F231" s="69"/>
      <c r="H231" s="73"/>
      <c r="AG231" s="73"/>
      <c r="AH231" s="74"/>
    </row>
    <row r="232" spans="4:34" ht="17.25" customHeight="1" x14ac:dyDescent="0.25">
      <c r="D232" s="69"/>
      <c r="E232" s="69"/>
      <c r="F232" s="69"/>
      <c r="H232" s="73"/>
      <c r="AG232" s="73"/>
      <c r="AH232" s="74"/>
    </row>
    <row r="233" spans="4:34" ht="17.25" customHeight="1" x14ac:dyDescent="0.25">
      <c r="D233" s="69"/>
      <c r="E233" s="69"/>
      <c r="F233" s="69"/>
      <c r="H233" s="73"/>
      <c r="AG233" s="73"/>
      <c r="AH233" s="74"/>
    </row>
    <row r="234" spans="4:34" ht="17.25" customHeight="1" x14ac:dyDescent="0.25">
      <c r="D234" s="69"/>
      <c r="E234" s="69"/>
      <c r="F234" s="69"/>
      <c r="H234" s="73"/>
      <c r="AG234" s="73"/>
      <c r="AH234" s="74"/>
    </row>
    <row r="235" spans="4:34" ht="17.25" customHeight="1" x14ac:dyDescent="0.25">
      <c r="D235" s="69"/>
      <c r="E235" s="69"/>
      <c r="F235" s="69"/>
      <c r="H235" s="73"/>
      <c r="AG235" s="73"/>
      <c r="AH235" s="74"/>
    </row>
    <row r="236" spans="4:34" ht="17.25" customHeight="1" x14ac:dyDescent="0.25">
      <c r="D236" s="69"/>
      <c r="E236" s="69"/>
      <c r="F236" s="69"/>
      <c r="H236" s="73"/>
      <c r="AG236" s="73"/>
      <c r="AH236" s="74"/>
    </row>
    <row r="237" spans="4:34" ht="17.25" customHeight="1" x14ac:dyDescent="0.25">
      <c r="D237" s="69"/>
      <c r="E237" s="69"/>
      <c r="F237" s="69"/>
      <c r="H237" s="73"/>
      <c r="AG237" s="73"/>
      <c r="AH237" s="74"/>
    </row>
    <row r="238" spans="4:34" ht="17.25" customHeight="1" x14ac:dyDescent="0.25">
      <c r="D238" s="69"/>
      <c r="E238" s="69"/>
      <c r="F238" s="69"/>
      <c r="H238" s="73"/>
      <c r="AG238" s="73"/>
      <c r="AH238" s="74"/>
    </row>
    <row r="239" spans="4:34" ht="17.25" customHeight="1" x14ac:dyDescent="0.25">
      <c r="D239" s="69"/>
      <c r="E239" s="69"/>
      <c r="F239" s="69"/>
      <c r="H239" s="73"/>
      <c r="AG239" s="73"/>
      <c r="AH239" s="74"/>
    </row>
    <row r="240" spans="4:34" ht="17.25" customHeight="1" x14ac:dyDescent="0.25">
      <c r="D240" s="69"/>
      <c r="E240" s="69"/>
      <c r="F240" s="69"/>
      <c r="H240" s="73"/>
      <c r="AG240" s="73"/>
      <c r="AH240" s="74"/>
    </row>
    <row r="241" spans="4:34" ht="17.25" customHeight="1" x14ac:dyDescent="0.25">
      <c r="D241" s="69"/>
      <c r="E241" s="69"/>
      <c r="F241" s="69"/>
      <c r="H241" s="73"/>
      <c r="AG241" s="73"/>
      <c r="AH241" s="74"/>
    </row>
    <row r="242" spans="4:34" ht="17.25" customHeight="1" x14ac:dyDescent="0.25">
      <c r="D242" s="69"/>
      <c r="E242" s="69"/>
      <c r="F242" s="69"/>
      <c r="H242" s="73"/>
      <c r="AG242" s="73"/>
      <c r="AH242" s="74"/>
    </row>
    <row r="243" spans="4:34" ht="17.25" customHeight="1" x14ac:dyDescent="0.25">
      <c r="D243" s="69"/>
      <c r="E243" s="69"/>
      <c r="F243" s="69"/>
      <c r="H243" s="73"/>
      <c r="AG243" s="73"/>
      <c r="AH243" s="74"/>
    </row>
    <row r="244" spans="4:34" ht="17.25" customHeight="1" x14ac:dyDescent="0.25">
      <c r="D244" s="69"/>
      <c r="E244" s="69"/>
      <c r="F244" s="69"/>
      <c r="H244" s="73"/>
      <c r="AG244" s="73"/>
      <c r="AH244" s="74"/>
    </row>
    <row r="245" spans="4:34" ht="17.25" customHeight="1" x14ac:dyDescent="0.25">
      <c r="D245" s="69"/>
      <c r="E245" s="69"/>
      <c r="F245" s="69"/>
      <c r="H245" s="73"/>
      <c r="AG245" s="73"/>
      <c r="AH245" s="74"/>
    </row>
    <row r="246" spans="4:34" ht="17.25" customHeight="1" x14ac:dyDescent="0.25">
      <c r="D246" s="69"/>
      <c r="E246" s="69"/>
      <c r="F246" s="69"/>
      <c r="H246" s="73"/>
      <c r="AG246" s="73"/>
      <c r="AH246" s="74"/>
    </row>
    <row r="247" spans="4:34" ht="17.25" customHeight="1" x14ac:dyDescent="0.25">
      <c r="D247" s="69"/>
      <c r="E247" s="69"/>
      <c r="F247" s="69"/>
      <c r="H247" s="73"/>
      <c r="AG247" s="73"/>
      <c r="AH247" s="74"/>
    </row>
    <row r="248" spans="4:34" ht="17.25" customHeight="1" x14ac:dyDescent="0.25">
      <c r="D248" s="69"/>
      <c r="E248" s="69"/>
      <c r="F248" s="69"/>
      <c r="H248" s="73"/>
      <c r="AG248" s="73"/>
      <c r="AH248" s="74"/>
    </row>
    <row r="249" spans="4:34" ht="17.25" customHeight="1" x14ac:dyDescent="0.25">
      <c r="D249" s="69"/>
      <c r="E249" s="69"/>
      <c r="F249" s="69"/>
      <c r="H249" s="73"/>
      <c r="AG249" s="73"/>
      <c r="AH249" s="74"/>
    </row>
    <row r="250" spans="4:34" ht="17.25" customHeight="1" x14ac:dyDescent="0.25">
      <c r="D250" s="69"/>
      <c r="E250" s="69"/>
      <c r="F250" s="69"/>
      <c r="H250" s="73"/>
      <c r="AG250" s="73"/>
      <c r="AH250" s="74"/>
    </row>
    <row r="251" spans="4:34" ht="17.25" customHeight="1" x14ac:dyDescent="0.25">
      <c r="D251" s="69"/>
      <c r="E251" s="69"/>
      <c r="F251" s="69"/>
      <c r="H251" s="73"/>
      <c r="AG251" s="73"/>
      <c r="AH251" s="74"/>
    </row>
    <row r="252" spans="4:34" ht="17.25" customHeight="1" x14ac:dyDescent="0.25">
      <c r="D252" s="69"/>
      <c r="E252" s="69"/>
      <c r="F252" s="69"/>
      <c r="H252" s="73"/>
      <c r="AG252" s="73"/>
      <c r="AH252" s="74"/>
    </row>
    <row r="253" spans="4:34" ht="17.25" customHeight="1" x14ac:dyDescent="0.25">
      <c r="D253" s="69"/>
      <c r="E253" s="69"/>
      <c r="F253" s="69"/>
      <c r="H253" s="73"/>
      <c r="AG253" s="73"/>
      <c r="AH253" s="74"/>
    </row>
    <row r="254" spans="4:34" ht="17.25" customHeight="1" x14ac:dyDescent="0.25">
      <c r="D254" s="69"/>
      <c r="E254" s="69"/>
      <c r="F254" s="69"/>
      <c r="H254" s="73"/>
      <c r="AG254" s="73"/>
      <c r="AH254" s="74"/>
    </row>
    <row r="255" spans="4:34" ht="17.25" customHeight="1" x14ac:dyDescent="0.25">
      <c r="D255" s="69"/>
      <c r="E255" s="69"/>
      <c r="F255" s="69"/>
      <c r="H255" s="73"/>
      <c r="AG255" s="73"/>
      <c r="AH255" s="74"/>
    </row>
    <row r="256" spans="4:34" ht="17.25" customHeight="1" x14ac:dyDescent="0.25">
      <c r="D256" s="69"/>
      <c r="E256" s="69"/>
      <c r="F256" s="69"/>
      <c r="H256" s="73"/>
      <c r="AG256" s="73"/>
      <c r="AH256" s="74"/>
    </row>
    <row r="257" spans="4:34" ht="17.25" customHeight="1" x14ac:dyDescent="0.25">
      <c r="D257" s="69"/>
      <c r="E257" s="69"/>
      <c r="F257" s="69"/>
      <c r="H257" s="73"/>
      <c r="AG257" s="73"/>
      <c r="AH257" s="74"/>
    </row>
    <row r="258" spans="4:34" ht="17.25" customHeight="1" x14ac:dyDescent="0.25">
      <c r="D258" s="69"/>
      <c r="E258" s="69"/>
      <c r="F258" s="69"/>
      <c r="H258" s="73"/>
      <c r="AG258" s="73"/>
      <c r="AH258" s="74"/>
    </row>
    <row r="259" spans="4:34" ht="17.25" customHeight="1" x14ac:dyDescent="0.25">
      <c r="D259" s="69"/>
      <c r="E259" s="69"/>
      <c r="F259" s="69"/>
      <c r="H259" s="73"/>
      <c r="AG259" s="73"/>
      <c r="AH259" s="74"/>
    </row>
    <row r="260" spans="4:34" ht="17.25" customHeight="1" x14ac:dyDescent="0.25">
      <c r="D260" s="69"/>
      <c r="E260" s="69"/>
      <c r="F260" s="69"/>
      <c r="H260" s="73"/>
      <c r="AG260" s="73"/>
      <c r="AH260" s="74"/>
    </row>
    <row r="261" spans="4:34" ht="17.25" customHeight="1" x14ac:dyDescent="0.25">
      <c r="D261" s="69"/>
      <c r="E261" s="69"/>
      <c r="F261" s="69"/>
      <c r="H261" s="73"/>
      <c r="AG261" s="73"/>
      <c r="AH261" s="74"/>
    </row>
    <row r="262" spans="4:34" ht="17.25" customHeight="1" x14ac:dyDescent="0.25">
      <c r="D262" s="69"/>
      <c r="E262" s="69"/>
      <c r="F262" s="69"/>
      <c r="H262" s="73"/>
      <c r="AG262" s="73"/>
      <c r="AH262" s="74"/>
    </row>
    <row r="263" spans="4:34" ht="17.25" customHeight="1" x14ac:dyDescent="0.25">
      <c r="D263" s="69"/>
      <c r="E263" s="69"/>
      <c r="F263" s="69"/>
      <c r="H263" s="73"/>
      <c r="AG263" s="73"/>
      <c r="AH263" s="74"/>
    </row>
    <row r="264" spans="4:34" ht="17.25" customHeight="1" x14ac:dyDescent="0.25">
      <c r="D264" s="69"/>
      <c r="E264" s="69"/>
      <c r="F264" s="69"/>
      <c r="H264" s="73"/>
      <c r="AG264" s="73"/>
      <c r="AH264" s="74"/>
    </row>
    <row r="265" spans="4:34" ht="17.25" customHeight="1" x14ac:dyDescent="0.25">
      <c r="D265" s="69"/>
      <c r="E265" s="69"/>
      <c r="F265" s="69"/>
      <c r="H265" s="73"/>
      <c r="AG265" s="73"/>
      <c r="AH265" s="74"/>
    </row>
    <row r="266" spans="4:34" ht="17.25" customHeight="1" x14ac:dyDescent="0.25">
      <c r="D266" s="69"/>
      <c r="E266" s="69"/>
      <c r="F266" s="69"/>
      <c r="H266" s="73"/>
      <c r="AG266" s="73"/>
      <c r="AH266" s="74"/>
    </row>
    <row r="267" spans="4:34" ht="17.25" customHeight="1" x14ac:dyDescent="0.25">
      <c r="D267" s="69"/>
      <c r="E267" s="69"/>
      <c r="F267" s="69"/>
      <c r="H267" s="73"/>
      <c r="AG267" s="73"/>
      <c r="AH267" s="74"/>
    </row>
    <row r="268" spans="4:34" ht="17.25" customHeight="1" x14ac:dyDescent="0.25">
      <c r="D268" s="69"/>
      <c r="E268" s="69"/>
      <c r="F268" s="69"/>
      <c r="H268" s="73"/>
      <c r="AG268" s="73"/>
      <c r="AH268" s="74"/>
    </row>
    <row r="269" spans="4:34" ht="17.25" customHeight="1" x14ac:dyDescent="0.25">
      <c r="D269" s="69"/>
      <c r="E269" s="69"/>
      <c r="F269" s="69"/>
      <c r="H269" s="73"/>
      <c r="AG269" s="73"/>
      <c r="AH269" s="74"/>
    </row>
    <row r="270" spans="4:34" ht="17.25" customHeight="1" x14ac:dyDescent="0.25">
      <c r="D270" s="69"/>
      <c r="E270" s="69"/>
      <c r="F270" s="69"/>
      <c r="H270" s="73"/>
      <c r="AG270" s="73"/>
      <c r="AH270" s="74"/>
    </row>
    <row r="271" spans="4:34" ht="17.25" customHeight="1" x14ac:dyDescent="0.25">
      <c r="D271" s="69"/>
      <c r="E271" s="69"/>
      <c r="F271" s="69"/>
      <c r="H271" s="73"/>
      <c r="AG271" s="73"/>
      <c r="AH271" s="74"/>
    </row>
    <row r="272" spans="4:34" ht="17.25" customHeight="1" x14ac:dyDescent="0.25">
      <c r="D272" s="69"/>
      <c r="E272" s="69"/>
      <c r="F272" s="69"/>
      <c r="H272" s="73"/>
      <c r="AG272" s="73"/>
      <c r="AH272" s="74"/>
    </row>
    <row r="273" spans="4:34" ht="17.25" customHeight="1" x14ac:dyDescent="0.25">
      <c r="D273" s="69"/>
      <c r="E273" s="69"/>
      <c r="F273" s="69"/>
      <c r="H273" s="73"/>
      <c r="AG273" s="73"/>
      <c r="AH273" s="74"/>
    </row>
    <row r="274" spans="4:34" ht="17.25" customHeight="1" x14ac:dyDescent="0.25">
      <c r="D274" s="69"/>
      <c r="E274" s="69"/>
      <c r="F274" s="69"/>
      <c r="H274" s="73"/>
      <c r="AG274" s="73"/>
      <c r="AH274" s="74"/>
    </row>
    <row r="275" spans="4:34" ht="17.25" customHeight="1" x14ac:dyDescent="0.25">
      <c r="D275" s="69"/>
      <c r="E275" s="69"/>
      <c r="F275" s="69"/>
      <c r="H275" s="73"/>
      <c r="AG275" s="73"/>
      <c r="AH275" s="74"/>
    </row>
    <row r="276" spans="4:34" ht="17.25" customHeight="1" x14ac:dyDescent="0.25">
      <c r="D276" s="69"/>
      <c r="E276" s="69"/>
      <c r="F276" s="69"/>
      <c r="H276" s="73"/>
      <c r="AG276" s="73"/>
      <c r="AH276" s="74"/>
    </row>
    <row r="277" spans="4:34" ht="17.25" customHeight="1" x14ac:dyDescent="0.25">
      <c r="D277" s="69"/>
      <c r="E277" s="69"/>
      <c r="F277" s="69"/>
      <c r="H277" s="73"/>
      <c r="AG277" s="73"/>
      <c r="AH277" s="74"/>
    </row>
    <row r="278" spans="4:34" ht="17.25" customHeight="1" x14ac:dyDescent="0.25">
      <c r="D278" s="69"/>
      <c r="E278" s="69"/>
      <c r="F278" s="69"/>
      <c r="H278" s="73"/>
      <c r="AG278" s="73"/>
      <c r="AH278" s="74"/>
    </row>
    <row r="279" spans="4:34" ht="17.25" customHeight="1" x14ac:dyDescent="0.25">
      <c r="D279" s="69"/>
      <c r="E279" s="69"/>
      <c r="F279" s="69"/>
      <c r="H279" s="73"/>
      <c r="AG279" s="73"/>
      <c r="AH279" s="74"/>
    </row>
    <row r="280" spans="4:34" ht="17.25" customHeight="1" x14ac:dyDescent="0.25">
      <c r="D280" s="69"/>
      <c r="E280" s="69"/>
      <c r="F280" s="69"/>
      <c r="H280" s="73"/>
      <c r="AG280" s="73"/>
      <c r="AH280" s="74"/>
    </row>
    <row r="281" spans="4:34" ht="17.25" customHeight="1" x14ac:dyDescent="0.25">
      <c r="D281" s="69"/>
      <c r="E281" s="69"/>
      <c r="F281" s="69"/>
      <c r="H281" s="73"/>
      <c r="AG281" s="73"/>
      <c r="AH281" s="74"/>
    </row>
    <row r="282" spans="4:34" ht="17.25" customHeight="1" x14ac:dyDescent="0.25">
      <c r="D282" s="69"/>
      <c r="E282" s="69"/>
      <c r="F282" s="69"/>
      <c r="H282" s="73"/>
      <c r="AG282" s="73"/>
      <c r="AH282" s="74"/>
    </row>
    <row r="283" spans="4:34" ht="17.25" customHeight="1" x14ac:dyDescent="0.25">
      <c r="D283" s="69"/>
      <c r="E283" s="69"/>
      <c r="F283" s="69"/>
      <c r="H283" s="73"/>
      <c r="AG283" s="73"/>
      <c r="AH283" s="74"/>
    </row>
    <row r="284" spans="4:34" ht="17.25" customHeight="1" x14ac:dyDescent="0.25">
      <c r="D284" s="69"/>
      <c r="E284" s="69"/>
      <c r="F284" s="69"/>
      <c r="H284" s="73"/>
      <c r="AG284" s="73"/>
      <c r="AH284" s="74"/>
    </row>
    <row r="285" spans="4:34" ht="17.25" customHeight="1" x14ac:dyDescent="0.25">
      <c r="D285" s="69"/>
      <c r="E285" s="69"/>
      <c r="F285" s="69"/>
      <c r="H285" s="73"/>
      <c r="AG285" s="73"/>
      <c r="AH285" s="74"/>
    </row>
    <row r="286" spans="4:34" ht="17.25" customHeight="1" x14ac:dyDescent="0.25">
      <c r="D286" s="69"/>
      <c r="E286" s="69"/>
      <c r="F286" s="69"/>
      <c r="H286" s="73"/>
      <c r="AG286" s="73"/>
      <c r="AH286" s="74"/>
    </row>
    <row r="287" spans="4:34" ht="17.25" customHeight="1" x14ac:dyDescent="0.25">
      <c r="D287" s="69"/>
      <c r="E287" s="69"/>
      <c r="F287" s="69"/>
      <c r="H287" s="73"/>
      <c r="AG287" s="73"/>
      <c r="AH287" s="74"/>
    </row>
    <row r="288" spans="4:34" ht="17.25" customHeight="1" x14ac:dyDescent="0.25">
      <c r="D288" s="69"/>
      <c r="E288" s="69"/>
      <c r="F288" s="69"/>
      <c r="H288" s="73"/>
      <c r="AG288" s="73"/>
      <c r="AH288" s="74"/>
    </row>
    <row r="289" spans="4:34" ht="17.25" customHeight="1" x14ac:dyDescent="0.25">
      <c r="D289" s="69"/>
      <c r="E289" s="69"/>
      <c r="F289" s="69"/>
      <c r="H289" s="73"/>
      <c r="AG289" s="73"/>
      <c r="AH289" s="74"/>
    </row>
    <row r="290" spans="4:34" ht="17.25" customHeight="1" x14ac:dyDescent="0.25">
      <c r="D290" s="69"/>
      <c r="E290" s="69"/>
      <c r="F290" s="69"/>
      <c r="H290" s="73"/>
      <c r="AG290" s="73"/>
      <c r="AH290" s="74"/>
    </row>
    <row r="291" spans="4:34" ht="17.25" customHeight="1" x14ac:dyDescent="0.25">
      <c r="D291" s="69"/>
      <c r="E291" s="69"/>
      <c r="F291" s="69"/>
      <c r="H291" s="73"/>
      <c r="AG291" s="73"/>
      <c r="AH291" s="74"/>
    </row>
    <row r="292" spans="4:34" ht="17.25" customHeight="1" x14ac:dyDescent="0.25">
      <c r="D292" s="69"/>
      <c r="E292" s="69"/>
      <c r="F292" s="69"/>
      <c r="H292" s="73"/>
      <c r="AG292" s="73"/>
      <c r="AH292" s="74"/>
    </row>
    <row r="293" spans="4:34" ht="17.25" customHeight="1" x14ac:dyDescent="0.25">
      <c r="D293" s="69"/>
      <c r="E293" s="69"/>
      <c r="F293" s="69"/>
      <c r="H293" s="73"/>
      <c r="AG293" s="73"/>
      <c r="AH293" s="74"/>
    </row>
    <row r="294" spans="4:34" ht="17.25" customHeight="1" x14ac:dyDescent="0.25">
      <c r="D294" s="69"/>
      <c r="E294" s="69"/>
      <c r="F294" s="69"/>
      <c r="H294" s="73"/>
      <c r="AG294" s="73"/>
      <c r="AH294" s="74"/>
    </row>
    <row r="295" spans="4:34" ht="17.25" customHeight="1" x14ac:dyDescent="0.25">
      <c r="D295" s="69"/>
      <c r="E295" s="69"/>
      <c r="F295" s="69"/>
      <c r="H295" s="73"/>
      <c r="AG295" s="73"/>
      <c r="AH295" s="74"/>
    </row>
    <row r="296" spans="4:34" ht="17.25" customHeight="1" x14ac:dyDescent="0.25">
      <c r="D296" s="69"/>
      <c r="E296" s="69"/>
      <c r="F296" s="69"/>
      <c r="H296" s="73"/>
      <c r="AG296" s="73"/>
      <c r="AH296" s="74"/>
    </row>
    <row r="297" spans="4:34" ht="17.25" customHeight="1" x14ac:dyDescent="0.25">
      <c r="D297" s="69"/>
      <c r="E297" s="69"/>
      <c r="F297" s="69"/>
      <c r="H297" s="73"/>
      <c r="AG297" s="73"/>
      <c r="AH297" s="74"/>
    </row>
    <row r="298" spans="4:34" ht="17.25" customHeight="1" x14ac:dyDescent="0.25">
      <c r="D298" s="69"/>
      <c r="E298" s="69"/>
      <c r="F298" s="69"/>
      <c r="H298" s="73"/>
      <c r="AG298" s="73"/>
      <c r="AH298" s="74"/>
    </row>
    <row r="299" spans="4:34" ht="17.25" customHeight="1" x14ac:dyDescent="0.25">
      <c r="D299" s="69"/>
      <c r="E299" s="69"/>
      <c r="F299" s="69"/>
      <c r="H299" s="73"/>
      <c r="AG299" s="73"/>
      <c r="AH299" s="74"/>
    </row>
    <row r="300" spans="4:34" ht="17.25" customHeight="1" x14ac:dyDescent="0.25">
      <c r="D300" s="69"/>
      <c r="E300" s="69"/>
      <c r="F300" s="69"/>
      <c r="H300" s="73"/>
      <c r="AG300" s="73"/>
      <c r="AH300" s="74"/>
    </row>
    <row r="301" spans="4:34" ht="17.25" customHeight="1" x14ac:dyDescent="0.25">
      <c r="D301" s="69"/>
      <c r="E301" s="69"/>
      <c r="F301" s="69"/>
      <c r="H301" s="73"/>
      <c r="AG301" s="73"/>
      <c r="AH301" s="74"/>
    </row>
    <row r="302" spans="4:34" ht="17.25" customHeight="1" x14ac:dyDescent="0.25">
      <c r="D302" s="69"/>
      <c r="E302" s="69"/>
      <c r="F302" s="69"/>
      <c r="H302" s="73"/>
      <c r="AG302" s="73"/>
      <c r="AH302" s="74"/>
    </row>
    <row r="303" spans="4:34" ht="17.25" customHeight="1" x14ac:dyDescent="0.25">
      <c r="D303" s="69"/>
      <c r="E303" s="69"/>
      <c r="F303" s="69"/>
      <c r="H303" s="73"/>
      <c r="AG303" s="73"/>
      <c r="AH303" s="74"/>
    </row>
    <row r="304" spans="4:34" ht="17.25" customHeight="1" x14ac:dyDescent="0.25">
      <c r="D304" s="69"/>
      <c r="E304" s="69"/>
      <c r="F304" s="69"/>
      <c r="H304" s="73"/>
      <c r="AG304" s="73"/>
      <c r="AH304" s="74"/>
    </row>
    <row r="305" spans="4:34" ht="17.25" customHeight="1" x14ac:dyDescent="0.25">
      <c r="D305" s="69"/>
      <c r="E305" s="69"/>
      <c r="F305" s="69"/>
      <c r="H305" s="73"/>
      <c r="AG305" s="73"/>
      <c r="AH305" s="74"/>
    </row>
    <row r="306" spans="4:34" ht="17.25" customHeight="1" x14ac:dyDescent="0.25">
      <c r="D306" s="69"/>
      <c r="E306" s="69"/>
      <c r="F306" s="69"/>
      <c r="H306" s="73"/>
      <c r="AG306" s="73"/>
      <c r="AH306" s="74"/>
    </row>
    <row r="307" spans="4:34" ht="17.25" customHeight="1" x14ac:dyDescent="0.25">
      <c r="D307" s="69"/>
      <c r="E307" s="69"/>
      <c r="F307" s="69"/>
      <c r="H307" s="73"/>
      <c r="AG307" s="73"/>
      <c r="AH307" s="74"/>
    </row>
    <row r="308" spans="4:34" ht="17.25" customHeight="1" x14ac:dyDescent="0.25">
      <c r="D308" s="69"/>
      <c r="E308" s="69"/>
      <c r="F308" s="69"/>
      <c r="H308" s="73"/>
      <c r="AG308" s="73"/>
      <c r="AH308" s="74"/>
    </row>
    <row r="309" spans="4:34" ht="17.25" customHeight="1" x14ac:dyDescent="0.25">
      <c r="D309" s="69"/>
      <c r="E309" s="69"/>
      <c r="F309" s="69"/>
      <c r="H309" s="73"/>
      <c r="AG309" s="73"/>
      <c r="AH309" s="74"/>
    </row>
    <row r="310" spans="4:34" ht="17.25" customHeight="1" x14ac:dyDescent="0.25">
      <c r="D310" s="69"/>
      <c r="E310" s="69"/>
      <c r="F310" s="69"/>
      <c r="H310" s="73"/>
      <c r="AG310" s="73"/>
      <c r="AH310" s="74"/>
    </row>
    <row r="311" spans="4:34" ht="17.25" customHeight="1" x14ac:dyDescent="0.25">
      <c r="D311" s="69"/>
      <c r="E311" s="69"/>
      <c r="F311" s="69"/>
      <c r="H311" s="73"/>
      <c r="AG311" s="73"/>
      <c r="AH311" s="74"/>
    </row>
    <row r="312" spans="4:34" ht="17.25" customHeight="1" x14ac:dyDescent="0.25">
      <c r="D312" s="69"/>
      <c r="E312" s="69"/>
      <c r="F312" s="69"/>
      <c r="H312" s="73"/>
      <c r="AG312" s="73"/>
      <c r="AH312" s="74"/>
    </row>
    <row r="313" spans="4:34" ht="17.25" customHeight="1" x14ac:dyDescent="0.25">
      <c r="D313" s="69"/>
      <c r="E313" s="69"/>
      <c r="F313" s="69"/>
      <c r="H313" s="73"/>
      <c r="AG313" s="73"/>
      <c r="AH313" s="74"/>
    </row>
    <row r="314" spans="4:34" ht="17.25" customHeight="1" x14ac:dyDescent="0.25">
      <c r="D314" s="69"/>
      <c r="E314" s="69"/>
      <c r="F314" s="69"/>
      <c r="H314" s="73"/>
      <c r="AG314" s="73"/>
      <c r="AH314" s="74"/>
    </row>
    <row r="315" spans="4:34" ht="17.25" customHeight="1" x14ac:dyDescent="0.25">
      <c r="D315" s="69"/>
      <c r="E315" s="69"/>
      <c r="F315" s="69"/>
      <c r="H315" s="73"/>
      <c r="AG315" s="73"/>
      <c r="AH315" s="74"/>
    </row>
    <row r="316" spans="4:34" ht="17.25" customHeight="1" x14ac:dyDescent="0.25">
      <c r="D316" s="69"/>
      <c r="E316" s="69"/>
      <c r="F316" s="69"/>
      <c r="H316" s="73"/>
      <c r="AG316" s="73"/>
      <c r="AH316" s="74"/>
    </row>
    <row r="317" spans="4:34" ht="17.25" customHeight="1" x14ac:dyDescent="0.25">
      <c r="D317" s="69"/>
      <c r="E317" s="69"/>
      <c r="F317" s="69"/>
      <c r="H317" s="73"/>
      <c r="AG317" s="73"/>
      <c r="AH317" s="74"/>
    </row>
    <row r="318" spans="4:34" ht="17.25" customHeight="1" x14ac:dyDescent="0.25">
      <c r="D318" s="69"/>
      <c r="E318" s="69"/>
      <c r="F318" s="69"/>
      <c r="H318" s="73"/>
      <c r="AG318" s="73"/>
      <c r="AH318" s="74"/>
    </row>
    <row r="319" spans="4:34" ht="17.25" customHeight="1" x14ac:dyDescent="0.25">
      <c r="D319" s="69"/>
      <c r="E319" s="69"/>
      <c r="F319" s="69"/>
      <c r="H319" s="73"/>
      <c r="AG319" s="73"/>
      <c r="AH319" s="74"/>
    </row>
    <row r="320" spans="4:34" ht="17.25" customHeight="1" x14ac:dyDescent="0.25">
      <c r="D320" s="69"/>
      <c r="E320" s="69"/>
      <c r="F320" s="69"/>
      <c r="H320" s="73"/>
      <c r="AG320" s="73"/>
      <c r="AH320" s="74"/>
    </row>
    <row r="321" spans="4:34" ht="17.25" customHeight="1" x14ac:dyDescent="0.25">
      <c r="D321" s="69"/>
      <c r="E321" s="69"/>
      <c r="F321" s="69"/>
      <c r="H321" s="73"/>
      <c r="AG321" s="73"/>
      <c r="AH321" s="74"/>
    </row>
    <row r="322" spans="4:34" ht="17.25" customHeight="1" x14ac:dyDescent="0.25">
      <c r="D322" s="69"/>
      <c r="E322" s="69"/>
      <c r="F322" s="69"/>
      <c r="H322" s="73"/>
      <c r="AG322" s="73"/>
      <c r="AH322" s="74"/>
    </row>
    <row r="323" spans="4:34" ht="17.25" customHeight="1" x14ac:dyDescent="0.25">
      <c r="D323" s="69"/>
      <c r="E323" s="69"/>
      <c r="F323" s="69"/>
      <c r="H323" s="73"/>
      <c r="AG323" s="73"/>
      <c r="AH323" s="74"/>
    </row>
    <row r="324" spans="4:34" ht="17.25" customHeight="1" x14ac:dyDescent="0.25">
      <c r="D324" s="69"/>
      <c r="E324" s="69"/>
      <c r="F324" s="69"/>
      <c r="H324" s="73"/>
      <c r="AG324" s="73"/>
      <c r="AH324" s="74"/>
    </row>
    <row r="325" spans="4:34" ht="17.25" customHeight="1" x14ac:dyDescent="0.25">
      <c r="D325" s="69"/>
      <c r="E325" s="69"/>
      <c r="F325" s="69"/>
      <c r="H325" s="73"/>
      <c r="AG325" s="73"/>
      <c r="AH325" s="74"/>
    </row>
    <row r="326" spans="4:34" ht="17.25" customHeight="1" x14ac:dyDescent="0.25">
      <c r="D326" s="69"/>
      <c r="E326" s="69"/>
      <c r="F326" s="69"/>
      <c r="H326" s="73"/>
      <c r="AG326" s="73"/>
      <c r="AH326" s="74"/>
    </row>
    <row r="327" spans="4:34" ht="17.25" customHeight="1" x14ac:dyDescent="0.25">
      <c r="D327" s="69"/>
      <c r="E327" s="69"/>
      <c r="F327" s="69"/>
      <c r="H327" s="73"/>
      <c r="AG327" s="73"/>
      <c r="AH327" s="74"/>
    </row>
    <row r="328" spans="4:34" ht="17.25" customHeight="1" x14ac:dyDescent="0.25">
      <c r="D328" s="69"/>
      <c r="E328" s="69"/>
      <c r="F328" s="69"/>
      <c r="H328" s="73"/>
      <c r="AG328" s="73"/>
      <c r="AH328" s="74"/>
    </row>
    <row r="329" spans="4:34" ht="17.25" customHeight="1" x14ac:dyDescent="0.25">
      <c r="D329" s="69"/>
      <c r="E329" s="69"/>
      <c r="F329" s="69"/>
      <c r="H329" s="73"/>
      <c r="AG329" s="73"/>
      <c r="AH329" s="74"/>
    </row>
    <row r="330" spans="4:34" ht="17.25" customHeight="1" x14ac:dyDescent="0.25">
      <c r="D330" s="69"/>
      <c r="E330" s="69"/>
      <c r="F330" s="69"/>
      <c r="H330" s="73"/>
      <c r="AG330" s="73"/>
      <c r="AH330" s="74"/>
    </row>
    <row r="331" spans="4:34" ht="17.25" customHeight="1" x14ac:dyDescent="0.25">
      <c r="D331" s="69"/>
      <c r="E331" s="69"/>
      <c r="F331" s="69"/>
      <c r="H331" s="73"/>
      <c r="AG331" s="73"/>
      <c r="AH331" s="74"/>
    </row>
    <row r="332" spans="4:34" ht="17.25" customHeight="1" x14ac:dyDescent="0.25">
      <c r="D332" s="69"/>
      <c r="E332" s="69"/>
      <c r="F332" s="69"/>
      <c r="H332" s="73"/>
      <c r="AG332" s="73"/>
      <c r="AH332" s="74"/>
    </row>
    <row r="333" spans="4:34" ht="17.25" customHeight="1" x14ac:dyDescent="0.25">
      <c r="D333" s="69"/>
      <c r="E333" s="69"/>
      <c r="F333" s="69"/>
      <c r="H333" s="73"/>
      <c r="AG333" s="73"/>
      <c r="AH333" s="74"/>
    </row>
    <row r="334" spans="4:34" ht="17.25" customHeight="1" x14ac:dyDescent="0.25">
      <c r="D334" s="69"/>
      <c r="E334" s="69"/>
      <c r="F334" s="69"/>
      <c r="H334" s="73"/>
      <c r="AG334" s="73"/>
      <c r="AH334" s="74"/>
    </row>
    <row r="335" spans="4:34" ht="17.25" customHeight="1" x14ac:dyDescent="0.25">
      <c r="D335" s="69"/>
      <c r="E335" s="69"/>
      <c r="F335" s="69"/>
      <c r="H335" s="73"/>
      <c r="AG335" s="73"/>
      <c r="AH335" s="74"/>
    </row>
    <row r="336" spans="4:34" ht="17.25" customHeight="1" x14ac:dyDescent="0.25">
      <c r="D336" s="69"/>
      <c r="E336" s="69"/>
      <c r="F336" s="69"/>
      <c r="H336" s="73"/>
      <c r="AG336" s="73"/>
      <c r="AH336" s="74"/>
    </row>
    <row r="337" spans="4:34" ht="17.25" customHeight="1" x14ac:dyDescent="0.25">
      <c r="D337" s="69"/>
      <c r="E337" s="69"/>
      <c r="F337" s="69"/>
      <c r="H337" s="73"/>
      <c r="AG337" s="73"/>
      <c r="AH337" s="74"/>
    </row>
    <row r="338" spans="4:34" ht="17.25" customHeight="1" x14ac:dyDescent="0.25">
      <c r="D338" s="69"/>
      <c r="E338" s="69"/>
      <c r="F338" s="69"/>
      <c r="H338" s="73"/>
      <c r="AG338" s="73"/>
      <c r="AH338" s="74"/>
    </row>
    <row r="339" spans="4:34" ht="17.25" customHeight="1" x14ac:dyDescent="0.25">
      <c r="D339" s="69"/>
      <c r="E339" s="69"/>
      <c r="F339" s="69"/>
      <c r="H339" s="73"/>
      <c r="AG339" s="73"/>
      <c r="AH339" s="74"/>
    </row>
    <row r="340" spans="4:34" ht="17.25" customHeight="1" x14ac:dyDescent="0.25">
      <c r="D340" s="69"/>
      <c r="E340" s="69"/>
      <c r="F340" s="69"/>
      <c r="H340" s="73"/>
      <c r="AG340" s="73"/>
      <c r="AH340" s="74"/>
    </row>
    <row r="341" spans="4:34" ht="17.25" customHeight="1" x14ac:dyDescent="0.25">
      <c r="D341" s="69"/>
      <c r="E341" s="69"/>
      <c r="F341" s="69"/>
      <c r="H341" s="73"/>
      <c r="AG341" s="73"/>
      <c r="AH341" s="74"/>
    </row>
    <row r="342" spans="4:34" ht="17.25" customHeight="1" x14ac:dyDescent="0.25">
      <c r="D342" s="69"/>
      <c r="E342" s="69"/>
      <c r="F342" s="69"/>
      <c r="H342" s="73"/>
      <c r="AG342" s="73"/>
      <c r="AH342" s="74"/>
    </row>
    <row r="343" spans="4:34" ht="17.25" customHeight="1" x14ac:dyDescent="0.25">
      <c r="D343" s="69"/>
      <c r="E343" s="69"/>
      <c r="F343" s="69"/>
      <c r="H343" s="73"/>
      <c r="AG343" s="73"/>
      <c r="AH343" s="74"/>
    </row>
    <row r="344" spans="4:34" ht="17.25" customHeight="1" x14ac:dyDescent="0.25">
      <c r="D344" s="69"/>
      <c r="E344" s="69"/>
      <c r="F344" s="69"/>
      <c r="H344" s="73"/>
      <c r="AG344" s="73"/>
      <c r="AH344" s="74"/>
    </row>
    <row r="345" spans="4:34" ht="17.25" customHeight="1" x14ac:dyDescent="0.25">
      <c r="D345" s="69"/>
      <c r="E345" s="69"/>
      <c r="F345" s="69"/>
      <c r="H345" s="73"/>
      <c r="AG345" s="73"/>
      <c r="AH345" s="74"/>
    </row>
    <row r="346" spans="4:34" ht="17.25" customHeight="1" x14ac:dyDescent="0.25">
      <c r="D346" s="69"/>
      <c r="E346" s="69"/>
      <c r="F346" s="69"/>
      <c r="H346" s="73"/>
      <c r="AG346" s="73"/>
      <c r="AH346" s="74"/>
    </row>
  </sheetData>
  <sheetProtection sheet="1" objects="1" scenarios="1"/>
  <pageMargins left="0.39370078740157483" right="0.74803149606299213" top="0.39370078740157483" bottom="0.39370078740157483" header="0.51181102362204722" footer="0.51181102362204722"/>
  <pageSetup paperSize="9" scale="1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78</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21</v>
      </c>
      <c r="B13" s="94" t="str">
        <f>'Data 3 Table'!W3</f>
        <v>Per cent of children who were presented for their 2-year key ages-and-stages visit, 2017</v>
      </c>
      <c r="C13" s="94"/>
      <c r="D13" s="94"/>
      <c r="E13" s="94"/>
      <c r="F13" s="94"/>
      <c r="G13" s="108">
        <f>VLOOKUP($G$11,'Data 3 Table'!$A$4:$CW$84,2+$A13)</f>
        <v>71.2</v>
      </c>
      <c r="H13" s="108"/>
      <c r="I13" s="15"/>
      <c r="J13" s="109">
        <f>VLOOKUP($J$11,'Data 3 Table'!$A$4:$CW$84,2+$A13)</f>
        <v>70</v>
      </c>
      <c r="K13" s="109"/>
      <c r="M13" s="20">
        <f t="shared" ref="M13:M18" si="0">(G13-J13)/J13*100</f>
        <v>1.7142857142857182</v>
      </c>
      <c r="N13" s="6"/>
      <c r="O13" s="6"/>
    </row>
    <row r="14" spans="1:15" ht="23.25" customHeight="1" x14ac:dyDescent="0.3">
      <c r="A14" s="13">
        <v>22</v>
      </c>
      <c r="B14" s="99" t="str">
        <f>'Data 3 Table'!X3</f>
        <v>Per cent of children fully breast feeding at 6 months, 2015/16</v>
      </c>
      <c r="C14" s="99"/>
      <c r="D14" s="99"/>
      <c r="E14" s="99"/>
      <c r="F14" s="99"/>
      <c r="G14" s="105">
        <f>VLOOKUP($G$11,'Data 3 Table'!$A$4:$CW$84,2+$A14)</f>
        <v>31.7</v>
      </c>
      <c r="H14" s="105"/>
      <c r="I14" s="15"/>
      <c r="J14" s="106">
        <f>VLOOKUP($J$11,'Data 3 Table'!$A$4:$CW$84,2+$A14)</f>
        <v>53</v>
      </c>
      <c r="K14" s="106"/>
      <c r="M14" s="19">
        <f t="shared" si="0"/>
        <v>-40.188679245283019</v>
      </c>
      <c r="N14" s="6"/>
      <c r="O14" s="6"/>
    </row>
    <row r="15" spans="1:15" ht="23.25" customHeight="1" x14ac:dyDescent="0.3">
      <c r="A15" s="13">
        <v>25</v>
      </c>
      <c r="B15" s="94" t="str">
        <f>'Data 3 Table'!AA3</f>
        <v xml:space="preserve"> Child protection investigations completed per 1,000 eligible pop., 2014</v>
      </c>
      <c r="C15" s="94"/>
      <c r="D15" s="94"/>
      <c r="E15" s="94"/>
      <c r="F15" s="94"/>
      <c r="G15" s="103">
        <f>VLOOKUP($G$11,'Data 3 Table'!$A$4:$CW$84,2+$A15)</f>
        <v>23.5</v>
      </c>
      <c r="H15" s="103"/>
      <c r="I15" s="15"/>
      <c r="J15" s="104">
        <f>VLOOKUP($J$11,'Data 3 Table'!$A$4:$CW$84,2+$A15)</f>
        <v>12.725806451612904</v>
      </c>
      <c r="K15" s="104"/>
      <c r="M15" s="20">
        <f t="shared" si="0"/>
        <v>84.664131812420777</v>
      </c>
      <c r="N15" s="6"/>
      <c r="O15" s="6"/>
    </row>
    <row r="16" spans="1:15" ht="23.25" customHeight="1" x14ac:dyDescent="0.3">
      <c r="A16" s="13">
        <v>24</v>
      </c>
      <c r="B16" s="99" t="str">
        <f>'Data 3 Table'!Z3</f>
        <v>Per cent prep pupils who had not attended pre-school before their first year at school: 2021</v>
      </c>
      <c r="C16" s="99"/>
      <c r="D16" s="99"/>
      <c r="E16" s="99"/>
      <c r="F16" s="99"/>
      <c r="G16" s="101">
        <f>VLOOKUP($G$11,'Data 3 Table'!$A$4:$CW$84,2+$A16)</f>
        <v>6.7</v>
      </c>
      <c r="H16" s="101"/>
      <c r="I16" s="15"/>
      <c r="J16" s="102">
        <f>VLOOKUP($J$11,'Data 3 Table'!$A$4:$CW$84,2+$A16)</f>
        <v>0</v>
      </c>
      <c r="K16" s="102"/>
      <c r="M16" s="19" t="e">
        <f t="shared" si="0"/>
        <v>#DIV/0!</v>
      </c>
      <c r="N16" s="6"/>
      <c r="O16" s="6"/>
    </row>
    <row r="17" spans="1:15" ht="23.25" customHeight="1" x14ac:dyDescent="0.3">
      <c r="A17" s="13">
        <v>23</v>
      </c>
      <c r="B17" s="94" t="str">
        <f>'Data 3 Table'!Y3</f>
        <v>Per cent of prep. pupils developmentally vulnerable in 1 or more domains, 2021</v>
      </c>
      <c r="C17" s="94"/>
      <c r="D17" s="94"/>
      <c r="E17" s="94"/>
      <c r="F17" s="94"/>
      <c r="G17" s="108">
        <f>VLOOKUP($G$11,'Data 3 Table'!$A$4:$CW$84,2+$A17)</f>
        <v>28.2</v>
      </c>
      <c r="H17" s="108"/>
      <c r="I17" s="15"/>
      <c r="J17" s="109">
        <f>VLOOKUP($J$11,'Data 3 Table'!$A$4:$CW$84,2+$A17)</f>
        <v>17.716129032258063</v>
      </c>
      <c r="K17" s="109"/>
      <c r="M17" s="20">
        <f t="shared" si="0"/>
        <v>59.17698470502549</v>
      </c>
      <c r="N17" s="6"/>
      <c r="O17" s="6"/>
    </row>
    <row r="18" spans="1:15" ht="28" customHeight="1" x14ac:dyDescent="0.3">
      <c r="A18" s="13">
        <v>103</v>
      </c>
      <c r="B18" s="99" t="str">
        <f>'Data 3 Table'!DA3</f>
        <v>Smoking during pregnancy 2012-14</v>
      </c>
      <c r="C18" s="99"/>
      <c r="D18" s="99"/>
      <c r="E18" s="99"/>
      <c r="F18" s="99"/>
      <c r="G18" s="101">
        <f>VLOOKUP($G$11,'Data 3 Table'!$A$4:$DA$84,2+$A18)</f>
        <v>11.367193057333902</v>
      </c>
      <c r="H18" s="101"/>
      <c r="I18" s="15"/>
      <c r="J18" s="102">
        <f>VLOOKUP($J$11,'Data 3 Table'!$A$4:$DA$84,2+$A18)</f>
        <v>11.2</v>
      </c>
      <c r="K18" s="102"/>
      <c r="M18" s="19">
        <f t="shared" si="0"/>
        <v>1.4927951547669842</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mergeCells count="24">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8:F18"/>
    <mergeCell ref="G18:H18"/>
    <mergeCell ref="J18:K18"/>
    <mergeCell ref="B16:F16"/>
    <mergeCell ref="G16:H16"/>
    <mergeCell ref="J16:K16"/>
    <mergeCell ref="B17:F17"/>
    <mergeCell ref="G17:H17"/>
    <mergeCell ref="J17:K17"/>
  </mergeCells>
  <conditionalFormatting sqref="B12:F12">
    <cfRule type="expression" dxfId="338" priority="27" stopIfTrue="1">
      <formula>J8=2</formula>
    </cfRule>
  </conditionalFormatting>
  <conditionalFormatting sqref="M13 M15 M17">
    <cfRule type="expression" dxfId="337" priority="26" stopIfTrue="1">
      <formula>$J$8=1</formula>
    </cfRule>
  </conditionalFormatting>
  <conditionalFormatting sqref="M14 M16">
    <cfRule type="expression" dxfId="336" priority="25" stopIfTrue="1">
      <formula>$J$8=1</formula>
    </cfRule>
  </conditionalFormatting>
  <conditionalFormatting sqref="M13 M15">
    <cfRule type="expression" dxfId="335" priority="24" stopIfTrue="1">
      <formula>$J$8=1</formula>
    </cfRule>
  </conditionalFormatting>
  <conditionalFormatting sqref="M14 M16">
    <cfRule type="expression" dxfId="334" priority="23" stopIfTrue="1">
      <formula>$J$8=1</formula>
    </cfRule>
  </conditionalFormatting>
  <conditionalFormatting sqref="M13 M15">
    <cfRule type="expression" dxfId="333" priority="22" stopIfTrue="1">
      <formula>$J$8=1</formula>
    </cfRule>
  </conditionalFormatting>
  <conditionalFormatting sqref="M14 M16">
    <cfRule type="expression" dxfId="332" priority="21" stopIfTrue="1">
      <formula>$J$8=1</formula>
    </cfRule>
  </conditionalFormatting>
  <conditionalFormatting sqref="M13 M15">
    <cfRule type="expression" dxfId="331" priority="20" stopIfTrue="1">
      <formula>$J$8=1</formula>
    </cfRule>
  </conditionalFormatting>
  <conditionalFormatting sqref="M14 M16">
    <cfRule type="expression" dxfId="330" priority="19" stopIfTrue="1">
      <formula>$J$8=1</formula>
    </cfRule>
  </conditionalFormatting>
  <conditionalFormatting sqref="M16 M13:M14">
    <cfRule type="expression" dxfId="329" priority="18" stopIfTrue="1">
      <formula>$J$8=1</formula>
    </cfRule>
  </conditionalFormatting>
  <conditionalFormatting sqref="M15">
    <cfRule type="expression" dxfId="328" priority="17" stopIfTrue="1">
      <formula>$J$8=1</formula>
    </cfRule>
  </conditionalFormatting>
  <conditionalFormatting sqref="M15">
    <cfRule type="expression" dxfId="327" priority="16" stopIfTrue="1">
      <formula>$J$8=1</formula>
    </cfRule>
  </conditionalFormatting>
  <conditionalFormatting sqref="M14 M16">
    <cfRule type="expression" dxfId="326" priority="15" stopIfTrue="1">
      <formula>$J$8=1</formula>
    </cfRule>
  </conditionalFormatting>
  <conditionalFormatting sqref="M13:M16">
    <cfRule type="expression" dxfId="325" priority="14" stopIfTrue="1">
      <formula>$N$1=2</formula>
    </cfRule>
  </conditionalFormatting>
  <conditionalFormatting sqref="M17">
    <cfRule type="expression" dxfId="324" priority="13" stopIfTrue="1">
      <formula>$J$8=1</formula>
    </cfRule>
  </conditionalFormatting>
  <conditionalFormatting sqref="M17">
    <cfRule type="expression" dxfId="323" priority="12" stopIfTrue="1">
      <formula>$J$8=1</formula>
    </cfRule>
  </conditionalFormatting>
  <conditionalFormatting sqref="M17">
    <cfRule type="expression" dxfId="322" priority="11" stopIfTrue="1">
      <formula>$J$8=1</formula>
    </cfRule>
  </conditionalFormatting>
  <conditionalFormatting sqref="M17">
    <cfRule type="expression" dxfId="321" priority="10" stopIfTrue="1">
      <formula>$J$8=1</formula>
    </cfRule>
  </conditionalFormatting>
  <conditionalFormatting sqref="M17">
    <cfRule type="expression" dxfId="320" priority="9" stopIfTrue="1">
      <formula>$J$8=1</formula>
    </cfRule>
  </conditionalFormatting>
  <conditionalFormatting sqref="M17">
    <cfRule type="expression" dxfId="319" priority="8" stopIfTrue="1">
      <formula>$N$1=2</formula>
    </cfRule>
  </conditionalFormatting>
  <conditionalFormatting sqref="M18">
    <cfRule type="expression" dxfId="318" priority="7" stopIfTrue="1">
      <formula>$J$8=1</formula>
    </cfRule>
  </conditionalFormatting>
  <conditionalFormatting sqref="M18">
    <cfRule type="expression" dxfId="317" priority="6" stopIfTrue="1">
      <formula>$J$8=1</formula>
    </cfRule>
  </conditionalFormatting>
  <conditionalFormatting sqref="M18">
    <cfRule type="expression" dxfId="316" priority="5" stopIfTrue="1">
      <formula>$J$8=1</formula>
    </cfRule>
  </conditionalFormatting>
  <conditionalFormatting sqref="M18">
    <cfRule type="expression" dxfId="315" priority="4" stopIfTrue="1">
      <formula>$J$8=1</formula>
    </cfRule>
  </conditionalFormatting>
  <conditionalFormatting sqref="M18">
    <cfRule type="expression" dxfId="314" priority="3" stopIfTrue="1">
      <formula>$J$8=1</formula>
    </cfRule>
  </conditionalFormatting>
  <conditionalFormatting sqref="M18">
    <cfRule type="expression" dxfId="313" priority="2" stopIfTrue="1">
      <formula>$J$8=1</formula>
    </cfRule>
  </conditionalFormatting>
  <conditionalFormatting sqref="M18">
    <cfRule type="expression" dxfId="312"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7" sqref="P1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82</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A12" s="8"/>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44</v>
      </c>
      <c r="B13" s="94" t="str">
        <f>'Data 3 Table'!AT3</f>
        <v>Per cent of women aged 20-24, who had given birth, 2021</v>
      </c>
      <c r="C13" s="94"/>
      <c r="D13" s="94"/>
      <c r="E13" s="94"/>
      <c r="F13" s="94"/>
      <c r="G13" s="103">
        <f>VLOOKUP($G$11,'Data 3 Table'!$A$4:$CW$84,2+$A13)</f>
        <v>7.8259092766653051</v>
      </c>
      <c r="H13" s="103"/>
      <c r="I13" s="15"/>
      <c r="J13" s="104">
        <f>VLOOKUP($J$11,'Data 3 Table'!$A$4:$CW$84,2+$A13)</f>
        <v>4.1288689106122556</v>
      </c>
      <c r="K13" s="104"/>
      <c r="M13" s="19">
        <f t="shared" ref="M13:M19" si="0">IF(OR(G13="na",J13="na"),"",(G13-J13)/J13*100)</f>
        <v>89.54123868042177</v>
      </c>
      <c r="N13" s="6"/>
      <c r="O13" s="6"/>
    </row>
    <row r="14" spans="1:15" ht="23.25" customHeight="1" x14ac:dyDescent="0.3">
      <c r="A14" s="13">
        <v>81</v>
      </c>
      <c r="B14" s="99" t="str">
        <f>'Data 3 Table'!CE3</f>
        <v>Per cent of  20-24 year olds who left school before completing year 11, 2021</v>
      </c>
      <c r="C14" s="99"/>
      <c r="D14" s="99"/>
      <c r="E14" s="99"/>
      <c r="F14" s="99"/>
      <c r="G14" s="105">
        <f>VLOOKUP($G$11,'Data 3 Table'!$A$4:$CW$84,2+$A14)</f>
        <v>8.1360390830514842</v>
      </c>
      <c r="H14" s="105"/>
      <c r="I14" s="15"/>
      <c r="J14" s="106">
        <f>VLOOKUP($J$11,'Data 3 Table'!$A$4:$CW$84,2+$A14)</f>
        <v>6.3273493484426542</v>
      </c>
      <c r="K14" s="106"/>
      <c r="M14" s="20">
        <f t="shared" si="0"/>
        <v>28.5852674636023</v>
      </c>
      <c r="N14" s="6"/>
      <c r="O14" s="6"/>
    </row>
    <row r="15" spans="1:15" ht="23.25" customHeight="1" x14ac:dyDescent="0.3">
      <c r="A15" s="13">
        <v>73</v>
      </c>
      <c r="B15" s="94" t="str">
        <f>'Data 3 Table'!BW3</f>
        <v>Youth disengagement rate [per cent not in paid employment or enrolled in formal education], 20-24 year-olds, 2021</v>
      </c>
      <c r="C15" s="94"/>
      <c r="D15" s="94"/>
      <c r="E15" s="94"/>
      <c r="F15" s="94"/>
      <c r="G15" s="103">
        <f>VLOOKUP($G$11,'Data 3 Table'!$A$4:$CG$72,2+$A15)</f>
        <v>13.187019320952917</v>
      </c>
      <c r="H15" s="103"/>
      <c r="J15" s="104">
        <f>VLOOKUP($J$11,'Data 3 Table'!$A$4:$CG$72,2+$A15)</f>
        <v>14.011676396997498</v>
      </c>
      <c r="K15" s="104"/>
      <c r="M15" s="19">
        <f t="shared" si="0"/>
        <v>-5.8854990129610245</v>
      </c>
      <c r="N15" s="6"/>
      <c r="O15" s="6"/>
    </row>
    <row r="16" spans="1:15" ht="23.25" customHeight="1" x14ac:dyDescent="0.3">
      <c r="A16" s="13">
        <v>77</v>
      </c>
      <c r="B16" s="99" t="str">
        <f>'Data 3 Table'!CA3</f>
        <v>Per cent of adolescents who do not have a trusted adult in life, 2009</v>
      </c>
      <c r="C16" s="99"/>
      <c r="D16" s="99"/>
      <c r="E16" s="99"/>
      <c r="F16" s="99"/>
      <c r="G16" s="105">
        <f>VLOOKUP($G$11,'Data 3 Table'!$A$4:$CG$72,2+$A16)</f>
        <v>40.299999999999997</v>
      </c>
      <c r="H16" s="105"/>
      <c r="J16" s="106" t="str">
        <f>VLOOKUP($J$11,'Data 3 Table'!$A$4:$CG$72,2+$A16)</f>
        <v>na</v>
      </c>
      <c r="K16" s="106"/>
      <c r="M16" s="20" t="str">
        <f t="shared" si="0"/>
        <v/>
      </c>
      <c r="N16" s="6"/>
      <c r="O16" s="6"/>
    </row>
    <row r="17" spans="1:15" ht="23.25" customHeight="1" x14ac:dyDescent="0.3">
      <c r="A17" s="13">
        <v>78</v>
      </c>
      <c r="B17" s="94" t="str">
        <f>'Data 3 Table'!CB3</f>
        <v>Per cent of adolescents who do not have someone to turn to for advice when they have problems, 2009</v>
      </c>
      <c r="C17" s="94"/>
      <c r="D17" s="94"/>
      <c r="E17" s="94"/>
      <c r="F17" s="94"/>
      <c r="G17" s="103">
        <f>VLOOKUP($G$11,'Data 3 Table'!$A$4:$CG$72,2+$A17)</f>
        <v>26.3</v>
      </c>
      <c r="H17" s="103"/>
      <c r="J17" s="109" t="str">
        <f>VLOOKUP($J$11,'Data 3 Table'!$A$4:$CG$72,2+$A17)</f>
        <v>na</v>
      </c>
      <c r="K17" s="109"/>
      <c r="M17" s="19" t="str">
        <f t="shared" si="0"/>
        <v/>
      </c>
      <c r="N17" s="6"/>
      <c r="O17" s="6"/>
    </row>
    <row r="18" spans="1:15" ht="23.25" customHeight="1" x14ac:dyDescent="0.3">
      <c r="A18" s="13">
        <v>79</v>
      </c>
      <c r="B18" s="99" t="str">
        <f>'Data 3 Table'!CC3</f>
        <v>Per cent of adolescents who are not are satisfied with the quality of life, 2009</v>
      </c>
      <c r="C18" s="99"/>
      <c r="D18" s="99"/>
      <c r="E18" s="99"/>
      <c r="F18" s="99"/>
      <c r="G18" s="105">
        <f>VLOOKUP($G$11,'Data 3 Table'!$A$4:$CG$72,2+$A18)</f>
        <v>30.6</v>
      </c>
      <c r="H18" s="105"/>
      <c r="J18" s="106" t="str">
        <f>VLOOKUP($J$11,'Data 3 Table'!$A$4:$CG$72,2+$A18)</f>
        <v>na</v>
      </c>
      <c r="K18" s="106"/>
      <c r="M18" s="20" t="str">
        <f t="shared" si="0"/>
        <v/>
      </c>
      <c r="N18" s="6"/>
      <c r="O18" s="6"/>
    </row>
    <row r="19" spans="1:15" ht="23.25" customHeight="1" x14ac:dyDescent="0.3">
      <c r="A19" s="13">
        <v>80</v>
      </c>
      <c r="B19" s="94" t="str">
        <f>'Data 3 Table'!CD3</f>
        <v>Victims of crime against the person, per 1,000 adolescents, 2009/10</v>
      </c>
      <c r="C19" s="94"/>
      <c r="D19" s="94"/>
      <c r="E19" s="94"/>
      <c r="F19" s="94"/>
      <c r="G19" s="103">
        <f>VLOOKUP($G$11,'Data 3 Table'!$A$4:$CG$72,2+$A19)</f>
        <v>16.2</v>
      </c>
      <c r="H19" s="103"/>
      <c r="J19" s="104" t="str">
        <f>VLOOKUP($J$11,'Data 3 Table'!$A$4:$CG$72,2+$A19)</f>
        <v>na</v>
      </c>
      <c r="K19" s="104"/>
      <c r="M19" s="19" t="str">
        <f t="shared" si="0"/>
        <v/>
      </c>
      <c r="N19" s="6"/>
      <c r="O19" s="6"/>
    </row>
    <row r="20" spans="1:15" ht="28" customHeight="1" x14ac:dyDescent="0.3">
      <c r="A20" s="40"/>
      <c r="B20"/>
      <c r="C20"/>
      <c r="D20"/>
      <c r="E20"/>
      <c r="F20"/>
      <c r="G20"/>
      <c r="H20"/>
      <c r="I20"/>
      <c r="J20"/>
      <c r="K20"/>
      <c r="L20"/>
      <c r="M20"/>
    </row>
    <row r="21" spans="1:15" ht="24" customHeight="1" x14ac:dyDescent="0.3">
      <c r="A21" s="33"/>
      <c r="B21" s="33"/>
      <c r="C21" s="33"/>
      <c r="D21" s="33"/>
      <c r="E21" s="33"/>
      <c r="F21" s="33"/>
      <c r="G21" s="33"/>
      <c r="H21" s="33"/>
      <c r="I21" s="33"/>
      <c r="J21" s="33"/>
      <c r="K21" s="33"/>
    </row>
    <row r="22" spans="1:15" ht="20.25" customHeight="1" x14ac:dyDescent="0.3"/>
    <row r="23" spans="1:15" ht="13.5" customHeight="1" x14ac:dyDescent="0.3"/>
  </sheetData>
  <mergeCells count="27">
    <mergeCell ref="B14:F14"/>
    <mergeCell ref="G14:H14"/>
    <mergeCell ref="J14:K14"/>
    <mergeCell ref="M8:N12"/>
    <mergeCell ref="B7:K7"/>
    <mergeCell ref="G12:H12"/>
    <mergeCell ref="J12:K12"/>
    <mergeCell ref="B13:F13"/>
    <mergeCell ref="G13:H13"/>
    <mergeCell ref="J13:K13"/>
    <mergeCell ref="G10:K10"/>
    <mergeCell ref="B12:F12"/>
    <mergeCell ref="B15:F15"/>
    <mergeCell ref="G15:H15"/>
    <mergeCell ref="J15:K15"/>
    <mergeCell ref="B16:F16"/>
    <mergeCell ref="G16:H16"/>
    <mergeCell ref="J16:K16"/>
    <mergeCell ref="B19:F19"/>
    <mergeCell ref="G19:H19"/>
    <mergeCell ref="J19:K19"/>
    <mergeCell ref="B17:F17"/>
    <mergeCell ref="G17:H17"/>
    <mergeCell ref="J17:K17"/>
    <mergeCell ref="B18:F18"/>
    <mergeCell ref="G18:H18"/>
    <mergeCell ref="J18:K18"/>
  </mergeCells>
  <conditionalFormatting sqref="B12:F12">
    <cfRule type="expression" dxfId="311" priority="142" stopIfTrue="1">
      <formula>J8=2</formula>
    </cfRule>
  </conditionalFormatting>
  <conditionalFormatting sqref="M13:M14 M16 M18">
    <cfRule type="expression" dxfId="310" priority="141" stopIfTrue="1">
      <formula>$J$8=1</formula>
    </cfRule>
  </conditionalFormatting>
  <conditionalFormatting sqref="M14">
    <cfRule type="expression" dxfId="309" priority="139" stopIfTrue="1">
      <formula>$J$8=1</formula>
    </cfRule>
  </conditionalFormatting>
  <conditionalFormatting sqref="M13">
    <cfRule type="expression" dxfId="308" priority="138" stopIfTrue="1">
      <formula>$J$8=1</formula>
    </cfRule>
  </conditionalFormatting>
  <conditionalFormatting sqref="M14">
    <cfRule type="expression" dxfId="307" priority="137" stopIfTrue="1">
      <formula>$J$8=1</formula>
    </cfRule>
  </conditionalFormatting>
  <conditionalFormatting sqref="M13">
    <cfRule type="expression" dxfId="306" priority="136" stopIfTrue="1">
      <formula>$J$8=1</formula>
    </cfRule>
  </conditionalFormatting>
  <conditionalFormatting sqref="M14">
    <cfRule type="expression" dxfId="305" priority="135" stopIfTrue="1">
      <formula>$J$8=1</formula>
    </cfRule>
  </conditionalFormatting>
  <conditionalFormatting sqref="M13">
    <cfRule type="expression" dxfId="304" priority="134" stopIfTrue="1">
      <formula>$J$8=1</formula>
    </cfRule>
  </conditionalFormatting>
  <conditionalFormatting sqref="M14">
    <cfRule type="expression" dxfId="303" priority="133" stopIfTrue="1">
      <formula>$J$8=1</formula>
    </cfRule>
  </conditionalFormatting>
  <conditionalFormatting sqref="M13">
    <cfRule type="expression" dxfId="302" priority="132" stopIfTrue="1">
      <formula>$J$8=1</formula>
    </cfRule>
  </conditionalFormatting>
  <conditionalFormatting sqref="M13">
    <cfRule type="expression" dxfId="301" priority="131" stopIfTrue="1">
      <formula>$J$8=1</formula>
    </cfRule>
  </conditionalFormatting>
  <conditionalFormatting sqref="M14">
    <cfRule type="expression" dxfId="300" priority="130" stopIfTrue="1">
      <formula>$J$8=1</formula>
    </cfRule>
  </conditionalFormatting>
  <conditionalFormatting sqref="M14">
    <cfRule type="expression" dxfId="299" priority="129" stopIfTrue="1">
      <formula>$J$8=1</formula>
    </cfRule>
  </conditionalFormatting>
  <conditionalFormatting sqref="M13">
    <cfRule type="expression" dxfId="298" priority="128" stopIfTrue="1">
      <formula>$J$8=1</formula>
    </cfRule>
  </conditionalFormatting>
  <conditionalFormatting sqref="M13:M14">
    <cfRule type="expression" dxfId="297" priority="127" stopIfTrue="1">
      <formula>$N$1=2</formula>
    </cfRule>
  </conditionalFormatting>
  <conditionalFormatting sqref="M16">
    <cfRule type="expression" dxfId="296" priority="126" stopIfTrue="1">
      <formula>$J$8=1</formula>
    </cfRule>
  </conditionalFormatting>
  <conditionalFormatting sqref="M16">
    <cfRule type="expression" dxfId="295" priority="124" stopIfTrue="1">
      <formula>$J$8=1</formula>
    </cfRule>
  </conditionalFormatting>
  <conditionalFormatting sqref="M16">
    <cfRule type="expression" dxfId="294" priority="122" stopIfTrue="1">
      <formula>$J$8=1</formula>
    </cfRule>
  </conditionalFormatting>
  <conditionalFormatting sqref="M16">
    <cfRule type="expression" dxfId="293" priority="120" stopIfTrue="1">
      <formula>$J$8=1</formula>
    </cfRule>
  </conditionalFormatting>
  <conditionalFormatting sqref="M16">
    <cfRule type="expression" dxfId="292" priority="117" stopIfTrue="1">
      <formula>$J$8=1</formula>
    </cfRule>
  </conditionalFormatting>
  <conditionalFormatting sqref="M16">
    <cfRule type="expression" dxfId="291" priority="116" stopIfTrue="1">
      <formula>$J$8=1</formula>
    </cfRule>
  </conditionalFormatting>
  <conditionalFormatting sqref="M16">
    <cfRule type="expression" dxfId="290" priority="114" stopIfTrue="1">
      <formula>$N$1=2</formula>
    </cfRule>
  </conditionalFormatting>
  <conditionalFormatting sqref="M18">
    <cfRule type="expression" dxfId="289" priority="113" stopIfTrue="1">
      <formula>$J$8=1</formula>
    </cfRule>
  </conditionalFormatting>
  <conditionalFormatting sqref="M18">
    <cfRule type="expression" dxfId="288" priority="111" stopIfTrue="1">
      <formula>$J$8=1</formula>
    </cfRule>
  </conditionalFormatting>
  <conditionalFormatting sqref="M18">
    <cfRule type="expression" dxfId="287" priority="109" stopIfTrue="1">
      <formula>$J$8=1</formula>
    </cfRule>
  </conditionalFormatting>
  <conditionalFormatting sqref="M18">
    <cfRule type="expression" dxfId="286" priority="107" stopIfTrue="1">
      <formula>$J$8=1</formula>
    </cfRule>
  </conditionalFormatting>
  <conditionalFormatting sqref="M18">
    <cfRule type="expression" dxfId="285" priority="104" stopIfTrue="1">
      <formula>$J$8=1</formula>
    </cfRule>
  </conditionalFormatting>
  <conditionalFormatting sqref="M18">
    <cfRule type="expression" dxfId="284" priority="103" stopIfTrue="1">
      <formula>$J$8=1</formula>
    </cfRule>
  </conditionalFormatting>
  <conditionalFormatting sqref="M18">
    <cfRule type="expression" dxfId="283" priority="101" stopIfTrue="1">
      <formula>$N$1=2</formula>
    </cfRule>
  </conditionalFormatting>
  <conditionalFormatting sqref="M19">
    <cfRule type="expression" dxfId="282" priority="77" stopIfTrue="1">
      <formula>$J$8=1</formula>
    </cfRule>
  </conditionalFormatting>
  <conditionalFormatting sqref="M19">
    <cfRule type="expression" dxfId="281" priority="76" stopIfTrue="1">
      <formula>$J$8=1</formula>
    </cfRule>
  </conditionalFormatting>
  <conditionalFormatting sqref="M19">
    <cfRule type="expression" dxfId="280" priority="75" stopIfTrue="1">
      <formula>$J$8=1</formula>
    </cfRule>
  </conditionalFormatting>
  <conditionalFormatting sqref="M19">
    <cfRule type="expression" dxfId="279" priority="74" stopIfTrue="1">
      <formula>$J$8=1</formula>
    </cfRule>
  </conditionalFormatting>
  <conditionalFormatting sqref="M19">
    <cfRule type="expression" dxfId="278" priority="73" stopIfTrue="1">
      <formula>$J$8=1</formula>
    </cfRule>
  </conditionalFormatting>
  <conditionalFormatting sqref="M19">
    <cfRule type="expression" dxfId="277" priority="72" stopIfTrue="1">
      <formula>$J$8=1</formula>
    </cfRule>
  </conditionalFormatting>
  <conditionalFormatting sqref="M19">
    <cfRule type="expression" dxfId="276" priority="71" stopIfTrue="1">
      <formula>$J$8=1</formula>
    </cfRule>
  </conditionalFormatting>
  <conditionalFormatting sqref="M19">
    <cfRule type="expression" dxfId="275" priority="70" stopIfTrue="1">
      <formula>$N$1=2</formula>
    </cfRule>
  </conditionalFormatting>
  <conditionalFormatting sqref="M17">
    <cfRule type="expression" dxfId="274" priority="69" stopIfTrue="1">
      <formula>$J$8=1</formula>
    </cfRule>
  </conditionalFormatting>
  <conditionalFormatting sqref="M17">
    <cfRule type="expression" dxfId="273" priority="68" stopIfTrue="1">
      <formula>$J$8=1</formula>
    </cfRule>
  </conditionalFormatting>
  <conditionalFormatting sqref="M17">
    <cfRule type="expression" dxfId="272" priority="67" stopIfTrue="1">
      <formula>$J$8=1</formula>
    </cfRule>
  </conditionalFormatting>
  <conditionalFormatting sqref="M17">
    <cfRule type="expression" dxfId="271" priority="66" stopIfTrue="1">
      <formula>$J$8=1</formula>
    </cfRule>
  </conditionalFormatting>
  <conditionalFormatting sqref="M17">
    <cfRule type="expression" dxfId="270" priority="65" stopIfTrue="1">
      <formula>$J$8=1</formula>
    </cfRule>
  </conditionalFormatting>
  <conditionalFormatting sqref="M17">
    <cfRule type="expression" dxfId="269" priority="64" stopIfTrue="1">
      <formula>$J$8=1</formula>
    </cfRule>
  </conditionalFormatting>
  <conditionalFormatting sqref="M17">
    <cfRule type="expression" dxfId="268" priority="63" stopIfTrue="1">
      <formula>$J$8=1</formula>
    </cfRule>
  </conditionalFormatting>
  <conditionalFormatting sqref="M17">
    <cfRule type="expression" dxfId="267" priority="62" stopIfTrue="1">
      <formula>$N$1=2</formula>
    </cfRule>
  </conditionalFormatting>
  <conditionalFormatting sqref="M15">
    <cfRule type="expression" dxfId="266" priority="61" stopIfTrue="1">
      <formula>$J$8=1</formula>
    </cfRule>
  </conditionalFormatting>
  <conditionalFormatting sqref="M15">
    <cfRule type="expression" dxfId="265" priority="60" stopIfTrue="1">
      <formula>$J$8=1</formula>
    </cfRule>
  </conditionalFormatting>
  <conditionalFormatting sqref="M15">
    <cfRule type="expression" dxfId="264" priority="59" stopIfTrue="1">
      <formula>$J$8=1</formula>
    </cfRule>
  </conditionalFormatting>
  <conditionalFormatting sqref="M15">
    <cfRule type="expression" dxfId="263" priority="58" stopIfTrue="1">
      <formula>$J$8=1</formula>
    </cfRule>
  </conditionalFormatting>
  <conditionalFormatting sqref="M15">
    <cfRule type="expression" dxfId="262" priority="57" stopIfTrue="1">
      <formula>$J$8=1</formula>
    </cfRule>
  </conditionalFormatting>
  <conditionalFormatting sqref="M15">
    <cfRule type="expression" dxfId="261" priority="56" stopIfTrue="1">
      <formula>$J$8=1</formula>
    </cfRule>
  </conditionalFormatting>
  <conditionalFormatting sqref="M15">
    <cfRule type="expression" dxfId="260" priority="55" stopIfTrue="1">
      <formula>$J$8=1</formula>
    </cfRule>
  </conditionalFormatting>
  <conditionalFormatting sqref="M15">
    <cfRule type="expression" dxfId="259" priority="54" stopIfTrue="1">
      <formula>$N$1=2</formula>
    </cfRule>
  </conditionalFormatting>
  <conditionalFormatting sqref="M14">
    <cfRule type="expression" dxfId="258" priority="53" stopIfTrue="1">
      <formula>$J$8=1</formula>
    </cfRule>
  </conditionalFormatting>
  <conditionalFormatting sqref="M14">
    <cfRule type="expression" dxfId="257" priority="52" stopIfTrue="1">
      <formula>$J$8=1</formula>
    </cfRule>
  </conditionalFormatting>
  <conditionalFormatting sqref="M14">
    <cfRule type="expression" dxfId="256" priority="51" stopIfTrue="1">
      <formula>$J$8=1</formula>
    </cfRule>
  </conditionalFormatting>
  <conditionalFormatting sqref="M14">
    <cfRule type="expression" dxfId="255" priority="50" stopIfTrue="1">
      <formula>$J$8=1</formula>
    </cfRule>
  </conditionalFormatting>
  <conditionalFormatting sqref="M14">
    <cfRule type="expression" dxfId="254" priority="49" stopIfTrue="1">
      <formula>$J$8=1</formula>
    </cfRule>
  </conditionalFormatting>
  <conditionalFormatting sqref="M14">
    <cfRule type="expression" dxfId="253" priority="48" stopIfTrue="1">
      <formula>$J$8=1</formula>
    </cfRule>
  </conditionalFormatting>
  <conditionalFormatting sqref="M14">
    <cfRule type="expression" dxfId="252" priority="47" stopIfTrue="1">
      <formula>$J$8=1</formula>
    </cfRule>
  </conditionalFormatting>
  <conditionalFormatting sqref="M14">
    <cfRule type="expression" dxfId="251" priority="46" stopIfTrue="1">
      <formula>$J$8=1</formula>
    </cfRule>
  </conditionalFormatting>
  <conditionalFormatting sqref="M14">
    <cfRule type="expression" dxfId="250" priority="45" stopIfTrue="1">
      <formula>$J$8=1</formula>
    </cfRule>
  </conditionalFormatting>
  <conditionalFormatting sqref="M14">
    <cfRule type="expression" dxfId="249" priority="44" stopIfTrue="1">
      <formula>$J$8=1</formula>
    </cfRule>
  </conditionalFormatting>
  <conditionalFormatting sqref="M14">
    <cfRule type="expression" dxfId="248" priority="43" stopIfTrue="1">
      <formula>$J$8=1</formula>
    </cfRule>
  </conditionalFormatting>
  <conditionalFormatting sqref="M14">
    <cfRule type="expression" dxfId="247" priority="42" stopIfTrue="1">
      <formula>$J$8=1</formula>
    </cfRule>
  </conditionalFormatting>
  <conditionalFormatting sqref="M14">
    <cfRule type="expression" dxfId="246" priority="41" stopIfTrue="1">
      <formula>$N$1=2</formula>
    </cfRule>
  </conditionalFormatting>
  <conditionalFormatting sqref="M16">
    <cfRule type="expression" dxfId="245" priority="40" stopIfTrue="1">
      <formula>$J$8=1</formula>
    </cfRule>
  </conditionalFormatting>
  <conditionalFormatting sqref="M16">
    <cfRule type="expression" dxfId="244" priority="39" stopIfTrue="1">
      <formula>$J$8=1</formula>
    </cfRule>
  </conditionalFormatting>
  <conditionalFormatting sqref="M16">
    <cfRule type="expression" dxfId="243" priority="38" stopIfTrue="1">
      <formula>$J$8=1</formula>
    </cfRule>
  </conditionalFormatting>
  <conditionalFormatting sqref="M16">
    <cfRule type="expression" dxfId="242" priority="37" stopIfTrue="1">
      <formula>$J$8=1</formula>
    </cfRule>
  </conditionalFormatting>
  <conditionalFormatting sqref="M16">
    <cfRule type="expression" dxfId="241" priority="36" stopIfTrue="1">
      <formula>$J$8=1</formula>
    </cfRule>
  </conditionalFormatting>
  <conditionalFormatting sqref="M16">
    <cfRule type="expression" dxfId="240" priority="35" stopIfTrue="1">
      <formula>$J$8=1</formula>
    </cfRule>
  </conditionalFormatting>
  <conditionalFormatting sqref="M16">
    <cfRule type="expression" dxfId="239" priority="34" stopIfTrue="1">
      <formula>$N$1=2</formula>
    </cfRule>
  </conditionalFormatting>
  <conditionalFormatting sqref="M16">
    <cfRule type="expression" dxfId="238" priority="33" stopIfTrue="1">
      <formula>$J$8=1</formula>
    </cfRule>
  </conditionalFormatting>
  <conditionalFormatting sqref="M16">
    <cfRule type="expression" dxfId="237" priority="32" stopIfTrue="1">
      <formula>$J$8=1</formula>
    </cfRule>
  </conditionalFormatting>
  <conditionalFormatting sqref="M16">
    <cfRule type="expression" dxfId="236" priority="31" stopIfTrue="1">
      <formula>$J$8=1</formula>
    </cfRule>
  </conditionalFormatting>
  <conditionalFormatting sqref="M16">
    <cfRule type="expression" dxfId="235" priority="30" stopIfTrue="1">
      <formula>$J$8=1</formula>
    </cfRule>
  </conditionalFormatting>
  <conditionalFormatting sqref="M16">
    <cfRule type="expression" dxfId="234" priority="29" stopIfTrue="1">
      <formula>$J$8=1</formula>
    </cfRule>
  </conditionalFormatting>
  <conditionalFormatting sqref="M16">
    <cfRule type="expression" dxfId="233" priority="28" stopIfTrue="1">
      <formula>$J$8=1</formula>
    </cfRule>
  </conditionalFormatting>
  <conditionalFormatting sqref="M16">
    <cfRule type="expression" dxfId="232" priority="27" stopIfTrue="1">
      <formula>$J$8=1</formula>
    </cfRule>
  </conditionalFormatting>
  <conditionalFormatting sqref="M16">
    <cfRule type="expression" dxfId="231" priority="26" stopIfTrue="1">
      <formula>$J$8=1</formula>
    </cfRule>
  </conditionalFormatting>
  <conditionalFormatting sqref="M16">
    <cfRule type="expression" dxfId="230" priority="25" stopIfTrue="1">
      <formula>$J$8=1</formula>
    </cfRule>
  </conditionalFormatting>
  <conditionalFormatting sqref="M16">
    <cfRule type="expression" dxfId="229" priority="24" stopIfTrue="1">
      <formula>$J$8=1</formula>
    </cfRule>
  </conditionalFormatting>
  <conditionalFormatting sqref="M16">
    <cfRule type="expression" dxfId="228" priority="23" stopIfTrue="1">
      <formula>$J$8=1</formula>
    </cfRule>
  </conditionalFormatting>
  <conditionalFormatting sqref="M16">
    <cfRule type="expression" dxfId="227" priority="22" stopIfTrue="1">
      <formula>$J$8=1</formula>
    </cfRule>
  </conditionalFormatting>
  <conditionalFormatting sqref="M16">
    <cfRule type="expression" dxfId="226" priority="21" stopIfTrue="1">
      <formula>$N$1=2</formula>
    </cfRule>
  </conditionalFormatting>
  <conditionalFormatting sqref="M18">
    <cfRule type="expression" dxfId="225" priority="20" stopIfTrue="1">
      <formula>$J$8=1</formula>
    </cfRule>
  </conditionalFormatting>
  <conditionalFormatting sqref="M18">
    <cfRule type="expression" dxfId="224" priority="19" stopIfTrue="1">
      <formula>$J$8=1</formula>
    </cfRule>
  </conditionalFormatting>
  <conditionalFormatting sqref="M18">
    <cfRule type="expression" dxfId="223" priority="18" stopIfTrue="1">
      <formula>$J$8=1</formula>
    </cfRule>
  </conditionalFormatting>
  <conditionalFormatting sqref="M18">
    <cfRule type="expression" dxfId="222" priority="17" stopIfTrue="1">
      <formula>$J$8=1</formula>
    </cfRule>
  </conditionalFormatting>
  <conditionalFormatting sqref="M18">
    <cfRule type="expression" dxfId="221" priority="16" stopIfTrue="1">
      <formula>$J$8=1</formula>
    </cfRule>
  </conditionalFormatting>
  <conditionalFormatting sqref="M18">
    <cfRule type="expression" dxfId="220" priority="15" stopIfTrue="1">
      <formula>$J$8=1</formula>
    </cfRule>
  </conditionalFormatting>
  <conditionalFormatting sqref="M18">
    <cfRule type="expression" dxfId="219" priority="14" stopIfTrue="1">
      <formula>$N$1=2</formula>
    </cfRule>
  </conditionalFormatting>
  <conditionalFormatting sqref="M18">
    <cfRule type="expression" dxfId="218" priority="13" stopIfTrue="1">
      <formula>$J$8=1</formula>
    </cfRule>
  </conditionalFormatting>
  <conditionalFormatting sqref="M18">
    <cfRule type="expression" dxfId="217" priority="12" stopIfTrue="1">
      <formula>$J$8=1</formula>
    </cfRule>
  </conditionalFormatting>
  <conditionalFormatting sqref="M18">
    <cfRule type="expression" dxfId="216" priority="11" stopIfTrue="1">
      <formula>$J$8=1</formula>
    </cfRule>
  </conditionalFormatting>
  <conditionalFormatting sqref="M18">
    <cfRule type="expression" dxfId="215" priority="10" stopIfTrue="1">
      <formula>$J$8=1</formula>
    </cfRule>
  </conditionalFormatting>
  <conditionalFormatting sqref="M18">
    <cfRule type="expression" dxfId="214" priority="9" stopIfTrue="1">
      <formula>$J$8=1</formula>
    </cfRule>
  </conditionalFormatting>
  <conditionalFormatting sqref="M18">
    <cfRule type="expression" dxfId="213" priority="8" stopIfTrue="1">
      <formula>$J$8=1</formula>
    </cfRule>
  </conditionalFormatting>
  <conditionalFormatting sqref="M18">
    <cfRule type="expression" dxfId="212" priority="7" stopIfTrue="1">
      <formula>$J$8=1</formula>
    </cfRule>
  </conditionalFormatting>
  <conditionalFormatting sqref="M18">
    <cfRule type="expression" dxfId="211" priority="6" stopIfTrue="1">
      <formula>$J$8=1</formula>
    </cfRule>
  </conditionalFormatting>
  <conditionalFormatting sqref="M18">
    <cfRule type="expression" dxfId="210" priority="5" stopIfTrue="1">
      <formula>$J$8=1</formula>
    </cfRule>
  </conditionalFormatting>
  <conditionalFormatting sqref="M18">
    <cfRule type="expression" dxfId="209" priority="4" stopIfTrue="1">
      <formula>$J$8=1</formula>
    </cfRule>
  </conditionalFormatting>
  <conditionalFormatting sqref="M18">
    <cfRule type="expression" dxfId="208" priority="3" stopIfTrue="1">
      <formula>$J$8=1</formula>
    </cfRule>
  </conditionalFormatting>
  <conditionalFormatting sqref="M18">
    <cfRule type="expression" dxfId="207" priority="2" stopIfTrue="1">
      <formula>$J$8=1</formula>
    </cfRule>
  </conditionalFormatting>
  <conditionalFormatting sqref="M18">
    <cfRule type="expression" dxfId="206" priority="1" stopIfTrue="1">
      <formula>$N$1=2</formula>
    </cfRule>
  </conditionalFormatting>
  <pageMargins left="0.39370078740157483" right="0.39370078740157483" top="0.39370078740157483" bottom="0.39370078740157483" header="0.39370078740157483" footer="0.31496062992125984"/>
  <pageSetup paperSize="9" scale="8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G17" sqref="G17:H1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83</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44</v>
      </c>
      <c r="B13" s="94" t="str">
        <f>'Data 3 Table'!AT3</f>
        <v>Per cent of women aged 20-24, who had given birth, 2021</v>
      </c>
      <c r="C13" s="94"/>
      <c r="D13" s="94"/>
      <c r="E13" s="94"/>
      <c r="F13" s="94"/>
      <c r="G13" s="103">
        <f>VLOOKUP($G$11,'Data 3 Table'!$A$4:$CW$84,2+$A13)</f>
        <v>7.8259092766653051</v>
      </c>
      <c r="H13" s="103"/>
      <c r="I13" s="15"/>
      <c r="J13" s="104">
        <f>VLOOKUP($J$11,'Data 3 Table'!$A$4:$CW$84,2+$A13)</f>
        <v>4.1288689106122556</v>
      </c>
      <c r="K13" s="104"/>
      <c r="M13" s="20">
        <f>(G13-J13)/J13*100</f>
        <v>89.54123868042177</v>
      </c>
      <c r="N13" s="6"/>
      <c r="O13" s="6"/>
    </row>
    <row r="14" spans="1:15" ht="23.25" customHeight="1" x14ac:dyDescent="0.3">
      <c r="A14" s="13">
        <v>30</v>
      </c>
      <c r="B14" s="99" t="str">
        <f>'Data 3 Table'!AF3</f>
        <v>Rate of Police callouts to family incidents, 2020/21 [per 100,000 residents]</v>
      </c>
      <c r="C14" s="99"/>
      <c r="D14" s="99"/>
      <c r="E14" s="99"/>
      <c r="F14" s="99"/>
      <c r="G14" s="105">
        <f>VLOOKUP($G$11,'Data 3 Table'!$A$4:$CW$84,2+$A14)</f>
        <v>1655.3616611824523</v>
      </c>
      <c r="H14" s="105"/>
      <c r="I14" s="15"/>
      <c r="J14" s="106">
        <f>VLOOKUP($J$11,'Data 3 Table'!$A$4:$CW$84,2+$A14)</f>
        <v>1196</v>
      </c>
      <c r="K14" s="106"/>
      <c r="M14" s="19">
        <f>(G14-J14)/J14*100</f>
        <v>38.408165650706714</v>
      </c>
      <c r="N14" s="6"/>
      <c r="O14" s="6"/>
    </row>
    <row r="15" spans="1:15" ht="23.25" customHeight="1" x14ac:dyDescent="0.3">
      <c r="A15" s="13">
        <v>28</v>
      </c>
      <c r="B15" s="94" t="str">
        <f>'Data 3 Table'!AD3</f>
        <v>Median weekly household gross income: two-parent families, 2021</v>
      </c>
      <c r="C15" s="94"/>
      <c r="D15" s="94"/>
      <c r="E15" s="94"/>
      <c r="F15" s="94"/>
      <c r="G15" s="114">
        <f>VLOOKUP($G$11,'Data 3 Table'!$A$4:$CW$84,2+$A15)</f>
        <v>1985.7211231652841</v>
      </c>
      <c r="H15" s="114"/>
      <c r="I15" s="15"/>
      <c r="J15" s="115">
        <f>VLOOKUP($J$11,'Data 3 Table'!$A$4:$CW$84,2+$A15)</f>
        <v>3120.9514559579711</v>
      </c>
      <c r="K15" s="115"/>
      <c r="M15" s="20">
        <f>(G15-J15)/J15*100</f>
        <v>-36.374495047832447</v>
      </c>
      <c r="N15" s="6"/>
      <c r="O15" s="6"/>
    </row>
    <row r="16" spans="1:15" ht="23.25" customHeight="1" x14ac:dyDescent="0.3">
      <c r="A16" s="13">
        <v>29</v>
      </c>
      <c r="B16" s="99" t="str">
        <f>'Data 3 Table'!AE3</f>
        <v>Median weekly household gross income: one-parent families, 2021</v>
      </c>
      <c r="C16" s="99"/>
      <c r="D16" s="99"/>
      <c r="E16" s="99"/>
      <c r="F16" s="99"/>
      <c r="G16" s="112">
        <f>VLOOKUP($G$11,'Data 3 Table'!$A$4:$CW$84,2+$A16)</f>
        <v>1134.6385542168675</v>
      </c>
      <c r="H16" s="112"/>
      <c r="I16" s="15"/>
      <c r="J16" s="113">
        <f>VLOOKUP($J$11,'Data 3 Table'!$A$4:$CW$84,2+$A16)</f>
        <v>1351.0680267896173</v>
      </c>
      <c r="K16" s="113"/>
      <c r="M16" s="19">
        <f>(G16-J16)/J16*100</f>
        <v>-16.019139545994989</v>
      </c>
      <c r="N16" s="6"/>
      <c r="O16" s="6"/>
    </row>
    <row r="17" spans="1:15" ht="23.25" customHeight="1" x14ac:dyDescent="0.3">
      <c r="A17" s="13">
        <v>27</v>
      </c>
      <c r="B17" s="94" t="str">
        <f>'Data 3 Table'!AC3</f>
        <v>Per cent of two-parent families with no parent in paid work, 2021</v>
      </c>
      <c r="C17" s="94"/>
      <c r="D17" s="94"/>
      <c r="E17" s="94"/>
      <c r="F17" s="94"/>
      <c r="G17" s="108">
        <f>VLOOKUP($G$11,'Data 3 Table'!$A$4:$CW$84,2+$A17)</f>
        <v>17.121865516690622</v>
      </c>
      <c r="H17" s="108"/>
      <c r="I17" s="15"/>
      <c r="J17" s="109">
        <f>VLOOKUP($J$11,'Data 3 Table'!$A$4:$CW$84,2+$A17)</f>
        <v>8.4970204700647898</v>
      </c>
      <c r="K17" s="109"/>
      <c r="M17" s="20">
        <f>(G17-J17)/J17*100</f>
        <v>101.50434587054806</v>
      </c>
      <c r="N17" s="6"/>
      <c r="O17" s="6"/>
    </row>
    <row r="18" spans="1:15" ht="28" customHeight="1" x14ac:dyDescent="0.3">
      <c r="B18"/>
      <c r="C18"/>
      <c r="D18"/>
      <c r="E18"/>
      <c r="F18"/>
      <c r="G18"/>
      <c r="H18"/>
      <c r="I18"/>
      <c r="J18"/>
      <c r="K18"/>
      <c r="L18"/>
      <c r="M18"/>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mergeCells count="21">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6:F16"/>
    <mergeCell ref="G16:H16"/>
    <mergeCell ref="J16:K16"/>
    <mergeCell ref="B17:F17"/>
    <mergeCell ref="G17:H17"/>
    <mergeCell ref="J17:K17"/>
  </mergeCells>
  <conditionalFormatting sqref="B12:F12">
    <cfRule type="expression" dxfId="205" priority="26" stopIfTrue="1">
      <formula>J8=2</formula>
    </cfRule>
  </conditionalFormatting>
  <conditionalFormatting sqref="M13 M15 M17">
    <cfRule type="expression" dxfId="204" priority="25" stopIfTrue="1">
      <formula>$J$8=1</formula>
    </cfRule>
  </conditionalFormatting>
  <conditionalFormatting sqref="M14 M16">
    <cfRule type="expression" dxfId="203" priority="24" stopIfTrue="1">
      <formula>$J$8=1</formula>
    </cfRule>
  </conditionalFormatting>
  <conditionalFormatting sqref="M13">
    <cfRule type="expression" dxfId="202" priority="23" stopIfTrue="1">
      <formula>$J$8=1</formula>
    </cfRule>
  </conditionalFormatting>
  <conditionalFormatting sqref="M14">
    <cfRule type="expression" dxfId="201" priority="22" stopIfTrue="1">
      <formula>$J$8=1</formula>
    </cfRule>
  </conditionalFormatting>
  <conditionalFormatting sqref="M13">
    <cfRule type="expression" dxfId="200" priority="21" stopIfTrue="1">
      <formula>$J$8=1</formula>
    </cfRule>
  </conditionalFormatting>
  <conditionalFormatting sqref="M14">
    <cfRule type="expression" dxfId="199" priority="20" stopIfTrue="1">
      <formula>$J$8=1</formula>
    </cfRule>
  </conditionalFormatting>
  <conditionalFormatting sqref="M13">
    <cfRule type="expression" dxfId="198" priority="19" stopIfTrue="1">
      <formula>$J$8=1</formula>
    </cfRule>
  </conditionalFormatting>
  <conditionalFormatting sqref="M14">
    <cfRule type="expression" dxfId="197" priority="18" stopIfTrue="1">
      <formula>$J$8=1</formula>
    </cfRule>
  </conditionalFormatting>
  <conditionalFormatting sqref="M13:M14">
    <cfRule type="expression" dxfId="196" priority="17" stopIfTrue="1">
      <formula>$J$8=1</formula>
    </cfRule>
  </conditionalFormatting>
  <conditionalFormatting sqref="M14">
    <cfRule type="expression" dxfId="195" priority="16" stopIfTrue="1">
      <formula>$J$8=1</formula>
    </cfRule>
  </conditionalFormatting>
  <conditionalFormatting sqref="M13:M14">
    <cfRule type="expression" dxfId="194" priority="15" stopIfTrue="1">
      <formula>$N$1=2</formula>
    </cfRule>
  </conditionalFormatting>
  <conditionalFormatting sqref="M15">
    <cfRule type="expression" dxfId="193" priority="14" stopIfTrue="1">
      <formula>$J$8=1</formula>
    </cfRule>
  </conditionalFormatting>
  <conditionalFormatting sqref="M16">
    <cfRule type="expression" dxfId="192" priority="13" stopIfTrue="1">
      <formula>$J$8=1</formula>
    </cfRule>
  </conditionalFormatting>
  <conditionalFormatting sqref="M15">
    <cfRule type="expression" dxfId="191" priority="12" stopIfTrue="1">
      <formula>$J$8=1</formula>
    </cfRule>
  </conditionalFormatting>
  <conditionalFormatting sqref="M16">
    <cfRule type="expression" dxfId="190" priority="11" stopIfTrue="1">
      <formula>$J$8=1</formula>
    </cfRule>
  </conditionalFormatting>
  <conditionalFormatting sqref="M15">
    <cfRule type="expression" dxfId="189" priority="10" stopIfTrue="1">
      <formula>$J$8=1</formula>
    </cfRule>
  </conditionalFormatting>
  <conditionalFormatting sqref="M16">
    <cfRule type="expression" dxfId="188" priority="9" stopIfTrue="1">
      <formula>$J$8=1</formula>
    </cfRule>
  </conditionalFormatting>
  <conditionalFormatting sqref="M15:M16">
    <cfRule type="expression" dxfId="187" priority="8" stopIfTrue="1">
      <formula>$J$8=1</formula>
    </cfRule>
  </conditionalFormatting>
  <conditionalFormatting sqref="M16">
    <cfRule type="expression" dxfId="186" priority="7" stopIfTrue="1">
      <formula>$J$8=1</formula>
    </cfRule>
  </conditionalFormatting>
  <conditionalFormatting sqref="M15:M16">
    <cfRule type="expression" dxfId="185" priority="6" stopIfTrue="1">
      <formula>$N$1=2</formula>
    </cfRule>
  </conditionalFormatting>
  <conditionalFormatting sqref="M17">
    <cfRule type="expression" dxfId="184" priority="5" stopIfTrue="1">
      <formula>$J$8=1</formula>
    </cfRule>
  </conditionalFormatting>
  <conditionalFormatting sqref="M17">
    <cfRule type="expression" dxfId="183" priority="4" stopIfTrue="1">
      <formula>$J$8=1</formula>
    </cfRule>
  </conditionalFormatting>
  <conditionalFormatting sqref="M17">
    <cfRule type="expression" dxfId="182" priority="3" stopIfTrue="1">
      <formula>$J$8=1</formula>
    </cfRule>
  </conditionalFormatting>
  <conditionalFormatting sqref="M17">
    <cfRule type="expression" dxfId="181" priority="2" stopIfTrue="1">
      <formula>$J$8=1</formula>
    </cfRule>
  </conditionalFormatting>
  <conditionalFormatting sqref="M17">
    <cfRule type="expression" dxfId="180"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84</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63</v>
      </c>
      <c r="B13" s="94" t="str">
        <f>'Data 3 Table'!BM3</f>
        <v>Self-reported dental health: Fair/poor 2017</v>
      </c>
      <c r="C13" s="94"/>
      <c r="D13" s="94"/>
      <c r="E13" s="94"/>
      <c r="F13" s="94"/>
      <c r="G13" s="108">
        <f>VLOOKUP($G$11,'Data 3 Table'!$A$4:$CW$84,2+$A13)</f>
        <v>35.450000000000003</v>
      </c>
      <c r="H13" s="108"/>
      <c r="I13" s="15"/>
      <c r="J13" s="109">
        <f>VLOOKUP($J$11,'Data 3 Table'!$A$4:$CW$84,2+$A13)</f>
        <v>24.09967741935484</v>
      </c>
      <c r="K13" s="109"/>
      <c r="M13" s="20">
        <f>(G13-J13)/J13*100</f>
        <v>47.097404596501093</v>
      </c>
      <c r="N13" s="6"/>
      <c r="O13" s="6"/>
    </row>
    <row r="14" spans="1:15" ht="23.25" customHeight="1" x14ac:dyDescent="0.3">
      <c r="A14" s="13">
        <v>65</v>
      </c>
      <c r="B14" s="99" t="str">
        <f>'Data 3 Table'!BO3</f>
        <v>Per cent of 55-59 year olds in paid employment, 2021</v>
      </c>
      <c r="C14" s="99"/>
      <c r="D14" s="99"/>
      <c r="E14" s="99"/>
      <c r="F14" s="99"/>
      <c r="G14" s="105">
        <f>VLOOKUP($G$11,'Data 3 Table'!$A$4:$CW$84,2+$A14)</f>
        <v>63.774678500271683</v>
      </c>
      <c r="H14" s="105"/>
      <c r="I14" s="15"/>
      <c r="J14" s="106">
        <f>VLOOKUP($J$11,'Data 3 Table'!$A$4:$CW$84,2+$A14)</f>
        <v>76.527435139132109</v>
      </c>
      <c r="K14" s="106"/>
      <c r="M14" s="19">
        <f>(G14-J14)/J14*100</f>
        <v>-16.664293812637315</v>
      </c>
      <c r="N14" s="6"/>
      <c r="O14" s="6"/>
    </row>
    <row r="15" spans="1:15" ht="23.25" customHeight="1" x14ac:dyDescent="0.3">
      <c r="A15" s="13">
        <v>66</v>
      </c>
      <c r="B15" s="94" t="str">
        <f>'Data 3 Table'!BP3</f>
        <v>Median weekly individual gross income, 55-59 year-olds, 2021</v>
      </c>
      <c r="C15" s="94"/>
      <c r="D15" s="94"/>
      <c r="E15" s="94"/>
      <c r="F15" s="94"/>
      <c r="G15" s="114">
        <f>VLOOKUP($G$11,'Data 3 Table'!$A$4:$CW$84,2+$A15)</f>
        <v>707.39389920424401</v>
      </c>
      <c r="H15" s="114"/>
      <c r="I15" s="15"/>
      <c r="J15" s="115">
        <f>VLOOKUP($J$11,'Data 3 Table'!$A$4:$CW$84,2+$A15)</f>
        <v>1149.466672721268</v>
      </c>
      <c r="K15" s="115"/>
      <c r="M15" s="20">
        <f>(G15-J15)/J15*100</f>
        <v>-38.458946571321896</v>
      </c>
      <c r="N15" s="6"/>
      <c r="O15" s="6"/>
    </row>
    <row r="16" spans="1:15" ht="25.5" customHeight="1" x14ac:dyDescent="0.3">
      <c r="A16" s="13">
        <v>64</v>
      </c>
      <c r="B16" s="99" t="str">
        <f>'Data 3 Table'!BN3</f>
        <v>Per cent of persons aged 70+, with a disability, 2021</v>
      </c>
      <c r="C16" s="99"/>
      <c r="D16" s="99"/>
      <c r="E16" s="99"/>
      <c r="F16" s="99"/>
      <c r="G16" s="105">
        <f>VLOOKUP($G$11,'Data 3 Table'!$A$4:$CW$84,2+$A16)</f>
        <v>35.588585017835911</v>
      </c>
      <c r="H16" s="105"/>
      <c r="I16" s="15"/>
      <c r="J16" s="106">
        <f>VLOOKUP($J$11,'Data 3 Table'!$A$4:$CW$84,2+$A16)</f>
        <v>27.544194769203166</v>
      </c>
      <c r="K16" s="106"/>
      <c r="M16" s="19">
        <f>(G16-J16)/J16*100</f>
        <v>29.205392700849913</v>
      </c>
      <c r="N16" s="6"/>
      <c r="O16" s="6"/>
    </row>
    <row r="17" spans="1:13" ht="28" customHeight="1" x14ac:dyDescent="0.3">
      <c r="A17" s="13">
        <v>102</v>
      </c>
      <c r="B17" s="94" t="str">
        <f>'Data 3 Table'!CZ3</f>
        <v>Aged pension recipients as a percentage of persons aged 65 or more, June 2022</v>
      </c>
      <c r="C17" s="94"/>
      <c r="D17" s="94"/>
      <c r="E17" s="94"/>
      <c r="F17" s="94"/>
      <c r="G17" s="103">
        <f>VLOOKUP($G$11,'Data 3 Table'!$A$4:$CZ$84,2+$A17)</f>
        <v>68.067226890756302</v>
      </c>
      <c r="H17" s="103"/>
      <c r="I17" s="15"/>
      <c r="J17" s="104">
        <f>VLOOKUP($J$11,'Data 3 Table'!$A$4:$CZ$84,2+$A17)</f>
        <v>52</v>
      </c>
      <c r="K17" s="104"/>
      <c r="M17" s="20">
        <f>(G17-J17)/J17*100</f>
        <v>30.898513251454428</v>
      </c>
    </row>
    <row r="18" spans="1:13" ht="20.25" customHeight="1" x14ac:dyDescent="0.3"/>
    <row r="19" spans="1:13" ht="20.25" customHeight="1" x14ac:dyDescent="0.3"/>
    <row r="20" spans="1:13" ht="20.25" customHeight="1" x14ac:dyDescent="0.3"/>
    <row r="21" spans="1:13" ht="20.25" customHeight="1" x14ac:dyDescent="0.3"/>
    <row r="22" spans="1:13" ht="20.25" customHeight="1" x14ac:dyDescent="0.3"/>
    <row r="23" spans="1:13" ht="20.25" customHeight="1" x14ac:dyDescent="0.3"/>
    <row r="24" spans="1:13" ht="20.25" customHeight="1" x14ac:dyDescent="0.3"/>
    <row r="25" spans="1:13" ht="20.25" customHeight="1" x14ac:dyDescent="0.3"/>
    <row r="26" spans="1:13" ht="13.5" customHeight="1" x14ac:dyDescent="0.3"/>
  </sheetData>
  <mergeCells count="21">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 ref="M8:N12"/>
    <mergeCell ref="J15:K15"/>
    <mergeCell ref="B14:F14"/>
    <mergeCell ref="G14:H14"/>
    <mergeCell ref="J14:K14"/>
    <mergeCell ref="B15:F15"/>
    <mergeCell ref="G15:H15"/>
  </mergeCells>
  <conditionalFormatting sqref="B12:F12">
    <cfRule type="expression" dxfId="179" priority="37" stopIfTrue="1">
      <formula>J8=2</formula>
    </cfRule>
  </conditionalFormatting>
  <conditionalFormatting sqref="M13 M15">
    <cfRule type="expression" dxfId="178" priority="36" stopIfTrue="1">
      <formula>$J$8=1</formula>
    </cfRule>
  </conditionalFormatting>
  <conditionalFormatting sqref="M14 M16">
    <cfRule type="expression" dxfId="177" priority="35" stopIfTrue="1">
      <formula>$J$8=1</formula>
    </cfRule>
  </conditionalFormatting>
  <conditionalFormatting sqref="M13 M15">
    <cfRule type="expression" dxfId="176" priority="34" stopIfTrue="1">
      <formula>$J$8=1</formula>
    </cfRule>
  </conditionalFormatting>
  <conditionalFormatting sqref="M14 M16">
    <cfRule type="expression" dxfId="175" priority="33" stopIfTrue="1">
      <formula>$J$8=1</formula>
    </cfRule>
  </conditionalFormatting>
  <conditionalFormatting sqref="M13">
    <cfRule type="expression" dxfId="174" priority="32" stopIfTrue="1">
      <formula>$J$8=1</formula>
    </cfRule>
  </conditionalFormatting>
  <conditionalFormatting sqref="M14">
    <cfRule type="expression" dxfId="173" priority="31" stopIfTrue="1">
      <formula>$J$8=1</formula>
    </cfRule>
  </conditionalFormatting>
  <conditionalFormatting sqref="M13">
    <cfRule type="expression" dxfId="172" priority="30" stopIfTrue="1">
      <formula>$J$8=1</formula>
    </cfRule>
  </conditionalFormatting>
  <conditionalFormatting sqref="M14">
    <cfRule type="expression" dxfId="171" priority="29" stopIfTrue="1">
      <formula>$J$8=1</formula>
    </cfRule>
  </conditionalFormatting>
  <conditionalFormatting sqref="M13">
    <cfRule type="expression" dxfId="170" priority="28" stopIfTrue="1">
      <formula>$J$8=1</formula>
    </cfRule>
  </conditionalFormatting>
  <conditionalFormatting sqref="M14">
    <cfRule type="expression" dxfId="169" priority="27" stopIfTrue="1">
      <formula>$J$8=1</formula>
    </cfRule>
  </conditionalFormatting>
  <conditionalFormatting sqref="M13:M14">
    <cfRule type="expression" dxfId="168" priority="26" stopIfTrue="1">
      <formula>$J$8=1</formula>
    </cfRule>
  </conditionalFormatting>
  <conditionalFormatting sqref="M14">
    <cfRule type="expression" dxfId="167" priority="25" stopIfTrue="1">
      <formula>$J$8=1</formula>
    </cfRule>
  </conditionalFormatting>
  <conditionalFormatting sqref="M13:M14">
    <cfRule type="expression" dxfId="166" priority="24" stopIfTrue="1">
      <formula>$N$1=2</formula>
    </cfRule>
  </conditionalFormatting>
  <conditionalFormatting sqref="M15">
    <cfRule type="expression" dxfId="165" priority="23" stopIfTrue="1">
      <formula>$J$8=1</formula>
    </cfRule>
  </conditionalFormatting>
  <conditionalFormatting sqref="M16">
    <cfRule type="expression" dxfId="164" priority="22" stopIfTrue="1">
      <formula>$J$8=1</formula>
    </cfRule>
  </conditionalFormatting>
  <conditionalFormatting sqref="M15">
    <cfRule type="expression" dxfId="163" priority="21" stopIfTrue="1">
      <formula>$J$8=1</formula>
    </cfRule>
  </conditionalFormatting>
  <conditionalFormatting sqref="M16">
    <cfRule type="expression" dxfId="162" priority="20" stopIfTrue="1">
      <formula>$J$8=1</formula>
    </cfRule>
  </conditionalFormatting>
  <conditionalFormatting sqref="M15">
    <cfRule type="expression" dxfId="161" priority="19" stopIfTrue="1">
      <formula>$J$8=1</formula>
    </cfRule>
  </conditionalFormatting>
  <conditionalFormatting sqref="M16">
    <cfRule type="expression" dxfId="160" priority="18" stopIfTrue="1">
      <formula>$J$8=1</formula>
    </cfRule>
  </conditionalFormatting>
  <conditionalFormatting sqref="M15:M16">
    <cfRule type="expression" dxfId="159" priority="17" stopIfTrue="1">
      <formula>$J$8=1</formula>
    </cfRule>
  </conditionalFormatting>
  <conditionalFormatting sqref="M16">
    <cfRule type="expression" dxfId="158" priority="16" stopIfTrue="1">
      <formula>$J$8=1</formula>
    </cfRule>
  </conditionalFormatting>
  <conditionalFormatting sqref="M15:M16">
    <cfRule type="expression" dxfId="157" priority="15" stopIfTrue="1">
      <formula>$N$1=2</formula>
    </cfRule>
  </conditionalFormatting>
  <conditionalFormatting sqref="M17">
    <cfRule type="expression" dxfId="156" priority="14" stopIfTrue="1">
      <formula>$J$8=1</formula>
    </cfRule>
  </conditionalFormatting>
  <conditionalFormatting sqref="M17">
    <cfRule type="expression" dxfId="155" priority="13" stopIfTrue="1">
      <formula>$J$8=1</formula>
    </cfRule>
  </conditionalFormatting>
  <conditionalFormatting sqref="M17">
    <cfRule type="expression" dxfId="154" priority="12" stopIfTrue="1">
      <formula>$J$8=1</formula>
    </cfRule>
  </conditionalFormatting>
  <conditionalFormatting sqref="M17">
    <cfRule type="expression" dxfId="153" priority="11" stopIfTrue="1">
      <formula>$J$8=1</formula>
    </cfRule>
  </conditionalFormatting>
  <conditionalFormatting sqref="M17">
    <cfRule type="expression" dxfId="152" priority="10" stopIfTrue="1">
      <formula>$J$8=1</formula>
    </cfRule>
  </conditionalFormatting>
  <conditionalFormatting sqref="M17">
    <cfRule type="expression" dxfId="151" priority="9" stopIfTrue="1">
      <formula>$J$8=1</formula>
    </cfRule>
  </conditionalFormatting>
  <conditionalFormatting sqref="M17">
    <cfRule type="expression" dxfId="150" priority="8" stopIfTrue="1">
      <formula>$N$1=2</formula>
    </cfRule>
  </conditionalFormatting>
  <conditionalFormatting sqref="M17">
    <cfRule type="expression" dxfId="149" priority="7" stopIfTrue="1">
      <formula>$J$8=1</formula>
    </cfRule>
  </conditionalFormatting>
  <conditionalFormatting sqref="M17">
    <cfRule type="expression" dxfId="148" priority="6" stopIfTrue="1">
      <formula>$J$8=1</formula>
    </cfRule>
  </conditionalFormatting>
  <conditionalFormatting sqref="M17">
    <cfRule type="expression" dxfId="147" priority="5" stopIfTrue="1">
      <formula>$J$8=1</formula>
    </cfRule>
  </conditionalFormatting>
  <conditionalFormatting sqref="M17">
    <cfRule type="expression" dxfId="146" priority="4" stopIfTrue="1">
      <formula>$J$8=1</formula>
    </cfRule>
  </conditionalFormatting>
  <conditionalFormatting sqref="M17">
    <cfRule type="expression" dxfId="145" priority="3" stopIfTrue="1">
      <formula>$J$8=1</formula>
    </cfRule>
  </conditionalFormatting>
  <conditionalFormatting sqref="M17">
    <cfRule type="expression" dxfId="144" priority="2" stopIfTrue="1">
      <formula>$J$8=1</formula>
    </cfRule>
  </conditionalFormatting>
  <conditionalFormatting sqref="M17">
    <cfRule type="expression" dxfId="143"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9" sqref="P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45</v>
      </c>
    </row>
    <row r="5" spans="1:16" ht="10.5" customHeight="1" x14ac:dyDescent="0.3">
      <c r="N5" s="7" t="s">
        <v>50</v>
      </c>
    </row>
    <row r="6" spans="1:16" ht="10.5" customHeight="1" x14ac:dyDescent="0.3">
      <c r="A6" s="2"/>
      <c r="L6" s="2"/>
    </row>
    <row r="7" spans="1:16" ht="21" customHeight="1" x14ac:dyDescent="0.3">
      <c r="A7" s="2"/>
      <c r="B7" s="97" t="s">
        <v>85</v>
      </c>
      <c r="C7" s="97"/>
      <c r="D7" s="97"/>
      <c r="E7" s="97"/>
      <c r="F7" s="97"/>
      <c r="G7" s="97"/>
      <c r="H7" s="97"/>
      <c r="I7" s="97"/>
      <c r="J7" s="97"/>
      <c r="K7" s="97"/>
      <c r="L7" s="2"/>
    </row>
    <row r="8" spans="1:16"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6" ht="3" customHeight="1" x14ac:dyDescent="0.3">
      <c r="G9" s="9"/>
      <c r="H9" s="9"/>
      <c r="I9" s="9"/>
      <c r="J9" s="9"/>
      <c r="M9" s="98"/>
      <c r="N9" s="98"/>
    </row>
    <row r="10" spans="1:16" ht="13.5" customHeight="1" x14ac:dyDescent="0.35">
      <c r="F10" s="3"/>
      <c r="G10" s="107"/>
      <c r="H10" s="107"/>
      <c r="I10" s="107"/>
      <c r="J10" s="107"/>
      <c r="K10" s="107"/>
      <c r="M10" s="98"/>
      <c r="N10" s="98"/>
    </row>
    <row r="11" spans="1:16" ht="15" customHeight="1" x14ac:dyDescent="0.3">
      <c r="G11" s="11">
        <f>Community!H11</f>
        <v>26</v>
      </c>
      <c r="H11" s="9"/>
      <c r="I11" s="9"/>
      <c r="J11" s="11">
        <f>Community!J11</f>
        <v>80</v>
      </c>
      <c r="M11" s="98"/>
      <c r="N11" s="98"/>
    </row>
    <row r="12" spans="1:16"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6" ht="23.25" customHeight="1" x14ac:dyDescent="0.3">
      <c r="A13" s="13">
        <v>43</v>
      </c>
      <c r="B13" s="94" t="str">
        <f>'Data 3 Table'!AS3</f>
        <v>Female / Male (%): Per cent of 30-39 year olds who had left school before completing year 11, 2021</v>
      </c>
      <c r="C13" s="94"/>
      <c r="D13" s="94"/>
      <c r="E13" s="94"/>
      <c r="F13" s="94"/>
      <c r="G13" s="108">
        <f>VLOOKUP($G$11,'Data 3 Table'!$A$4:$CW$84,2+$A13)</f>
        <v>84.475990169258793</v>
      </c>
      <c r="H13" s="108"/>
      <c r="I13" s="15"/>
      <c r="J13" s="109">
        <f>VLOOKUP($J$11,'Data 3 Table'!$A$4:$CW$84,2+$A13)</f>
        <v>61.434761140972121</v>
      </c>
      <c r="K13" s="109"/>
      <c r="M13" s="20">
        <f t="shared" ref="M13:M19" si="0">(G13-J13)/J13*100</f>
        <v>37.505198360606954</v>
      </c>
      <c r="N13" s="6"/>
      <c r="O13" s="6"/>
      <c r="P13" s="9"/>
    </row>
    <row r="14" spans="1:16" ht="23.25" customHeight="1" x14ac:dyDescent="0.3">
      <c r="A14" s="13">
        <v>44</v>
      </c>
      <c r="B14" s="99" t="str">
        <f>'Data 3 Table'!AT3</f>
        <v>Per cent of women aged 20-24, who had given birth, 2021</v>
      </c>
      <c r="C14" s="99"/>
      <c r="D14" s="99"/>
      <c r="E14" s="99"/>
      <c r="F14" s="99"/>
      <c r="G14" s="105">
        <f>VLOOKUP($G$11,'Data 3 Table'!$A$4:$CW$84,2+$A14)</f>
        <v>7.8259092766653051</v>
      </c>
      <c r="H14" s="105"/>
      <c r="I14" s="15"/>
      <c r="J14" s="106">
        <f>VLOOKUP($J$11,'Data 3 Table'!$A$4:$CW$84,2+$A14)</f>
        <v>4.1288689106122556</v>
      </c>
      <c r="K14" s="106"/>
      <c r="M14" s="19">
        <f t="shared" si="0"/>
        <v>89.54123868042177</v>
      </c>
      <c r="N14" s="6"/>
      <c r="O14" s="6"/>
      <c r="P14" s="9"/>
    </row>
    <row r="15" spans="1:16" ht="23.25" customHeight="1" x14ac:dyDescent="0.3">
      <c r="A15" s="13">
        <v>45</v>
      </c>
      <c r="B15" s="94" t="str">
        <f>'Data 3 Table'!AU3</f>
        <v>Female / Male (%): Hours worked at home, 2021</v>
      </c>
      <c r="C15" s="94"/>
      <c r="D15" s="94"/>
      <c r="E15" s="94"/>
      <c r="F15" s="94"/>
      <c r="G15" s="108">
        <f>VLOOKUP($G$11,'Data 3 Table'!$A$4:$CW$84,2+$A15)</f>
        <v>201.22213014247538</v>
      </c>
      <c r="H15" s="108"/>
      <c r="I15" s="15"/>
      <c r="J15" s="109">
        <f>VLOOKUP($J$11,'Data 3 Table'!$A$4:$CW$84,2+$A15)</f>
        <v>176.83443848600322</v>
      </c>
      <c r="K15" s="109"/>
      <c r="M15" s="20">
        <f t="shared" si="0"/>
        <v>13.791256875793731</v>
      </c>
      <c r="N15" s="6"/>
      <c r="O15" s="6"/>
      <c r="P15" s="9"/>
    </row>
    <row r="16" spans="1:16" ht="23.25" customHeight="1" x14ac:dyDescent="0.3">
      <c r="A16" s="13">
        <v>46</v>
      </c>
      <c r="B16" s="99" t="str">
        <f>'Data 3 Table'!AV3</f>
        <v>Male median personal incomes: per cent higher than female incomes, 2021</v>
      </c>
      <c r="C16" s="99"/>
      <c r="D16" s="99"/>
      <c r="E16" s="99"/>
      <c r="F16" s="99"/>
      <c r="G16" s="105">
        <f>VLOOKUP($G$11,'Data 3 Table'!$A$4:$CW$84,2+$A16)</f>
        <v>63.886741245110493</v>
      </c>
      <c r="H16" s="105"/>
      <c r="I16" s="15"/>
      <c r="J16" s="106">
        <f>VLOOKUP($J$11,'Data 3 Table'!$A$4:$CW$84,2+$A16)</f>
        <v>51.159409199083484</v>
      </c>
      <c r="K16" s="106"/>
      <c r="M16" s="19">
        <f t="shared" si="0"/>
        <v>24.877793245225782</v>
      </c>
      <c r="N16" s="6"/>
      <c r="O16" s="6"/>
      <c r="P16" s="9"/>
    </row>
    <row r="17" spans="1:16" ht="23.25" customHeight="1" x14ac:dyDescent="0.3">
      <c r="A17" s="13">
        <v>47</v>
      </c>
      <c r="B17" s="94" t="str">
        <f>'Data 3 Table'!AW3</f>
        <v>Male / Female (%):  Proportion of persons in paid work who hold managerial or professional jobs, 2021</v>
      </c>
      <c r="C17" s="94"/>
      <c r="D17" s="94"/>
      <c r="E17" s="94"/>
      <c r="F17" s="94"/>
      <c r="G17" s="108">
        <f>VLOOKUP($G$11,'Data 3 Table'!$A$4:$CW$84,2+$A17)</f>
        <v>0.87289299318285485</v>
      </c>
      <c r="H17" s="108"/>
      <c r="I17" s="15"/>
      <c r="J17" s="109">
        <f>VLOOKUP($J$11,'Data 3 Table'!$A$4:$CW$84,2+$A17)</f>
        <v>0.96251350224473087</v>
      </c>
      <c r="K17" s="109"/>
      <c r="M17" s="20">
        <f t="shared" si="0"/>
        <v>-9.3110911018772295</v>
      </c>
      <c r="N17" s="6"/>
      <c r="O17" s="6"/>
      <c r="P17" s="9"/>
    </row>
    <row r="18" spans="1:16" ht="23.25" customHeight="1" x14ac:dyDescent="0.3">
      <c r="A18" s="13">
        <v>48</v>
      </c>
      <c r="B18" s="99" t="str">
        <f>'Data 3 Table'!AX3</f>
        <v>Rate of Police callouts to family incidents, 2020/21 [per 100,000 residents]</v>
      </c>
      <c r="C18" s="99"/>
      <c r="D18" s="99"/>
      <c r="E18" s="99"/>
      <c r="F18" s="99"/>
      <c r="G18" s="105">
        <f>VLOOKUP($G$11,'Data 3 Table'!$A$4:$CW$84,2+$A18)</f>
        <v>1655.3616611824523</v>
      </c>
      <c r="H18" s="105"/>
      <c r="I18" s="15"/>
      <c r="J18" s="106">
        <f>VLOOKUP($J$11,'Data 3 Table'!$A$4:$CW$84,2+$A18)</f>
        <v>1196</v>
      </c>
      <c r="K18" s="106"/>
      <c r="M18" s="19">
        <f t="shared" si="0"/>
        <v>38.408165650706714</v>
      </c>
      <c r="N18" s="6"/>
      <c r="O18" s="6"/>
      <c r="P18" s="9"/>
    </row>
    <row r="19" spans="1:16" ht="23.25" customHeight="1" x14ac:dyDescent="0.3">
      <c r="A19" s="13">
        <v>49</v>
      </c>
      <c r="B19" s="94" t="str">
        <f>'Data 3 Table'!AY3</f>
        <v>Male / Female (%): Median hours in paid employment per week, 2021</v>
      </c>
      <c r="C19" s="94"/>
      <c r="D19" s="94"/>
      <c r="E19" s="94"/>
      <c r="F19" s="94"/>
      <c r="G19" s="108">
        <f>VLOOKUP($G$11,'Data 3 Table'!$A$4:$CW$84,2+$A19)</f>
        <v>116.26193209962217</v>
      </c>
      <c r="H19" s="108"/>
      <c r="I19" s="15"/>
      <c r="J19" s="109">
        <f>VLOOKUP($J$11,'Data 3 Table'!$A$4:$CW$84,2+$A19)</f>
        <v>119.15494151859865</v>
      </c>
      <c r="K19" s="109"/>
      <c r="M19" s="20">
        <f t="shared" si="0"/>
        <v>-2.4279391035787734</v>
      </c>
      <c r="N19" s="6"/>
      <c r="O19" s="6"/>
      <c r="P19" s="9"/>
    </row>
    <row r="20" spans="1:16" ht="28" customHeight="1" x14ac:dyDescent="0.3">
      <c r="A20" s="13">
        <v>50</v>
      </c>
      <c r="B20" s="99" t="str">
        <f>'Data 3 Table'!AZ3</f>
        <v>Low Gender Equity Score, 2015</v>
      </c>
      <c r="C20" s="99"/>
      <c r="D20" s="99"/>
      <c r="E20" s="99"/>
      <c r="F20" s="99"/>
      <c r="G20" s="105">
        <f>VLOOKUP($G$11,'Data 3 Table'!$A$4:$CW$84,2+$A20)</f>
        <v>52.5</v>
      </c>
      <c r="H20" s="105"/>
      <c r="I20" s="15"/>
      <c r="J20" s="106">
        <f>VLOOKUP($J$11,'Data 3 Table'!$A$4:$CW$84,2+$A20)</f>
        <v>35.799999999999997</v>
      </c>
      <c r="K20" s="106"/>
      <c r="M20" s="19">
        <f t="shared" ref="M20" si="1">(G20-J20)/J20*100</f>
        <v>46.648044692737436</v>
      </c>
      <c r="N20" s="6"/>
      <c r="O20" s="6"/>
      <c r="P20" s="9"/>
    </row>
    <row r="21" spans="1:16" ht="28" customHeight="1" x14ac:dyDescent="0.3">
      <c r="A21" s="33"/>
      <c r="M21" s="33"/>
      <c r="N21" s="34"/>
      <c r="O21" s="34"/>
      <c r="P21" s="9"/>
    </row>
    <row r="22" spans="1:16" ht="24" customHeight="1" x14ac:dyDescent="0.3">
      <c r="A22" s="33"/>
      <c r="B22" s="33"/>
      <c r="C22" s="33"/>
      <c r="D22" s="33"/>
      <c r="E22" s="33"/>
      <c r="F22" s="33"/>
      <c r="G22" s="33"/>
      <c r="H22" s="33"/>
      <c r="I22" s="33"/>
      <c r="J22" s="33"/>
      <c r="K22" s="33"/>
      <c r="N22" s="8"/>
      <c r="O22" s="8"/>
    </row>
    <row r="23" spans="1:16" ht="24" customHeight="1" x14ac:dyDescent="0.3">
      <c r="A23" s="33"/>
      <c r="B23" s="33"/>
      <c r="C23" s="33"/>
      <c r="D23" s="33"/>
      <c r="E23" s="33"/>
      <c r="F23" s="33"/>
      <c r="G23" s="33"/>
      <c r="H23" s="33"/>
      <c r="I23" s="33"/>
      <c r="J23" s="33"/>
      <c r="K23" s="33"/>
      <c r="N23" s="8"/>
      <c r="O23" s="8"/>
    </row>
    <row r="24" spans="1:16" ht="24" customHeight="1" x14ac:dyDescent="0.3">
      <c r="A24" s="33"/>
      <c r="B24" s="33"/>
      <c r="C24" s="33"/>
      <c r="D24" s="33"/>
      <c r="E24" s="33"/>
      <c r="F24" s="33"/>
      <c r="G24" s="33"/>
      <c r="H24" s="33"/>
      <c r="I24" s="33"/>
      <c r="J24" s="33"/>
      <c r="K24" s="33"/>
      <c r="N24" s="8"/>
      <c r="O24" s="8"/>
    </row>
    <row r="25" spans="1:16" ht="20.25" customHeight="1" x14ac:dyDescent="0.3">
      <c r="N25" s="8"/>
      <c r="O25" s="8"/>
    </row>
    <row r="26" spans="1:16" ht="13.5" customHeight="1" x14ac:dyDescent="0.3">
      <c r="N26" s="8"/>
      <c r="O26" s="8"/>
    </row>
    <row r="27" spans="1:16"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mergeCells count="30">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6:F16"/>
    <mergeCell ref="G16:H16"/>
    <mergeCell ref="J16:K16"/>
    <mergeCell ref="B19:F19"/>
    <mergeCell ref="G19:H19"/>
    <mergeCell ref="J19:K19"/>
    <mergeCell ref="B17:F17"/>
    <mergeCell ref="G17:H17"/>
    <mergeCell ref="J17:K17"/>
    <mergeCell ref="B18:F18"/>
    <mergeCell ref="G18:H18"/>
    <mergeCell ref="J18:K18"/>
  </mergeCells>
  <conditionalFormatting sqref="B12:F12">
    <cfRule type="expression" dxfId="142" priority="54" stopIfTrue="1">
      <formula>J8=2</formula>
    </cfRule>
  </conditionalFormatting>
  <conditionalFormatting sqref="M13 M15 M17 M19:M20">
    <cfRule type="expression" dxfId="141" priority="53" stopIfTrue="1">
      <formula>$J$8=1</formula>
    </cfRule>
  </conditionalFormatting>
  <conditionalFormatting sqref="M14 M16 M18">
    <cfRule type="expression" dxfId="140" priority="52" stopIfTrue="1">
      <formula>$J$8=1</formula>
    </cfRule>
  </conditionalFormatting>
  <conditionalFormatting sqref="M13 M15">
    <cfRule type="expression" dxfId="139" priority="51" stopIfTrue="1">
      <formula>$J$8=1</formula>
    </cfRule>
  </conditionalFormatting>
  <conditionalFormatting sqref="M14 M16">
    <cfRule type="expression" dxfId="138" priority="50" stopIfTrue="1">
      <formula>$J$8=1</formula>
    </cfRule>
  </conditionalFormatting>
  <conditionalFormatting sqref="M13 M15">
    <cfRule type="expression" dxfId="137" priority="49" stopIfTrue="1">
      <formula>$J$8=1</formula>
    </cfRule>
  </conditionalFormatting>
  <conditionalFormatting sqref="M14 M16">
    <cfRule type="expression" dxfId="136" priority="48" stopIfTrue="1">
      <formula>$J$8=1</formula>
    </cfRule>
  </conditionalFormatting>
  <conditionalFormatting sqref="M13">
    <cfRule type="expression" dxfId="135" priority="47" stopIfTrue="1">
      <formula>$J$8=1</formula>
    </cfRule>
  </conditionalFormatting>
  <conditionalFormatting sqref="M14">
    <cfRule type="expression" dxfId="134" priority="46" stopIfTrue="1">
      <formula>$J$8=1</formula>
    </cfRule>
  </conditionalFormatting>
  <conditionalFormatting sqref="M13">
    <cfRule type="expression" dxfId="133" priority="45" stopIfTrue="1">
      <formula>$J$8=1</formula>
    </cfRule>
  </conditionalFormatting>
  <conditionalFormatting sqref="M14">
    <cfRule type="expression" dxfId="132" priority="44" stopIfTrue="1">
      <formula>$J$8=1</formula>
    </cfRule>
  </conditionalFormatting>
  <conditionalFormatting sqref="M13">
    <cfRule type="expression" dxfId="131" priority="43" stopIfTrue="1">
      <formula>$J$8=1</formula>
    </cfRule>
  </conditionalFormatting>
  <conditionalFormatting sqref="M14">
    <cfRule type="expression" dxfId="130" priority="42" stopIfTrue="1">
      <formula>$J$8=1</formula>
    </cfRule>
  </conditionalFormatting>
  <conditionalFormatting sqref="M13:M14">
    <cfRule type="expression" dxfId="129" priority="41" stopIfTrue="1">
      <formula>$J$8=1</formula>
    </cfRule>
  </conditionalFormatting>
  <conditionalFormatting sqref="M14">
    <cfRule type="expression" dxfId="128" priority="40" stopIfTrue="1">
      <formula>$J$8=1</formula>
    </cfRule>
  </conditionalFormatting>
  <conditionalFormatting sqref="M13:M14">
    <cfRule type="expression" dxfId="127" priority="39" stopIfTrue="1">
      <formula>$N$1=2</formula>
    </cfRule>
  </conditionalFormatting>
  <conditionalFormatting sqref="M15">
    <cfRule type="expression" dxfId="126" priority="38" stopIfTrue="1">
      <formula>$J$8=1</formula>
    </cfRule>
  </conditionalFormatting>
  <conditionalFormatting sqref="M16">
    <cfRule type="expression" dxfId="125" priority="37" stopIfTrue="1">
      <formula>$J$8=1</formula>
    </cfRule>
  </conditionalFormatting>
  <conditionalFormatting sqref="M15">
    <cfRule type="expression" dxfId="124" priority="36" stopIfTrue="1">
      <formula>$J$8=1</formula>
    </cfRule>
  </conditionalFormatting>
  <conditionalFormatting sqref="M16">
    <cfRule type="expression" dxfId="123" priority="35" stopIfTrue="1">
      <formula>$J$8=1</formula>
    </cfRule>
  </conditionalFormatting>
  <conditionalFormatting sqref="M15">
    <cfRule type="expression" dxfId="122" priority="34" stopIfTrue="1">
      <formula>$J$8=1</formula>
    </cfRule>
  </conditionalFormatting>
  <conditionalFormatting sqref="M16">
    <cfRule type="expression" dxfId="121" priority="33" stopIfTrue="1">
      <formula>$J$8=1</formula>
    </cfRule>
  </conditionalFormatting>
  <conditionalFormatting sqref="M15:M16">
    <cfRule type="expression" dxfId="120" priority="32" stopIfTrue="1">
      <formula>$J$8=1</formula>
    </cfRule>
  </conditionalFormatting>
  <conditionalFormatting sqref="M16">
    <cfRule type="expression" dxfId="119" priority="31" stopIfTrue="1">
      <formula>$J$8=1</formula>
    </cfRule>
  </conditionalFormatting>
  <conditionalFormatting sqref="M15:M16">
    <cfRule type="expression" dxfId="118" priority="30" stopIfTrue="1">
      <formula>$N$1=2</formula>
    </cfRule>
  </conditionalFormatting>
  <conditionalFormatting sqref="M17">
    <cfRule type="expression" dxfId="117" priority="29" stopIfTrue="1">
      <formula>$J$8=1</formula>
    </cfRule>
  </conditionalFormatting>
  <conditionalFormatting sqref="M18">
    <cfRule type="expression" dxfId="116" priority="28" stopIfTrue="1">
      <formula>$J$8=1</formula>
    </cfRule>
  </conditionalFormatting>
  <conditionalFormatting sqref="M17">
    <cfRule type="expression" dxfId="115" priority="27" stopIfTrue="1">
      <formula>$J$8=1</formula>
    </cfRule>
  </conditionalFormatting>
  <conditionalFormatting sqref="M18">
    <cfRule type="expression" dxfId="114" priority="26" stopIfTrue="1">
      <formula>$J$8=1</formula>
    </cfRule>
  </conditionalFormatting>
  <conditionalFormatting sqref="M17">
    <cfRule type="expression" dxfId="113" priority="25" stopIfTrue="1">
      <formula>$J$8=1</formula>
    </cfRule>
  </conditionalFormatting>
  <conditionalFormatting sqref="M18">
    <cfRule type="expression" dxfId="112" priority="24" stopIfTrue="1">
      <formula>$J$8=1</formula>
    </cfRule>
  </conditionalFormatting>
  <conditionalFormatting sqref="M17">
    <cfRule type="expression" dxfId="111" priority="23" stopIfTrue="1">
      <formula>$J$8=1</formula>
    </cfRule>
  </conditionalFormatting>
  <conditionalFormatting sqref="M18">
    <cfRule type="expression" dxfId="110" priority="22" stopIfTrue="1">
      <formula>$J$8=1</formula>
    </cfRule>
  </conditionalFormatting>
  <conditionalFormatting sqref="M17">
    <cfRule type="expression" dxfId="109" priority="21" stopIfTrue="1">
      <formula>$J$8=1</formula>
    </cfRule>
  </conditionalFormatting>
  <conditionalFormatting sqref="M18">
    <cfRule type="expression" dxfId="108" priority="20" stopIfTrue="1">
      <formula>$J$8=1</formula>
    </cfRule>
  </conditionalFormatting>
  <conditionalFormatting sqref="M17:M18">
    <cfRule type="expression" dxfId="107" priority="19" stopIfTrue="1">
      <formula>$J$8=1</formula>
    </cfRule>
  </conditionalFormatting>
  <conditionalFormatting sqref="M18">
    <cfRule type="expression" dxfId="106" priority="18" stopIfTrue="1">
      <formula>$J$8=1</formula>
    </cfRule>
  </conditionalFormatting>
  <conditionalFormatting sqref="M17:M18">
    <cfRule type="expression" dxfId="105" priority="17" stopIfTrue="1">
      <formula>$N$1=2</formula>
    </cfRule>
  </conditionalFormatting>
  <conditionalFormatting sqref="M19:M20">
    <cfRule type="expression" dxfId="104" priority="16" stopIfTrue="1">
      <formula>$J$8=1</formula>
    </cfRule>
  </conditionalFormatting>
  <conditionalFormatting sqref="M19:M20">
    <cfRule type="expression" dxfId="103" priority="15" stopIfTrue="1">
      <formula>$J$8=1</formula>
    </cfRule>
  </conditionalFormatting>
  <conditionalFormatting sqref="M19:M20">
    <cfRule type="expression" dxfId="102" priority="14" stopIfTrue="1">
      <formula>$J$8=1</formula>
    </cfRule>
  </conditionalFormatting>
  <conditionalFormatting sqref="M19:M20">
    <cfRule type="expression" dxfId="101" priority="13" stopIfTrue="1">
      <formula>$J$8=1</formula>
    </cfRule>
  </conditionalFormatting>
  <conditionalFormatting sqref="M19:M20">
    <cfRule type="expression" dxfId="100" priority="12" stopIfTrue="1">
      <formula>$J$8=1</formula>
    </cfRule>
  </conditionalFormatting>
  <conditionalFormatting sqref="M19:M20">
    <cfRule type="expression" dxfId="99" priority="11" stopIfTrue="1">
      <formula>$J$8=1</formula>
    </cfRule>
  </conditionalFormatting>
  <conditionalFormatting sqref="M19:M20">
    <cfRule type="expression" dxfId="98" priority="10" stopIfTrue="1">
      <formula>$N$1=2</formula>
    </cfRule>
  </conditionalFormatting>
  <conditionalFormatting sqref="M20">
    <cfRule type="expression" dxfId="97" priority="9" stopIfTrue="1">
      <formula>$J$8=1</formula>
    </cfRule>
  </conditionalFormatting>
  <conditionalFormatting sqref="M20">
    <cfRule type="expression" dxfId="96" priority="8" stopIfTrue="1">
      <formula>$J$8=1</formula>
    </cfRule>
  </conditionalFormatting>
  <conditionalFormatting sqref="M20">
    <cfRule type="expression" dxfId="95" priority="7" stopIfTrue="1">
      <formula>$J$8=1</formula>
    </cfRule>
  </conditionalFormatting>
  <conditionalFormatting sqref="M20">
    <cfRule type="expression" dxfId="94" priority="6" stopIfTrue="1">
      <formula>$J$8=1</formula>
    </cfRule>
  </conditionalFormatting>
  <conditionalFormatting sqref="M20">
    <cfRule type="expression" dxfId="93" priority="5" stopIfTrue="1">
      <formula>$J$8=1</formula>
    </cfRule>
  </conditionalFormatting>
  <conditionalFormatting sqref="M20">
    <cfRule type="expression" dxfId="92" priority="4" stopIfTrue="1">
      <formula>$J$8=1</formula>
    </cfRule>
  </conditionalFormatting>
  <conditionalFormatting sqref="M20">
    <cfRule type="expression" dxfId="91" priority="3" stopIfTrue="1">
      <formula>$J$8=1</formula>
    </cfRule>
  </conditionalFormatting>
  <conditionalFormatting sqref="M20">
    <cfRule type="expression" dxfId="90" priority="2" stopIfTrue="1">
      <formula>$J$8=1</formula>
    </cfRule>
  </conditionalFormatting>
  <conditionalFormatting sqref="M20">
    <cfRule type="expression" dxfId="89" priority="1" stopIfTrue="1">
      <formula>$N$1=2</formula>
    </cfRule>
  </conditionalFormatting>
  <pageMargins left="0.39370078740157483" right="0.39370078740157483" top="0.39370078740157483" bottom="0.39370078740157483" header="0.31496062992125984" footer="0.31496062992125984"/>
  <pageSetup paperSize="9" scale="84"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7" sqref="O1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45</v>
      </c>
    </row>
    <row r="5" spans="1:16" ht="10.5" customHeight="1" x14ac:dyDescent="0.3">
      <c r="N5" s="7" t="s">
        <v>50</v>
      </c>
    </row>
    <row r="6" spans="1:16" ht="10.5" customHeight="1" x14ac:dyDescent="0.3">
      <c r="A6" s="2"/>
      <c r="L6" s="2"/>
    </row>
    <row r="7" spans="1:16" ht="21" customHeight="1" x14ac:dyDescent="0.3">
      <c r="A7" s="2"/>
      <c r="B7" s="97" t="s">
        <v>86</v>
      </c>
      <c r="C7" s="97"/>
      <c r="D7" s="97"/>
      <c r="E7" s="97"/>
      <c r="F7" s="97"/>
      <c r="G7" s="97"/>
      <c r="H7" s="97"/>
      <c r="I7" s="97"/>
      <c r="J7" s="97"/>
      <c r="K7" s="97"/>
      <c r="L7" s="2"/>
    </row>
    <row r="8" spans="1:16"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6" ht="3" customHeight="1" x14ac:dyDescent="0.3">
      <c r="G9" s="9"/>
      <c r="H9" s="9"/>
      <c r="I9" s="9"/>
      <c r="J9" s="9"/>
      <c r="M9" s="98"/>
      <c r="N9" s="98"/>
    </row>
    <row r="10" spans="1:16" ht="13.5" customHeight="1" x14ac:dyDescent="0.35">
      <c r="F10" s="3"/>
      <c r="G10" s="107"/>
      <c r="H10" s="107"/>
      <c r="I10" s="107"/>
      <c r="J10" s="107"/>
      <c r="K10" s="107"/>
      <c r="M10" s="98"/>
      <c r="N10" s="98"/>
    </row>
    <row r="11" spans="1:16" ht="15" customHeight="1" x14ac:dyDescent="0.3">
      <c r="A11" s="8"/>
      <c r="G11" s="11">
        <f>Community!H11</f>
        <v>26</v>
      </c>
      <c r="H11" s="9"/>
      <c r="I11" s="9"/>
      <c r="J11" s="11">
        <f>Community!J11</f>
        <v>80</v>
      </c>
      <c r="M11" s="98"/>
      <c r="N11" s="98"/>
    </row>
    <row r="12" spans="1:16" ht="16.5" customHeight="1" x14ac:dyDescent="0.35">
      <c r="A12" s="8"/>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6" ht="23.25" customHeight="1" x14ac:dyDescent="0.3">
      <c r="A13" s="13">
        <v>37</v>
      </c>
      <c r="B13" s="94" t="str">
        <f>'Data 3 Table'!AM3</f>
        <v>Per cent of 2-parent families with children aged less than 15, which possess fewer than 2 cars, 2021</v>
      </c>
      <c r="C13" s="94"/>
      <c r="D13" s="94"/>
      <c r="E13" s="94"/>
      <c r="F13" s="94"/>
      <c r="G13" s="108">
        <f>VLOOKUP($G$11,'Data 3 Table'!$A$4:$CW$84,2+$A13)</f>
        <v>19.053417332839217</v>
      </c>
      <c r="H13" s="108"/>
      <c r="I13" s="15"/>
      <c r="J13" s="109">
        <f>VLOOKUP($J$11,'Data 3 Table'!$A$4:$CW$84,2+$A13)</f>
        <v>20.382140543227528</v>
      </c>
      <c r="K13" s="109"/>
      <c r="M13" s="20">
        <f t="shared" ref="M13:M18" si="0">(G13-J13)/J13*100</f>
        <v>-6.5190562667855447</v>
      </c>
      <c r="N13" s="6"/>
      <c r="O13" s="6"/>
      <c r="P13" s="8"/>
    </row>
    <row r="14" spans="1:16" ht="23.25" customHeight="1" x14ac:dyDescent="0.3">
      <c r="A14" s="13">
        <v>83</v>
      </c>
      <c r="B14" s="99" t="str">
        <f>'Data 3 Table'!CG3</f>
        <v>Per cent adults who walked for Transport, for trips longer than 10 mins, on four or more days during the past week: 2014</v>
      </c>
      <c r="C14" s="99"/>
      <c r="D14" s="99"/>
      <c r="E14" s="99"/>
      <c r="F14" s="99"/>
      <c r="G14" s="105">
        <f>VLOOKUP($G$11,'Data 3 Table'!$A$4:$CW$84,2+$A14)</f>
        <v>14.1</v>
      </c>
      <c r="H14" s="105"/>
      <c r="I14" s="15"/>
      <c r="J14" s="106">
        <f>VLOOKUP($J$11,'Data 3 Table'!$A$4:$CW$84,2+$A14)</f>
        <v>20.296774193548384</v>
      </c>
      <c r="K14" s="106"/>
      <c r="M14" s="19">
        <f t="shared" si="0"/>
        <v>-30.530832803560067</v>
      </c>
      <c r="N14" s="6"/>
      <c r="O14" s="6"/>
      <c r="P14" s="8"/>
    </row>
    <row r="15" spans="1:16" ht="23.25" customHeight="1" x14ac:dyDescent="0.3">
      <c r="A15" s="13">
        <v>84</v>
      </c>
      <c r="B15" s="94" t="str">
        <f>'Data 3 Table'!CH3</f>
        <v>Proportion of Highly Walkable Primary Schools  - index score - 2012</v>
      </c>
      <c r="C15" s="94"/>
      <c r="D15" s="94"/>
      <c r="E15" s="94"/>
      <c r="F15" s="94"/>
      <c r="G15" s="103">
        <f>VLOOKUP($G$11,'Data 3 Table'!$A$4:$CW$84,2+$A15)</f>
        <v>1.1000000000000001</v>
      </c>
      <c r="H15" s="103"/>
      <c r="I15" s="15"/>
      <c r="J15" s="104">
        <f>VLOOKUP($J$11,'Data 3 Table'!$A$4:$CW$84,2+$A15)</f>
        <v>1</v>
      </c>
      <c r="K15" s="104"/>
      <c r="M15" s="20">
        <f t="shared" si="0"/>
        <v>10.000000000000009</v>
      </c>
      <c r="N15" s="6"/>
      <c r="O15" s="6"/>
      <c r="P15" s="8"/>
    </row>
    <row r="16" spans="1:16" ht="23.25" customHeight="1" x14ac:dyDescent="0.3">
      <c r="A16" s="13">
        <v>85</v>
      </c>
      <c r="B16" s="99" t="str">
        <f>'Data 3 Table'!CI3</f>
        <v>Per cent of adults who cycled for transport for trips longer than 10 minutes last week, 2014</v>
      </c>
      <c r="C16" s="99"/>
      <c r="D16" s="99"/>
      <c r="E16" s="99"/>
      <c r="F16" s="99"/>
      <c r="G16" s="101">
        <f>VLOOKUP($G$11,'Data 3 Table'!$A$4:$CW$84,2+$A16)</f>
        <v>2.9000000000000057</v>
      </c>
      <c r="H16" s="101"/>
      <c r="I16" s="15"/>
      <c r="J16" s="102">
        <f>VLOOKUP($J$11,'Data 3 Table'!$A$4:$CW$84,2+$A16)</f>
        <v>7.6032258064516141</v>
      </c>
      <c r="K16" s="102"/>
      <c r="M16" s="19">
        <f t="shared" si="0"/>
        <v>-61.858294442087328</v>
      </c>
      <c r="N16" s="6"/>
      <c r="O16" s="6"/>
      <c r="P16" s="8"/>
    </row>
    <row r="17" spans="1:16" ht="23.25" customHeight="1" x14ac:dyDescent="0.3">
      <c r="A17" s="13">
        <v>86</v>
      </c>
      <c r="B17" s="94" t="str">
        <f>'Data 3 Table'!CJ3</f>
        <v>Per cent of persons travelling to work, who travel 2 or more hours per day, 2012</v>
      </c>
      <c r="C17" s="94"/>
      <c r="D17" s="94"/>
      <c r="E17" s="94"/>
      <c r="F17" s="94"/>
      <c r="G17" s="103">
        <f>VLOOKUP($G$11,'Data 3 Table'!$A$4:$CW$84,2+$A17)</f>
        <v>10.3</v>
      </c>
      <c r="H17" s="103"/>
      <c r="I17" s="15"/>
      <c r="J17" s="104">
        <f>VLOOKUP($J$11,'Data 3 Table'!$A$4:$CW$84,2+$A17)</f>
        <v>13.25483870967742</v>
      </c>
      <c r="K17" s="104"/>
      <c r="M17" s="20">
        <f t="shared" si="0"/>
        <v>-22.292528595765393</v>
      </c>
      <c r="N17" s="6"/>
      <c r="O17" s="6"/>
      <c r="P17" s="8"/>
    </row>
    <row r="18" spans="1:16" ht="23.25" customHeight="1" x14ac:dyDescent="0.3">
      <c r="A18" s="13">
        <v>87</v>
      </c>
      <c r="B18" s="119" t="str">
        <f>'Data 3 Table'!CK3</f>
        <v>Per cent of those residents who travelled to work who did so by public transport, walking or cycling, 2021</v>
      </c>
      <c r="C18" s="99"/>
      <c r="D18" s="99"/>
      <c r="E18" s="99"/>
      <c r="F18" s="99"/>
      <c r="G18" s="101">
        <f>VLOOKUP($G$11,'Data 3 Table'!$A$4:$CW$84,2+$A18)</f>
        <v>7.9673116303994176</v>
      </c>
      <c r="H18" s="101"/>
      <c r="I18" s="15"/>
      <c r="J18" s="102">
        <f>VLOOKUP($J$11,'Data 3 Table'!$A$4:$CW$84,2+$A18)</f>
        <v>14.206808010524016</v>
      </c>
      <c r="K18" s="102"/>
      <c r="M18" s="19">
        <f t="shared" si="0"/>
        <v>-43.919058915292936</v>
      </c>
      <c r="N18" s="6"/>
      <c r="O18" s="6"/>
      <c r="P18" s="8"/>
    </row>
    <row r="19" spans="1:16" ht="26.25" customHeight="1" x14ac:dyDescent="0.3">
      <c r="A19" s="13">
        <v>88</v>
      </c>
      <c r="B19"/>
      <c r="C19"/>
      <c r="D19"/>
      <c r="E19"/>
      <c r="F19"/>
      <c r="G19"/>
      <c r="H19"/>
      <c r="I19"/>
      <c r="J19"/>
      <c r="K19"/>
      <c r="L19"/>
      <c r="M19"/>
      <c r="N19"/>
      <c r="O19" s="6"/>
      <c r="P19" s="8"/>
    </row>
    <row r="20" spans="1:16" ht="23.25" customHeight="1" x14ac:dyDescent="0.3">
      <c r="A20" s="13">
        <v>89</v>
      </c>
      <c r="B20"/>
      <c r="C20"/>
      <c r="D20"/>
      <c r="E20"/>
      <c r="F20"/>
      <c r="G20"/>
      <c r="H20"/>
      <c r="I20"/>
      <c r="J20"/>
      <c r="K20"/>
      <c r="L20"/>
      <c r="M20"/>
      <c r="N20"/>
      <c r="O20" s="6"/>
      <c r="P20" s="51"/>
    </row>
    <row r="21" spans="1:16" ht="28" customHeight="1" x14ac:dyDescent="0.3">
      <c r="A21" s="44"/>
      <c r="B21"/>
      <c r="C21"/>
      <c r="D21"/>
      <c r="E21"/>
      <c r="F21"/>
      <c r="G21"/>
      <c r="H21"/>
      <c r="I21"/>
      <c r="J21"/>
      <c r="K21"/>
      <c r="L21"/>
      <c r="M21"/>
      <c r="N21"/>
      <c r="O21" s="51"/>
      <c r="P21" s="51"/>
    </row>
    <row r="22" spans="1:16" ht="28" customHeight="1" x14ac:dyDescent="0.3">
      <c r="A22" s="40"/>
      <c r="M22" s="33"/>
      <c r="N22" s="40"/>
      <c r="O22" s="40"/>
      <c r="P22" s="8"/>
    </row>
    <row r="23" spans="1:16" ht="24" customHeight="1" x14ac:dyDescent="0.3">
      <c r="A23" s="33"/>
      <c r="B23" s="33"/>
      <c r="C23" s="33"/>
      <c r="D23" s="33"/>
      <c r="E23" s="33"/>
      <c r="F23" s="33"/>
      <c r="G23" s="33"/>
      <c r="H23" s="33"/>
      <c r="I23" s="33"/>
      <c r="J23" s="33"/>
      <c r="K23" s="33"/>
      <c r="N23" s="8"/>
      <c r="O23" s="8"/>
    </row>
    <row r="24" spans="1:16" ht="24" customHeight="1" x14ac:dyDescent="0.3">
      <c r="A24" s="33"/>
      <c r="B24" s="33"/>
      <c r="C24" s="33"/>
      <c r="D24" s="33"/>
      <c r="E24" s="33"/>
      <c r="F24" s="33"/>
      <c r="G24" s="33"/>
      <c r="H24" s="33"/>
      <c r="I24" s="33"/>
      <c r="J24" s="33"/>
      <c r="K24" s="33"/>
      <c r="N24" s="8"/>
      <c r="O24" s="8"/>
    </row>
    <row r="25" spans="1:16" ht="24" customHeight="1" x14ac:dyDescent="0.3">
      <c r="A25" s="33"/>
      <c r="B25" s="33"/>
      <c r="C25" s="33"/>
      <c r="D25" s="33"/>
      <c r="E25" s="33"/>
      <c r="F25" s="33"/>
      <c r="G25" s="33"/>
      <c r="H25" s="33"/>
      <c r="I25" s="33"/>
      <c r="J25" s="33"/>
      <c r="K25" s="33"/>
      <c r="N25" s="8"/>
      <c r="O25" s="8"/>
    </row>
    <row r="26" spans="1:16" ht="20.25" customHeight="1" x14ac:dyDescent="0.3">
      <c r="N26" s="8"/>
      <c r="O26" s="8"/>
    </row>
    <row r="27" spans="1:16" ht="13.5" customHeight="1"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row r="42" spans="14:15" x14ac:dyDescent="0.3">
      <c r="N42" s="8"/>
      <c r="O42" s="8"/>
    </row>
  </sheetData>
  <mergeCells count="24">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 ref="B18:F18"/>
    <mergeCell ref="G18:H18"/>
    <mergeCell ref="J18:K18"/>
    <mergeCell ref="B16:F16"/>
    <mergeCell ref="G16:H16"/>
    <mergeCell ref="J16:K16"/>
    <mergeCell ref="B17:F17"/>
    <mergeCell ref="G17:H17"/>
    <mergeCell ref="J17:K17"/>
  </mergeCells>
  <conditionalFormatting sqref="B12:F13">
    <cfRule type="expression" dxfId="88" priority="89" stopIfTrue="1">
      <formula>J8=2</formula>
    </cfRule>
  </conditionalFormatting>
  <conditionalFormatting sqref="M16 M18 M13:M14">
    <cfRule type="expression" dxfId="87" priority="88" stopIfTrue="1">
      <formula>$J$8=1</formula>
    </cfRule>
  </conditionalFormatting>
  <conditionalFormatting sqref="M15 M17">
    <cfRule type="expression" dxfId="86" priority="87" stopIfTrue="1">
      <formula>$J$8=1</formula>
    </cfRule>
  </conditionalFormatting>
  <conditionalFormatting sqref="M13">
    <cfRule type="expression" dxfId="85" priority="84" stopIfTrue="1">
      <formula>$J$8=1</formula>
    </cfRule>
  </conditionalFormatting>
  <conditionalFormatting sqref="M14">
    <cfRule type="expression" dxfId="84" priority="83" stopIfTrue="1">
      <formula>$J$8=1</formula>
    </cfRule>
  </conditionalFormatting>
  <conditionalFormatting sqref="M15">
    <cfRule type="expression" dxfId="83" priority="82" stopIfTrue="1">
      <formula>$J$8=1</formula>
    </cfRule>
  </conditionalFormatting>
  <conditionalFormatting sqref="M16">
    <cfRule type="expression" dxfId="82" priority="81" stopIfTrue="1">
      <formula>$J$8=1</formula>
    </cfRule>
  </conditionalFormatting>
  <conditionalFormatting sqref="M17">
    <cfRule type="expression" dxfId="81" priority="80" stopIfTrue="1">
      <formula>$J$8=1</formula>
    </cfRule>
  </conditionalFormatting>
  <conditionalFormatting sqref="M18">
    <cfRule type="expression" dxfId="80" priority="79" stopIfTrue="1">
      <formula>$J$8=1</formula>
    </cfRule>
  </conditionalFormatting>
  <conditionalFormatting sqref="M13 M15 M17">
    <cfRule type="expression" dxfId="79" priority="75" stopIfTrue="1">
      <formula>$J$8=1</formula>
    </cfRule>
  </conditionalFormatting>
  <conditionalFormatting sqref="M14 M16 M18">
    <cfRule type="expression" dxfId="78" priority="74" stopIfTrue="1">
      <formula>$J$8=1</formula>
    </cfRule>
  </conditionalFormatting>
  <conditionalFormatting sqref="M13 M15 M17">
    <cfRule type="expression" dxfId="77" priority="73" stopIfTrue="1">
      <formula>$J$8=1</formula>
    </cfRule>
  </conditionalFormatting>
  <conditionalFormatting sqref="M14 M16 M18">
    <cfRule type="expression" dxfId="76" priority="72" stopIfTrue="1">
      <formula>$J$8=1</formula>
    </cfRule>
  </conditionalFormatting>
  <conditionalFormatting sqref="M13 M15 M17">
    <cfRule type="expression" dxfId="75" priority="71" stopIfTrue="1">
      <formula>$J$8=1</formula>
    </cfRule>
  </conditionalFormatting>
  <conditionalFormatting sqref="M14 M16 M18">
    <cfRule type="expression" dxfId="74" priority="70" stopIfTrue="1">
      <formula>$J$8=1</formula>
    </cfRule>
  </conditionalFormatting>
  <conditionalFormatting sqref="M13 M15 M17">
    <cfRule type="expression" dxfId="73" priority="69" stopIfTrue="1">
      <formula>$J$8=1</formula>
    </cfRule>
  </conditionalFormatting>
  <conditionalFormatting sqref="M14 M16 M18">
    <cfRule type="expression" dxfId="72" priority="68" stopIfTrue="1">
      <formula>$J$8=1</formula>
    </cfRule>
  </conditionalFormatting>
  <conditionalFormatting sqref="M13 M15 M17">
    <cfRule type="expression" dxfId="71" priority="67" stopIfTrue="1">
      <formula>$J$8=1</formula>
    </cfRule>
  </conditionalFormatting>
  <conditionalFormatting sqref="M14 M16 M18">
    <cfRule type="expression" dxfId="70" priority="66" stopIfTrue="1">
      <formula>$J$8=1</formula>
    </cfRule>
  </conditionalFormatting>
  <conditionalFormatting sqref="M13 M15 M17">
    <cfRule type="expression" dxfId="69" priority="65" stopIfTrue="1">
      <formula>$J$8=1</formula>
    </cfRule>
  </conditionalFormatting>
  <conditionalFormatting sqref="M14 M16 M18">
    <cfRule type="expression" dxfId="68" priority="64" stopIfTrue="1">
      <formula>$J$8=1</formula>
    </cfRule>
  </conditionalFormatting>
  <conditionalFormatting sqref="M13:M18">
    <cfRule type="expression" dxfId="67" priority="63" stopIfTrue="1">
      <formula>$J$8=1</formula>
    </cfRule>
  </conditionalFormatting>
  <conditionalFormatting sqref="M14 M16 M18">
    <cfRule type="expression" dxfId="66" priority="62" stopIfTrue="1">
      <formula>$J$8=1</formula>
    </cfRule>
  </conditionalFormatting>
  <conditionalFormatting sqref="M13:M18">
    <cfRule type="expression" dxfId="65" priority="61" stopIfTrue="1">
      <formula>$N$1=2</formula>
    </cfRule>
  </conditionalFormatting>
  <conditionalFormatting sqref="M13 M15 M17">
    <cfRule type="expression" dxfId="64" priority="60" stopIfTrue="1">
      <formula>$J$8=1</formula>
    </cfRule>
  </conditionalFormatting>
  <conditionalFormatting sqref="M14 M16 M18">
    <cfRule type="expression" dxfId="63" priority="59" stopIfTrue="1">
      <formula>$J$8=1</formula>
    </cfRule>
  </conditionalFormatting>
  <conditionalFormatting sqref="M13 M15 M17">
    <cfRule type="expression" dxfId="62" priority="58" stopIfTrue="1">
      <formula>$J$8=1</formula>
    </cfRule>
  </conditionalFormatting>
  <conditionalFormatting sqref="M14 M16 M18">
    <cfRule type="expression" dxfId="61" priority="57" stopIfTrue="1">
      <formula>$J$8=1</formula>
    </cfRule>
  </conditionalFormatting>
  <conditionalFormatting sqref="M13 M15 M17">
    <cfRule type="expression" dxfId="60" priority="56" stopIfTrue="1">
      <formula>$J$8=1</formula>
    </cfRule>
  </conditionalFormatting>
  <conditionalFormatting sqref="M14 M16 M18">
    <cfRule type="expression" dxfId="59" priority="55" stopIfTrue="1">
      <formula>$J$8=1</formula>
    </cfRule>
  </conditionalFormatting>
  <conditionalFormatting sqref="M13 M15 M17">
    <cfRule type="expression" dxfId="58" priority="54" stopIfTrue="1">
      <formula>$J$8=1</formula>
    </cfRule>
  </conditionalFormatting>
  <conditionalFormatting sqref="M14 M16 M18">
    <cfRule type="expression" dxfId="57" priority="53" stopIfTrue="1">
      <formula>$J$8=1</formula>
    </cfRule>
  </conditionalFormatting>
  <conditionalFormatting sqref="M13 M15 M17">
    <cfRule type="expression" dxfId="56" priority="52" stopIfTrue="1">
      <formula>$J$8=1</formula>
    </cfRule>
  </conditionalFormatting>
  <conditionalFormatting sqref="M14 M16 M18">
    <cfRule type="expression" dxfId="55" priority="51" stopIfTrue="1">
      <formula>$J$8=1</formula>
    </cfRule>
  </conditionalFormatting>
  <conditionalFormatting sqref="M13 M15 M17">
    <cfRule type="expression" dxfId="54" priority="50" stopIfTrue="1">
      <formula>$J$8=1</formula>
    </cfRule>
  </conditionalFormatting>
  <conditionalFormatting sqref="M14 M16 M18">
    <cfRule type="expression" dxfId="53" priority="49" stopIfTrue="1">
      <formula>$J$8=1</formula>
    </cfRule>
  </conditionalFormatting>
  <conditionalFormatting sqref="M13:M18">
    <cfRule type="expression" dxfId="52" priority="48" stopIfTrue="1">
      <formula>$J$8=1</formula>
    </cfRule>
  </conditionalFormatting>
  <conditionalFormatting sqref="M14 M16 M18">
    <cfRule type="expression" dxfId="51" priority="47" stopIfTrue="1">
      <formula>$J$8=1</formula>
    </cfRule>
  </conditionalFormatting>
  <conditionalFormatting sqref="M13:M18">
    <cfRule type="expression" dxfId="50" priority="46" stopIfTrue="1">
      <formula>$N$1=2</formula>
    </cfRule>
  </conditionalFormatting>
  <conditionalFormatting sqref="M13">
    <cfRule type="expression" dxfId="49" priority="45" stopIfTrue="1">
      <formula>$J$8=1</formula>
    </cfRule>
  </conditionalFormatting>
  <conditionalFormatting sqref="M14">
    <cfRule type="expression" dxfId="48" priority="44" stopIfTrue="1">
      <formula>$J$8=1</formula>
    </cfRule>
  </conditionalFormatting>
  <conditionalFormatting sqref="M13">
    <cfRule type="expression" dxfId="47" priority="43" stopIfTrue="1">
      <formula>$J$8=1</formula>
    </cfRule>
  </conditionalFormatting>
  <conditionalFormatting sqref="M14">
    <cfRule type="expression" dxfId="46" priority="42" stopIfTrue="1">
      <formula>$J$8=1</formula>
    </cfRule>
  </conditionalFormatting>
  <conditionalFormatting sqref="M13">
    <cfRule type="expression" dxfId="45" priority="41" stopIfTrue="1">
      <formula>$J$8=1</formula>
    </cfRule>
  </conditionalFormatting>
  <conditionalFormatting sqref="M14">
    <cfRule type="expression" dxfId="44" priority="40" stopIfTrue="1">
      <formula>$J$8=1</formula>
    </cfRule>
  </conditionalFormatting>
  <conditionalFormatting sqref="M13">
    <cfRule type="expression" dxfId="43" priority="39" stopIfTrue="1">
      <formula>$J$8=1</formula>
    </cfRule>
  </conditionalFormatting>
  <conditionalFormatting sqref="M14">
    <cfRule type="expression" dxfId="42" priority="38" stopIfTrue="1">
      <formula>$J$8=1</formula>
    </cfRule>
  </conditionalFormatting>
  <conditionalFormatting sqref="M13">
    <cfRule type="expression" dxfId="41" priority="37" stopIfTrue="1">
      <formula>$J$8=1</formula>
    </cfRule>
  </conditionalFormatting>
  <conditionalFormatting sqref="M14">
    <cfRule type="expression" dxfId="40" priority="36" stopIfTrue="1">
      <formula>$J$8=1</formula>
    </cfRule>
  </conditionalFormatting>
  <conditionalFormatting sqref="M13">
    <cfRule type="expression" dxfId="39" priority="35" stopIfTrue="1">
      <formula>$J$8=1</formula>
    </cfRule>
  </conditionalFormatting>
  <conditionalFormatting sqref="M14">
    <cfRule type="expression" dxfId="38" priority="34" stopIfTrue="1">
      <formula>$J$8=1</formula>
    </cfRule>
  </conditionalFormatting>
  <conditionalFormatting sqref="M13:M14">
    <cfRule type="expression" dxfId="37" priority="33" stopIfTrue="1">
      <formula>$J$8=1</formula>
    </cfRule>
  </conditionalFormatting>
  <conditionalFormatting sqref="M14">
    <cfRule type="expression" dxfId="36" priority="32" stopIfTrue="1">
      <formula>$J$8=1</formula>
    </cfRule>
  </conditionalFormatting>
  <conditionalFormatting sqref="M13:M14">
    <cfRule type="expression" dxfId="35" priority="31" stopIfTrue="1">
      <formula>$N$1=2</formula>
    </cfRule>
  </conditionalFormatting>
  <conditionalFormatting sqref="M15">
    <cfRule type="expression" dxfId="34" priority="30" stopIfTrue="1">
      <formula>$J$8=1</formula>
    </cfRule>
  </conditionalFormatting>
  <conditionalFormatting sqref="M16">
    <cfRule type="expression" dxfId="33" priority="29" stopIfTrue="1">
      <formula>$J$8=1</formula>
    </cfRule>
  </conditionalFormatting>
  <conditionalFormatting sqref="M15">
    <cfRule type="expression" dxfId="32" priority="28" stopIfTrue="1">
      <formula>$J$8=1</formula>
    </cfRule>
  </conditionalFormatting>
  <conditionalFormatting sqref="M16">
    <cfRule type="expression" dxfId="31" priority="27" stopIfTrue="1">
      <formula>$J$8=1</formula>
    </cfRule>
  </conditionalFormatting>
  <conditionalFormatting sqref="M15">
    <cfRule type="expression" dxfId="30" priority="26" stopIfTrue="1">
      <formula>$J$8=1</formula>
    </cfRule>
  </conditionalFormatting>
  <conditionalFormatting sqref="M16">
    <cfRule type="expression" dxfId="29" priority="25" stopIfTrue="1">
      <formula>$J$8=1</formula>
    </cfRule>
  </conditionalFormatting>
  <conditionalFormatting sqref="M15">
    <cfRule type="expression" dxfId="28" priority="24" stopIfTrue="1">
      <formula>$J$8=1</formula>
    </cfRule>
  </conditionalFormatting>
  <conditionalFormatting sqref="M16">
    <cfRule type="expression" dxfId="27" priority="23" stopIfTrue="1">
      <formula>$J$8=1</formula>
    </cfRule>
  </conditionalFormatting>
  <conditionalFormatting sqref="M15">
    <cfRule type="expression" dxfId="26" priority="22" stopIfTrue="1">
      <formula>$J$8=1</formula>
    </cfRule>
  </conditionalFormatting>
  <conditionalFormatting sqref="M16">
    <cfRule type="expression" dxfId="25" priority="21" stopIfTrue="1">
      <formula>$J$8=1</formula>
    </cfRule>
  </conditionalFormatting>
  <conditionalFormatting sqref="M15">
    <cfRule type="expression" dxfId="24" priority="20" stopIfTrue="1">
      <formula>$J$8=1</formula>
    </cfRule>
  </conditionalFormatting>
  <conditionalFormatting sqref="M16">
    <cfRule type="expression" dxfId="23" priority="19" stopIfTrue="1">
      <formula>$J$8=1</formula>
    </cfRule>
  </conditionalFormatting>
  <conditionalFormatting sqref="M15:M16">
    <cfRule type="expression" dxfId="22" priority="18" stopIfTrue="1">
      <formula>$J$8=1</formula>
    </cfRule>
  </conditionalFormatting>
  <conditionalFormatting sqref="M16">
    <cfRule type="expression" dxfId="21" priority="17" stopIfTrue="1">
      <formula>$J$8=1</formula>
    </cfRule>
  </conditionalFormatting>
  <conditionalFormatting sqref="M15:M16">
    <cfRule type="expression" dxfId="20" priority="16" stopIfTrue="1">
      <formula>$N$1=2</formula>
    </cfRule>
  </conditionalFormatting>
  <conditionalFormatting sqref="M17">
    <cfRule type="expression" dxfId="19" priority="15" stopIfTrue="1">
      <formula>$J$8=1</formula>
    </cfRule>
  </conditionalFormatting>
  <conditionalFormatting sqref="M18">
    <cfRule type="expression" dxfId="18" priority="14" stopIfTrue="1">
      <formula>$J$8=1</formula>
    </cfRule>
  </conditionalFormatting>
  <conditionalFormatting sqref="M17">
    <cfRule type="expression" dxfId="17" priority="13" stopIfTrue="1">
      <formula>$J$8=1</formula>
    </cfRule>
  </conditionalFormatting>
  <conditionalFormatting sqref="M18">
    <cfRule type="expression" dxfId="16" priority="12" stopIfTrue="1">
      <formula>$J$8=1</formula>
    </cfRule>
  </conditionalFormatting>
  <conditionalFormatting sqref="M17">
    <cfRule type="expression" dxfId="15" priority="11" stopIfTrue="1">
      <formula>$J$8=1</formula>
    </cfRule>
  </conditionalFormatting>
  <conditionalFormatting sqref="M18">
    <cfRule type="expression" dxfId="14" priority="10" stopIfTrue="1">
      <formula>$J$8=1</formula>
    </cfRule>
  </conditionalFormatting>
  <conditionalFormatting sqref="M17">
    <cfRule type="expression" dxfId="13" priority="9" stopIfTrue="1">
      <formula>$J$8=1</formula>
    </cfRule>
  </conditionalFormatting>
  <conditionalFormatting sqref="M18">
    <cfRule type="expression" dxfId="12" priority="8" stopIfTrue="1">
      <formula>$J$8=1</formula>
    </cfRule>
  </conditionalFormatting>
  <conditionalFormatting sqref="M17">
    <cfRule type="expression" dxfId="11" priority="7" stopIfTrue="1">
      <formula>$J$8=1</formula>
    </cfRule>
  </conditionalFormatting>
  <conditionalFormatting sqref="M18">
    <cfRule type="expression" dxfId="10" priority="6" stopIfTrue="1">
      <formula>$J$8=1</formula>
    </cfRule>
  </conditionalFormatting>
  <conditionalFormatting sqref="M17">
    <cfRule type="expression" dxfId="9" priority="5" stopIfTrue="1">
      <formula>$J$8=1</formula>
    </cfRule>
  </conditionalFormatting>
  <conditionalFormatting sqref="M18">
    <cfRule type="expression" dxfId="8" priority="4" stopIfTrue="1">
      <formula>$J$8=1</formula>
    </cfRule>
  </conditionalFormatting>
  <conditionalFormatting sqref="M17:M18">
    <cfRule type="expression" dxfId="7" priority="3" stopIfTrue="1">
      <formula>$J$8=1</formula>
    </cfRule>
  </conditionalFormatting>
  <conditionalFormatting sqref="M18">
    <cfRule type="expression" dxfId="6" priority="2" stopIfTrue="1">
      <formula>$J$8=1</formula>
    </cfRule>
  </conditionalFormatting>
  <conditionalFormatting sqref="M17:M18">
    <cfRule type="expression" dxfId="5" priority="1" stopIfTrue="1">
      <formula>$N$1=2</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8" sqref="O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45</v>
      </c>
    </row>
    <row r="5" spans="1:17" ht="10.5" customHeight="1" x14ac:dyDescent="0.3">
      <c r="N5" s="7" t="s">
        <v>50</v>
      </c>
    </row>
    <row r="6" spans="1:17" ht="10.5" customHeight="1" x14ac:dyDescent="0.3">
      <c r="A6" s="2"/>
      <c r="L6" s="2"/>
    </row>
    <row r="7" spans="1:17" ht="21" customHeight="1" x14ac:dyDescent="0.3">
      <c r="A7" s="2"/>
      <c r="B7" s="97" t="s">
        <v>87</v>
      </c>
      <c r="C7" s="97"/>
      <c r="D7" s="97"/>
      <c r="E7" s="97"/>
      <c r="F7" s="97"/>
      <c r="G7" s="97"/>
      <c r="H7" s="97"/>
      <c r="I7" s="97"/>
      <c r="J7" s="97"/>
      <c r="K7" s="97"/>
      <c r="L7" s="2"/>
    </row>
    <row r="8" spans="1:17"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7" ht="3" customHeight="1" x14ac:dyDescent="0.3">
      <c r="G9" s="9"/>
      <c r="H9" s="9"/>
      <c r="I9" s="9"/>
      <c r="J9" s="9"/>
      <c r="M9" s="98"/>
      <c r="N9" s="98"/>
    </row>
    <row r="10" spans="1:17" ht="13.5" customHeight="1" x14ac:dyDescent="0.35">
      <c r="F10" s="3"/>
      <c r="G10" s="107"/>
      <c r="H10" s="107"/>
      <c r="I10" s="107"/>
      <c r="J10" s="107"/>
      <c r="K10" s="107"/>
      <c r="M10" s="98"/>
      <c r="N10" s="98"/>
    </row>
    <row r="11" spans="1:17" ht="15" customHeight="1" x14ac:dyDescent="0.3">
      <c r="G11" s="11">
        <f>Community!H11</f>
        <v>26</v>
      </c>
      <c r="H11" s="9"/>
      <c r="I11" s="9"/>
      <c r="J11" s="11">
        <f>Community!J11</f>
        <v>80</v>
      </c>
      <c r="M11" s="98"/>
      <c r="N11" s="98"/>
    </row>
    <row r="12" spans="1:17"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7" ht="23.25" customHeight="1" x14ac:dyDescent="0.3">
      <c r="A13" s="13">
        <v>90</v>
      </c>
      <c r="B13" s="94" t="str">
        <f>'Data 3 Table'!CN3</f>
        <v>Proportion of LGA which is green (% total area of LGA) -  % total area LGA - 2013</v>
      </c>
      <c r="C13" s="94"/>
      <c r="D13" s="94"/>
      <c r="E13" s="94"/>
      <c r="F13" s="94"/>
      <c r="G13" s="108">
        <f>VLOOKUP($G$11,'Data 3 Table'!$A$4:$CW$84,2+$A13)</f>
        <v>40.1</v>
      </c>
      <c r="H13" s="108"/>
      <c r="I13" s="15"/>
      <c r="J13" s="109">
        <f>VLOOKUP($J$11,'Data 3 Table'!$A$4:$CW$84,2+$A13)</f>
        <v>40.193548387096769</v>
      </c>
      <c r="K13" s="109"/>
      <c r="M13" s="41">
        <f>IF(Community!$K$11=1,(G13-J13)/J13*100,"")</f>
        <v>-0.2327447833065639</v>
      </c>
      <c r="N13" s="6"/>
      <c r="O13" s="6"/>
      <c r="P13" s="8"/>
      <c r="Q13" s="8"/>
    </row>
    <row r="14" spans="1:17" ht="23.25" customHeight="1" x14ac:dyDescent="0.3">
      <c r="A14" s="13">
        <v>91</v>
      </c>
      <c r="B14" s="99" t="str">
        <f>'Data 3 Table'!CO3</f>
        <v>Per cent of urban area covered by tree canopy, 2014</v>
      </c>
      <c r="C14" s="99"/>
      <c r="D14" s="99"/>
      <c r="E14" s="99"/>
      <c r="F14" s="99"/>
      <c r="G14" s="101">
        <f>VLOOKUP($G$11,'Data 3 Table'!$A$4:$CW$84,2+$A14)</f>
        <v>8.1999999999999993</v>
      </c>
      <c r="H14" s="101"/>
      <c r="I14" s="15"/>
      <c r="J14" s="102">
        <f>VLOOKUP($J$11,'Data 3 Table'!$A$4:$CW$84,2+$A14)</f>
        <v>0</v>
      </c>
      <c r="K14" s="102"/>
      <c r="M14" s="42" t="e">
        <f>IF(Community!$K$11=1,(G14-J14)/J14*100,"")</f>
        <v>#DIV/0!</v>
      </c>
      <c r="N14" s="6"/>
      <c r="O14" s="6"/>
      <c r="P14" s="8"/>
      <c r="Q14" s="8"/>
    </row>
    <row r="15" spans="1:17" ht="23.25" customHeight="1" x14ac:dyDescent="0.3">
      <c r="A15" s="13">
        <v>96</v>
      </c>
      <c r="B15" s="94" t="str">
        <f>'Data 3 Table'!CT3</f>
        <v>Per cent of Residents who do not agree that their locality is a pleasant environment, with well-planned, open spaces, 2008</v>
      </c>
      <c r="C15" s="94"/>
      <c r="D15" s="94"/>
      <c r="E15" s="94"/>
      <c r="F15" s="94"/>
      <c r="G15" s="108">
        <f>VLOOKUP($G$11,'Data 3 Table'!$A$4:$CW$84,2+$A15)</f>
        <v>39.700000000000003</v>
      </c>
      <c r="H15" s="108"/>
      <c r="I15" s="15"/>
      <c r="J15" s="109">
        <f>VLOOKUP($J$11,'Data 3 Table'!$A$4:$CW$84,2+$A15)</f>
        <v>19.5</v>
      </c>
      <c r="K15" s="109"/>
      <c r="M15" s="41"/>
      <c r="N15" s="6"/>
      <c r="O15" s="6"/>
      <c r="P15" s="8"/>
      <c r="Q15" s="8"/>
    </row>
    <row r="16" spans="1:17" ht="23.25" customHeight="1" x14ac:dyDescent="0.3">
      <c r="A16" s="13">
        <v>92</v>
      </c>
      <c r="B16" s="99" t="str">
        <f>'Data 3 Table'!CP3</f>
        <v xml:space="preserve">Tonnes of CO2 emitted, per occupied private dwelling, 2007 </v>
      </c>
      <c r="C16" s="99"/>
      <c r="D16" s="99"/>
      <c r="E16" s="99"/>
      <c r="F16" s="99"/>
      <c r="G16" s="101">
        <f>VLOOKUP($G$11,'Data 3 Table'!$A$4:$CW$84,2+$A16)</f>
        <v>9.3000000000000007</v>
      </c>
      <c r="H16" s="101"/>
      <c r="I16" s="15"/>
      <c r="J16" s="102">
        <f>VLOOKUP($J$11,'Data 3 Table'!$A$4:$CW$84,2+$A16)</f>
        <v>10.199999999999999</v>
      </c>
      <c r="K16" s="102"/>
      <c r="M16" s="42">
        <f>IF(Community!$K$11=1,(G16-J16)/J16*100,"")</f>
        <v>-8.8235294117646923</v>
      </c>
      <c r="N16" s="6"/>
      <c r="O16" s="6"/>
      <c r="P16" s="8"/>
      <c r="Q16" s="8"/>
    </row>
    <row r="17" spans="1:17" ht="23.25" customHeight="1" x14ac:dyDescent="0.3">
      <c r="A17" s="13">
        <v>93</v>
      </c>
      <c r="B17" s="94" t="str">
        <f>'Data 3 Table'!CQ3</f>
        <v xml:space="preserve">Megawatts an hour of electricity used per occupied private dwelling, 2007 </v>
      </c>
      <c r="C17" s="94"/>
      <c r="D17" s="94"/>
      <c r="E17" s="94"/>
      <c r="F17" s="94"/>
      <c r="G17" s="103">
        <f>VLOOKUP($G$11,'Data 3 Table'!$A$4:$CW$84,2+$A17)</f>
        <v>4.9000000000000004</v>
      </c>
      <c r="H17" s="103"/>
      <c r="I17" s="15"/>
      <c r="J17" s="104">
        <f>VLOOKUP($J$11,'Data 3 Table'!$A$4:$CW$84,2+$A17)</f>
        <v>5.6</v>
      </c>
      <c r="K17" s="104"/>
      <c r="M17" s="41">
        <f>IF(Community!$K$11=1,(G17-J17)/J17*100,"")</f>
        <v>-12.499999999999988</v>
      </c>
      <c r="N17" s="6"/>
      <c r="O17" s="6"/>
      <c r="P17" s="8"/>
      <c r="Q17" s="8"/>
    </row>
    <row r="18" spans="1:17" ht="23.25" customHeight="1" x14ac:dyDescent="0.3">
      <c r="A18" s="13">
        <v>94</v>
      </c>
      <c r="B18" s="99" t="str">
        <f>'Data 3 Table'!CR3</f>
        <v>Per cent of adults who live in houses that collect waste water, 2011</v>
      </c>
      <c r="C18" s="99"/>
      <c r="D18" s="99"/>
      <c r="E18" s="99"/>
      <c r="F18" s="99"/>
      <c r="G18" s="105">
        <f>VLOOKUP($G$11,'Data 3 Table'!$A$4:$CW$84,2+$A18)</f>
        <v>48.9</v>
      </c>
      <c r="H18" s="105"/>
      <c r="I18" s="15"/>
      <c r="J18" s="106">
        <f>VLOOKUP($J$11,'Data 3 Table'!$A$4:$CW$84,2+$A18)</f>
        <v>41.4</v>
      </c>
      <c r="K18" s="106"/>
      <c r="M18" s="42">
        <f>IF(Community!$K$11=1,(G18-J18)/J18*100,"")</f>
        <v>18.115942028985508</v>
      </c>
      <c r="N18" s="6"/>
      <c r="O18" s="6"/>
      <c r="P18" s="8"/>
      <c r="Q18" s="8"/>
    </row>
    <row r="19" spans="1:17" ht="26.25" customHeight="1" x14ac:dyDescent="0.3">
      <c r="A19" s="13">
        <v>95</v>
      </c>
      <c r="B19" s="94" t="str">
        <f>'Data 3 Table'!CS3</f>
        <v>Kg of garbage generated per household, 2012/13</v>
      </c>
      <c r="C19" s="94"/>
      <c r="D19" s="94"/>
      <c r="E19" s="94"/>
      <c r="F19" s="94"/>
      <c r="G19" s="108">
        <f>VLOOKUP($G$11,'Data 3 Table'!$A$4:$CW$84,2+$A19)</f>
        <v>596</v>
      </c>
      <c r="H19" s="108"/>
      <c r="I19" s="15"/>
      <c r="J19" s="109">
        <f>VLOOKUP($J$11,'Data 3 Table'!$A$4:$CW$84,2+$A19)</f>
        <v>469</v>
      </c>
      <c r="K19" s="109"/>
      <c r="M19" s="41">
        <f>IF(Community!$K$11=1,(G19-J19)/J19*100,"")</f>
        <v>27.078891257995735</v>
      </c>
      <c r="N19" s="6"/>
      <c r="O19" s="6"/>
      <c r="P19" s="8"/>
      <c r="Q19" s="8"/>
    </row>
    <row r="20" spans="1:17" ht="28" customHeight="1" x14ac:dyDescent="0.3">
      <c r="A20" s="44"/>
      <c r="B20"/>
      <c r="C20"/>
      <c r="D20"/>
      <c r="E20"/>
      <c r="F20"/>
      <c r="G20"/>
      <c r="H20"/>
      <c r="I20"/>
      <c r="J20"/>
      <c r="K20"/>
      <c r="L20"/>
      <c r="M20"/>
      <c r="N20" s="43"/>
      <c r="O20" s="43"/>
      <c r="P20" s="8"/>
      <c r="Q20" s="8"/>
    </row>
    <row r="21" spans="1:17" ht="28" customHeight="1" x14ac:dyDescent="0.3">
      <c r="A21" s="40"/>
      <c r="M21" s="33"/>
      <c r="N21" s="40"/>
      <c r="O21" s="40"/>
      <c r="P21" s="8"/>
      <c r="Q21" s="8"/>
    </row>
    <row r="22" spans="1:17" ht="24" customHeight="1" x14ac:dyDescent="0.3">
      <c r="A22" s="33"/>
      <c r="B22" s="33"/>
      <c r="C22" s="33"/>
      <c r="D22" s="33"/>
      <c r="E22" s="33"/>
      <c r="F22" s="33"/>
      <c r="G22" s="33"/>
      <c r="H22" s="33"/>
      <c r="I22" s="33"/>
      <c r="J22" s="33"/>
      <c r="K22" s="33"/>
      <c r="N22" s="8"/>
      <c r="O22" s="8"/>
      <c r="P22" s="8"/>
      <c r="Q22" s="8"/>
    </row>
    <row r="23" spans="1:17" ht="24" customHeight="1" x14ac:dyDescent="0.3">
      <c r="A23" s="33"/>
      <c r="B23" s="33"/>
      <c r="C23" s="33"/>
      <c r="D23" s="33"/>
      <c r="E23" s="33"/>
      <c r="F23" s="33"/>
      <c r="G23" s="33"/>
      <c r="H23" s="33"/>
      <c r="I23" s="33"/>
      <c r="J23" s="33"/>
      <c r="K23" s="33"/>
      <c r="N23" s="8"/>
      <c r="O23" s="8"/>
    </row>
    <row r="24" spans="1:17" ht="24" customHeight="1" x14ac:dyDescent="0.3">
      <c r="A24" s="33"/>
      <c r="B24" s="33"/>
      <c r="C24" s="33"/>
      <c r="D24" s="33"/>
      <c r="E24" s="33"/>
      <c r="F24" s="33"/>
      <c r="G24" s="33"/>
      <c r="H24" s="33"/>
      <c r="I24" s="33"/>
      <c r="J24" s="33"/>
      <c r="K24" s="33"/>
      <c r="N24" s="8"/>
      <c r="O24" s="8"/>
    </row>
    <row r="25" spans="1:17" ht="20.25" customHeight="1" x14ac:dyDescent="0.3">
      <c r="N25" s="8"/>
      <c r="O25" s="8"/>
    </row>
    <row r="26" spans="1:17" ht="13.5" customHeight="1" x14ac:dyDescent="0.3">
      <c r="N26" s="8"/>
      <c r="O26" s="8"/>
    </row>
    <row r="27" spans="1:17" x14ac:dyDescent="0.3">
      <c r="N27" s="8"/>
      <c r="O27" s="8"/>
    </row>
    <row r="28" spans="1:17" x14ac:dyDescent="0.3">
      <c r="N28" s="8"/>
      <c r="O28" s="8"/>
    </row>
    <row r="29" spans="1:17" x14ac:dyDescent="0.3">
      <c r="N29" s="8"/>
      <c r="O29" s="8"/>
    </row>
    <row r="30" spans="1:17" x14ac:dyDescent="0.3">
      <c r="N30" s="8"/>
      <c r="O30" s="8"/>
    </row>
    <row r="31" spans="1:17" x14ac:dyDescent="0.3">
      <c r="N31" s="8"/>
      <c r="O31" s="8"/>
    </row>
    <row r="32" spans="1:17"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mergeCells count="27">
    <mergeCell ref="B7:K7"/>
    <mergeCell ref="B13:F13"/>
    <mergeCell ref="G13:H13"/>
    <mergeCell ref="J13:K13"/>
    <mergeCell ref="B14:F14"/>
    <mergeCell ref="G14:H14"/>
    <mergeCell ref="J14:K14"/>
    <mergeCell ref="M8:N12"/>
    <mergeCell ref="G10:K10"/>
    <mergeCell ref="B12:F12"/>
    <mergeCell ref="G12:H12"/>
    <mergeCell ref="J12:K12"/>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s>
  <conditionalFormatting sqref="B12:F12">
    <cfRule type="expression" dxfId="4" priority="5" stopIfTrue="1">
      <formula>J8=2</formula>
    </cfRule>
  </conditionalFormatting>
  <conditionalFormatting sqref="M18 M16 M13">
    <cfRule type="expression" dxfId="3" priority="4" stopIfTrue="1">
      <formula>$J$8=1</formula>
    </cfRule>
  </conditionalFormatting>
  <conditionalFormatting sqref="M19 M17 M14">
    <cfRule type="expression" dxfId="2" priority="3" stopIfTrue="1">
      <formula>$J$8=1</formula>
    </cfRule>
  </conditionalFormatting>
  <conditionalFormatting sqref="M15 M17 M19">
    <cfRule type="expression" dxfId="1" priority="2" stopIfTrue="1">
      <formula>$J$8=1</formula>
    </cfRule>
  </conditionalFormatting>
  <conditionalFormatting sqref="M16 M18">
    <cfRule type="expression" dxfId="0" priority="1"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workbookViewId="0">
      <pane xSplit="12" ySplit="7" topLeftCell="M8" activePane="bottomRight" state="frozen"/>
      <selection activeCell="O17" sqref="O17"/>
      <selection pane="topRight" activeCell="O17" sqref="O17"/>
      <selection pane="bottomLeft" activeCell="O17" sqref="O17"/>
      <selection pane="bottomRight" activeCell="Q19" sqref="Q19"/>
    </sheetView>
  </sheetViews>
  <sheetFormatPr defaultColWidth="9.08984375" defaultRowHeight="13" x14ac:dyDescent="0.3"/>
  <cols>
    <col min="1" max="1" width="3.26953125" style="8" customWidth="1"/>
    <col min="2" max="2" width="9.08984375" style="8" customWidth="1"/>
    <col min="3" max="6" width="9.08984375" style="8"/>
    <col min="7" max="8" width="9.81640625" style="8" customWidth="1"/>
    <col min="9" max="9" width="3" style="8" customWidth="1"/>
    <col min="10" max="11" width="9.81640625" style="8" customWidth="1"/>
    <col min="12" max="12" width="3.26953125" style="8" customWidth="1"/>
    <col min="13" max="13" width="10.26953125" style="8" customWidth="1"/>
    <col min="14" max="16384" width="9.08984375" style="8"/>
  </cols>
  <sheetData>
    <row r="1" spans="1:17" ht="10.5" customHeight="1" x14ac:dyDescent="0.3"/>
    <row r="2" spans="1:17" ht="10.5" customHeight="1" x14ac:dyDescent="0.3">
      <c r="P2" s="9"/>
      <c r="Q2" s="9"/>
    </row>
    <row r="3" spans="1:17" ht="10.5" customHeight="1" x14ac:dyDescent="0.3">
      <c r="P3" s="9"/>
      <c r="Q3" s="9"/>
    </row>
    <row r="4" spans="1:17" ht="10.5" customHeight="1" x14ac:dyDescent="0.3">
      <c r="N4" s="7" t="s">
        <v>45</v>
      </c>
      <c r="P4" s="9"/>
      <c r="Q4" s="9"/>
    </row>
    <row r="5" spans="1:17" ht="10.5" customHeight="1" x14ac:dyDescent="0.3">
      <c r="N5" s="7" t="s">
        <v>50</v>
      </c>
      <c r="P5" s="9"/>
      <c r="Q5" s="9"/>
    </row>
    <row r="6" spans="1:17" ht="10.5" customHeight="1" x14ac:dyDescent="0.3">
      <c r="A6" s="46"/>
      <c r="L6" s="46"/>
      <c r="N6" s="9"/>
      <c r="P6" s="9"/>
      <c r="Q6" s="9"/>
    </row>
    <row r="7" spans="1:17" ht="21" customHeight="1" x14ac:dyDescent="0.3">
      <c r="A7" s="46"/>
      <c r="B7" s="97" t="s">
        <v>88</v>
      </c>
      <c r="C7" s="97"/>
      <c r="D7" s="97"/>
      <c r="E7" s="97"/>
      <c r="F7" s="97"/>
      <c r="G7" s="97"/>
      <c r="H7" s="97"/>
      <c r="I7" s="97"/>
      <c r="J7" s="97"/>
      <c r="K7" s="97"/>
      <c r="L7" s="46"/>
      <c r="P7" s="9"/>
      <c r="Q7" s="9"/>
    </row>
    <row r="8" spans="1:17" x14ac:dyDescent="0.3">
      <c r="A8" s="40"/>
      <c r="B8" s="120" t="s">
        <v>54</v>
      </c>
      <c r="C8" s="120"/>
      <c r="D8" s="120"/>
      <c r="E8" s="120"/>
      <c r="F8" s="120"/>
      <c r="G8" s="120"/>
      <c r="H8" s="120"/>
      <c r="I8" s="120"/>
      <c r="J8" s="120"/>
      <c r="K8" s="120"/>
      <c r="L8" s="40"/>
      <c r="M8" s="40"/>
      <c r="N8" s="40"/>
      <c r="O8" s="40"/>
      <c r="P8" s="9"/>
      <c r="Q8" s="9"/>
    </row>
    <row r="9" spans="1:17" ht="10.5" customHeight="1" x14ac:dyDescent="0.3">
      <c r="A9" s="40"/>
      <c r="B9" s="120"/>
      <c r="C9" s="120"/>
      <c r="D9" s="120"/>
      <c r="E9" s="120"/>
      <c r="F9" s="120"/>
      <c r="G9" s="120"/>
      <c r="H9" s="120"/>
      <c r="I9" s="120"/>
      <c r="J9" s="120"/>
      <c r="K9" s="120"/>
      <c r="L9" s="40"/>
      <c r="M9" s="40"/>
      <c r="N9" s="40"/>
      <c r="O9" s="35" t="str">
        <f>'Data 3 Table'!C3</f>
        <v>Per cent of residents with limited English proficiency, 2021</v>
      </c>
      <c r="P9" s="9"/>
      <c r="Q9" s="9"/>
    </row>
    <row r="10" spans="1:17" ht="18.75" customHeight="1" x14ac:dyDescent="0.3">
      <c r="A10" s="40"/>
      <c r="B10" s="120"/>
      <c r="C10" s="120"/>
      <c r="D10" s="120"/>
      <c r="E10" s="120"/>
      <c r="F10" s="120"/>
      <c r="G10" s="120"/>
      <c r="H10" s="120"/>
      <c r="I10" s="120"/>
      <c r="J10" s="120"/>
      <c r="K10" s="120"/>
      <c r="L10" s="40"/>
      <c r="M10" s="40"/>
      <c r="N10" s="40"/>
      <c r="O10" s="35" t="str">
        <f>'Data 3 Table'!D3</f>
        <v>Perceptions of neighbourhood – this is a close-knit neighbourhood: 2015</v>
      </c>
      <c r="P10" s="9"/>
      <c r="Q10" s="9"/>
    </row>
    <row r="11" spans="1:17" ht="3" customHeight="1" x14ac:dyDescent="0.3">
      <c r="A11" s="40"/>
      <c r="B11" s="40"/>
      <c r="C11" s="40"/>
      <c r="D11" s="40"/>
      <c r="E11" s="40"/>
      <c r="F11" s="40"/>
      <c r="G11" s="40"/>
      <c r="H11" s="40"/>
      <c r="I11" s="40"/>
      <c r="J11" s="40"/>
      <c r="K11" s="40"/>
      <c r="L11" s="40"/>
      <c r="M11" s="40"/>
      <c r="N11" s="40"/>
      <c r="O11" s="35" t="str">
        <f>'Data 3 Table'!E3</f>
        <v>Per cent of residents who engage in voluntary work, 2021</v>
      </c>
      <c r="P11" s="9"/>
      <c r="Q11" s="9"/>
    </row>
    <row r="12" spans="1:17" ht="5.25" customHeight="1" x14ac:dyDescent="0.3">
      <c r="A12" s="34"/>
      <c r="B12" s="34"/>
      <c r="C12" s="36">
        <v>11</v>
      </c>
      <c r="D12" s="34"/>
      <c r="E12" s="34"/>
      <c r="F12" s="34"/>
      <c r="G12" s="34"/>
      <c r="H12" s="34"/>
      <c r="I12" s="34"/>
      <c r="J12" s="34"/>
      <c r="K12" s="34"/>
      <c r="L12" s="40"/>
      <c r="M12" s="40"/>
      <c r="N12" s="40"/>
      <c r="O12" s="35" t="str">
        <f>'Data 3 Table'!F3</f>
        <v>Per cent of adults involved in citizen engagement in the past year, 2012</v>
      </c>
      <c r="P12" s="9"/>
      <c r="Q12" s="9"/>
    </row>
    <row r="13" spans="1:17" ht="34.5" customHeight="1" x14ac:dyDescent="0.3">
      <c r="A13" s="121" t="str">
        <f>INDEX(O9:O119,C12)</f>
        <v>Per cent of 25-44 year-olds who hold a degree, 2021</v>
      </c>
      <c r="B13" s="121"/>
      <c r="C13" s="121"/>
      <c r="D13" s="121"/>
      <c r="E13" s="121"/>
      <c r="F13" s="121"/>
      <c r="G13" s="121"/>
      <c r="H13" s="121"/>
      <c r="I13" s="121"/>
      <c r="J13" s="121"/>
      <c r="K13" s="121"/>
      <c r="L13" s="40"/>
      <c r="M13" s="40"/>
      <c r="N13" s="40"/>
      <c r="O13" s="35" t="str">
        <f>'Data 3 Table'!G3</f>
        <v>EGM Losses per adult 2021/22</v>
      </c>
      <c r="P13" s="9"/>
      <c r="Q13" s="9"/>
    </row>
    <row r="14" spans="1:17" ht="23.25" customHeight="1" x14ac:dyDescent="0.3">
      <c r="A14" s="34"/>
      <c r="B14" s="34"/>
      <c r="C14" s="9"/>
      <c r="D14" s="48" t="s">
        <v>51</v>
      </c>
      <c r="E14" s="48" t="s">
        <v>52</v>
      </c>
      <c r="F14" s="48" t="s">
        <v>53</v>
      </c>
      <c r="G14" s="48"/>
      <c r="H14" s="34"/>
      <c r="I14" s="34"/>
      <c r="J14" s="34"/>
      <c r="K14" s="34"/>
      <c r="L14" s="40"/>
      <c r="M14" s="40"/>
      <c r="N14" s="40"/>
      <c r="O14" s="35" t="str">
        <f>'Data 3 Table'!H3</f>
        <v>Percentage of Pupils that did not meet National Literacy Benchmarks: 2019</v>
      </c>
      <c r="P14" s="9"/>
      <c r="Q14" s="9"/>
    </row>
    <row r="15" spans="1:17" ht="11.25" customHeight="1" x14ac:dyDescent="0.3">
      <c r="A15" s="34"/>
      <c r="B15" s="37">
        <v>1</v>
      </c>
      <c r="C15" s="65" t="s">
        <v>106</v>
      </c>
      <c r="D15" s="49">
        <f>VLOOKUP(B15,'Data 3 Table'!$A$4:$DJ$84,$C$12+2)</f>
        <v>30.963207937164118</v>
      </c>
      <c r="E15" s="49">
        <f>D15+0.00001*B15</f>
        <v>30.963217937164117</v>
      </c>
      <c r="F15" s="50">
        <f>RANK(E15,E$15:E$93)</f>
        <v>34</v>
      </c>
      <c r="G15" s="38" t="str">
        <f>VLOOKUP(MATCH(B15,F$15:F$93,0),$B$15:$D$93,2)</f>
        <v xml:space="preserve">Melbourne </v>
      </c>
      <c r="H15" s="49">
        <f>VLOOKUP(MATCH(B15,F$15:F$93,0),$B$15:$D$93,3)</f>
        <v>69.683817188847371</v>
      </c>
      <c r="I15" s="34"/>
      <c r="J15" s="34"/>
      <c r="K15" s="34"/>
      <c r="L15" s="40"/>
      <c r="M15" s="40"/>
      <c r="N15" s="40"/>
      <c r="O15" s="35" t="str">
        <f>'Data 3 Table'!I3</f>
        <v>Percentage of Pupils that did not meet National Numeracy Benchmarks: 2019</v>
      </c>
      <c r="P15" s="9"/>
      <c r="Q15" s="9"/>
    </row>
    <row r="16" spans="1:17" ht="11.25" customHeight="1" x14ac:dyDescent="0.3">
      <c r="A16" s="34"/>
      <c r="B16" s="37">
        <v>2</v>
      </c>
      <c r="C16" s="65" t="s">
        <v>108</v>
      </c>
      <c r="D16" s="49">
        <f>VLOOKUP(B16,'Data 3 Table'!$A$4:$DJ$84,$C$12+2)</f>
        <v>20.598947794415217</v>
      </c>
      <c r="E16" s="49">
        <f t="shared" ref="E16:E79" si="0">D16+0.00001*B16</f>
        <v>20.598967794415216</v>
      </c>
      <c r="F16" s="50">
        <f t="shared" ref="F16:F79" si="1">RANK(E16,E$15:E$93)</f>
        <v>66</v>
      </c>
      <c r="G16" s="38" t="str">
        <f t="shared" ref="G16:G79" si="2">VLOOKUP(MATCH(B16,F$15:F$93,0),$B$15:$D$93,2)</f>
        <v xml:space="preserve">Boroondara </v>
      </c>
      <c r="H16" s="49">
        <f t="shared" ref="H16:H79" si="3">VLOOKUP(MATCH(B16,F$15:F$93,0),$B$15:$D$93,3)</f>
        <v>69.570808957030465</v>
      </c>
      <c r="I16" s="34"/>
      <c r="J16" s="34"/>
      <c r="K16" s="34"/>
      <c r="L16" s="40"/>
      <c r="M16" s="40"/>
      <c r="N16" s="40"/>
      <c r="O16" s="35" t="str">
        <f>'Data 3 Table'!J3</f>
        <v>Per cent of males who left school before finishing yr. 11, 2021</v>
      </c>
      <c r="P16" s="9"/>
      <c r="Q16" s="9"/>
    </row>
    <row r="17" spans="1:17" ht="11.25" customHeight="1" x14ac:dyDescent="0.3">
      <c r="A17" s="34"/>
      <c r="B17" s="37">
        <v>3</v>
      </c>
      <c r="C17" s="65" t="s">
        <v>109</v>
      </c>
      <c r="D17" s="49">
        <f>VLOOKUP(B17,'Data 3 Table'!$A$4:$DJ$84,$C$12+2)</f>
        <v>32.956259426847659</v>
      </c>
      <c r="E17" s="49">
        <f t="shared" si="0"/>
        <v>32.956289426847661</v>
      </c>
      <c r="F17" s="50">
        <f t="shared" si="1"/>
        <v>31</v>
      </c>
      <c r="G17" s="38" t="str">
        <f t="shared" si="2"/>
        <v xml:space="preserve">Stonnington </v>
      </c>
      <c r="H17" s="49">
        <f t="shared" si="3"/>
        <v>68.140089337096825</v>
      </c>
      <c r="I17" s="34"/>
      <c r="J17" s="34"/>
      <c r="K17" s="34"/>
      <c r="L17" s="40"/>
      <c r="M17" s="40"/>
      <c r="N17" s="40"/>
      <c r="O17" s="35" t="str">
        <f>'Data 3 Table'!K3</f>
        <v>Per cent of females who left school before finishing yr. 11, 2021</v>
      </c>
      <c r="P17" s="9"/>
      <c r="Q17" s="9"/>
    </row>
    <row r="18" spans="1:17" ht="11.25" customHeight="1" x14ac:dyDescent="0.3">
      <c r="A18" s="34"/>
      <c r="B18" s="37">
        <v>4</v>
      </c>
      <c r="C18" s="65" t="s">
        <v>110</v>
      </c>
      <c r="D18" s="49">
        <f>VLOOKUP(B18,'Data 3 Table'!$A$4:$DJ$84,$C$12+2)</f>
        <v>54.159318941927637</v>
      </c>
      <c r="E18" s="49">
        <f t="shared" si="0"/>
        <v>54.159358941927636</v>
      </c>
      <c r="F18" s="50">
        <f t="shared" si="1"/>
        <v>16</v>
      </c>
      <c r="G18" s="38" t="str">
        <f t="shared" si="2"/>
        <v xml:space="preserve">Yarra </v>
      </c>
      <c r="H18" s="49">
        <f t="shared" si="3"/>
        <v>67.246763713292694</v>
      </c>
      <c r="I18" s="34"/>
      <c r="J18" s="34"/>
      <c r="K18" s="34"/>
      <c r="L18" s="40"/>
      <c r="M18" s="40"/>
      <c r="N18" s="40"/>
      <c r="O18" s="35" t="str">
        <f>'Data 3 Table'!L3</f>
        <v>Per cent of persons who left school before finishing yr. 11, 2021</v>
      </c>
      <c r="P18" s="9"/>
      <c r="Q18" s="9"/>
    </row>
    <row r="19" spans="1:17" ht="11.25" customHeight="1" x14ac:dyDescent="0.3">
      <c r="A19" s="34"/>
      <c r="B19" s="37">
        <v>5</v>
      </c>
      <c r="C19" s="65" t="s">
        <v>111</v>
      </c>
      <c r="D19" s="49">
        <f>VLOOKUP(B19,'Data 3 Table'!$A$4:$DJ$84,$C$12+2)</f>
        <v>25.591157128865262</v>
      </c>
      <c r="E19" s="49">
        <f t="shared" si="0"/>
        <v>25.591207128865264</v>
      </c>
      <c r="F19" s="50">
        <f t="shared" si="1"/>
        <v>46</v>
      </c>
      <c r="G19" s="38" t="str">
        <f t="shared" si="2"/>
        <v xml:space="preserve">Glen Eira </v>
      </c>
      <c r="H19" s="49">
        <f t="shared" si="3"/>
        <v>64.276051925860884</v>
      </c>
      <c r="I19" s="34"/>
      <c r="J19" s="34"/>
      <c r="K19" s="34"/>
      <c r="L19" s="40"/>
      <c r="M19" s="40"/>
      <c r="N19" s="40"/>
      <c r="O19" s="35" t="str">
        <f>'Data 3 Table'!M3</f>
        <v>Per cent of 25-44 year-olds who hold a degree, 2021</v>
      </c>
      <c r="P19" s="9"/>
      <c r="Q19" s="9"/>
    </row>
    <row r="20" spans="1:17" ht="11.25" customHeight="1" x14ac:dyDescent="0.3">
      <c r="A20" s="34"/>
      <c r="B20" s="37">
        <v>6</v>
      </c>
      <c r="C20" s="65" t="s">
        <v>112</v>
      </c>
      <c r="D20" s="49">
        <f>VLOOKUP(B20,'Data 3 Table'!$A$4:$DJ$84,$C$12+2)</f>
        <v>23.470671489227865</v>
      </c>
      <c r="E20" s="49">
        <f t="shared" si="0"/>
        <v>23.470731489227866</v>
      </c>
      <c r="F20" s="50">
        <f t="shared" si="1"/>
        <v>51</v>
      </c>
      <c r="G20" s="38" t="str">
        <f t="shared" si="2"/>
        <v xml:space="preserve">Monash </v>
      </c>
      <c r="H20" s="49">
        <f t="shared" si="3"/>
        <v>64.196028434554165</v>
      </c>
      <c r="I20" s="34"/>
      <c r="J20" s="34"/>
      <c r="K20" s="34"/>
      <c r="L20" s="40"/>
      <c r="M20" s="40"/>
      <c r="N20" s="40"/>
      <c r="O20" s="35" t="str">
        <f>'Data 3 Table'!N3</f>
        <v>Per cent of 20-24 year-olds attending university or other tertiary institution, 2021</v>
      </c>
      <c r="P20" s="9"/>
      <c r="Q20" s="9"/>
    </row>
    <row r="21" spans="1:17" ht="11.25" customHeight="1" x14ac:dyDescent="0.3">
      <c r="A21" s="34"/>
      <c r="B21" s="37">
        <v>7</v>
      </c>
      <c r="C21" s="65" t="s">
        <v>113</v>
      </c>
      <c r="D21" s="49">
        <f>VLOOKUP(B21,'Data 3 Table'!$A$4:$DJ$84,$C$12+2)</f>
        <v>60.932835820895527</v>
      </c>
      <c r="E21" s="49">
        <f t="shared" si="0"/>
        <v>60.932905820895527</v>
      </c>
      <c r="F21" s="50">
        <f t="shared" si="1"/>
        <v>10</v>
      </c>
      <c r="G21" s="38" t="str">
        <f t="shared" si="2"/>
        <v xml:space="preserve">Whitehorse </v>
      </c>
      <c r="H21" s="49">
        <f t="shared" si="3"/>
        <v>63.066750629722925</v>
      </c>
      <c r="I21" s="34"/>
      <c r="J21" s="34"/>
      <c r="K21" s="34"/>
      <c r="L21" s="40"/>
      <c r="M21" s="40"/>
      <c r="N21" s="40"/>
      <c r="O21" s="35" t="str">
        <f>'Data 3 Table'!O3</f>
        <v>Per cent students in Year 9  who did not meet or exceed the benchmarks for reading, 2019</v>
      </c>
      <c r="P21" s="9"/>
      <c r="Q21" s="9"/>
    </row>
    <row r="22" spans="1:17" ht="11.25" customHeight="1" x14ac:dyDescent="0.3">
      <c r="A22" s="34"/>
      <c r="B22" s="37">
        <v>8</v>
      </c>
      <c r="C22" s="65" t="s">
        <v>114</v>
      </c>
      <c r="D22" s="49">
        <f>VLOOKUP(B22,'Data 3 Table'!$A$4:$DJ$84,$C$12+2)</f>
        <v>21.788617886178862</v>
      </c>
      <c r="E22" s="49">
        <f t="shared" si="0"/>
        <v>21.788697886178863</v>
      </c>
      <c r="F22" s="50">
        <f t="shared" si="1"/>
        <v>59</v>
      </c>
      <c r="G22" s="38" t="str">
        <f t="shared" si="2"/>
        <v xml:space="preserve">Port Phillip </v>
      </c>
      <c r="H22" s="49">
        <f t="shared" si="3"/>
        <v>61.167718783560787</v>
      </c>
      <c r="I22" s="34"/>
      <c r="J22" s="34"/>
      <c r="K22" s="34"/>
      <c r="L22" s="40"/>
      <c r="M22" s="40"/>
      <c r="N22" s="40"/>
      <c r="O22" s="35" t="str">
        <f>'Data 3 Table'!P3</f>
        <v>Youth disengagement rate [per cent not in paid employment or enrolled in formal education], 20-24 year-olds, 2021</v>
      </c>
      <c r="P22" s="9"/>
      <c r="Q22" s="9"/>
    </row>
    <row r="23" spans="1:17" ht="11.25" customHeight="1" x14ac:dyDescent="0.3">
      <c r="A23" s="34"/>
      <c r="B23" s="37">
        <v>9</v>
      </c>
      <c r="C23" s="65" t="s">
        <v>115</v>
      </c>
      <c r="D23" s="49">
        <f>VLOOKUP(B23,'Data 3 Table'!$A$4:$DJ$84,$C$12+2)</f>
        <v>69.570808957030465</v>
      </c>
      <c r="E23" s="49">
        <f t="shared" si="0"/>
        <v>69.570898957030465</v>
      </c>
      <c r="F23" s="50">
        <f t="shared" si="1"/>
        <v>2</v>
      </c>
      <c r="G23" s="38" t="str">
        <f t="shared" si="2"/>
        <v xml:space="preserve">Manningham </v>
      </c>
      <c r="H23" s="49">
        <f t="shared" si="3"/>
        <v>61.085811868507193</v>
      </c>
      <c r="I23" s="34"/>
      <c r="J23" s="34"/>
      <c r="K23" s="34"/>
      <c r="L23" s="40"/>
      <c r="M23" s="40"/>
      <c r="N23" s="40"/>
      <c r="O23" s="35" t="str">
        <f>'Data 3 Table'!Q3</f>
        <v>Per cent of  20-24 year olds who left school before completing year 11, 2021</v>
      </c>
      <c r="P23" s="9"/>
      <c r="Q23" s="9"/>
    </row>
    <row r="24" spans="1:17" ht="11.25" customHeight="1" x14ac:dyDescent="0.3">
      <c r="A24" s="34"/>
      <c r="B24" s="37">
        <v>10</v>
      </c>
      <c r="C24" s="65" t="s">
        <v>116</v>
      </c>
      <c r="D24" s="49">
        <f>VLOOKUP(B24,'Data 3 Table'!$A$4:$DJ$84,$C$12+2)</f>
        <v>35.426295128884419</v>
      </c>
      <c r="E24" s="49">
        <f t="shared" si="0"/>
        <v>35.426395128884423</v>
      </c>
      <c r="F24" s="50">
        <f t="shared" si="1"/>
        <v>27</v>
      </c>
      <c r="G24" s="38" t="str">
        <f t="shared" si="2"/>
        <v xml:space="preserve">Bayside </v>
      </c>
      <c r="H24" s="49">
        <f t="shared" si="3"/>
        <v>60.932835820895527</v>
      </c>
      <c r="I24" s="34"/>
      <c r="J24" s="34"/>
      <c r="K24" s="34"/>
      <c r="L24" s="40"/>
      <c r="M24" s="40"/>
      <c r="N24" s="40"/>
      <c r="O24" s="35" t="str">
        <f>'Data 3 Table'!R3</f>
        <v>Per cent of prep. pupils developmentally vulnerable in 1 or more domains, 2021</v>
      </c>
      <c r="P24" s="9"/>
      <c r="Q24" s="9"/>
    </row>
    <row r="25" spans="1:17" ht="11.25" customHeight="1" x14ac:dyDescent="0.3">
      <c r="A25" s="34"/>
      <c r="B25" s="37">
        <v>11</v>
      </c>
      <c r="C25" s="65" t="s">
        <v>117</v>
      </c>
      <c r="D25" s="49">
        <f>VLOOKUP(B25,'Data 3 Table'!$A$4:$DJ$84,$C$12+2)</f>
        <v>24.840085287846481</v>
      </c>
      <c r="E25" s="49">
        <f t="shared" si="0"/>
        <v>24.84019528784648</v>
      </c>
      <c r="F25" s="50">
        <f t="shared" si="1"/>
        <v>47</v>
      </c>
      <c r="G25" s="38" t="str">
        <f t="shared" si="2"/>
        <v xml:space="preserve">Moreland </v>
      </c>
      <c r="H25" s="49">
        <f t="shared" si="3"/>
        <v>57.836889704225804</v>
      </c>
      <c r="I25" s="34"/>
      <c r="J25" s="34"/>
      <c r="K25" s="34"/>
      <c r="L25" s="40"/>
      <c r="M25" s="40"/>
      <c r="N25" s="40"/>
      <c r="O25" s="35" t="str">
        <f>'Data 3 Table'!S3</f>
        <v>Per cent prep pupils who had not attended pre-school before their first year at school: 2021</v>
      </c>
      <c r="P25" s="9"/>
      <c r="Q25" s="9"/>
    </row>
    <row r="26" spans="1:17" ht="11.25" customHeight="1" x14ac:dyDescent="0.3">
      <c r="A26" s="34"/>
      <c r="B26" s="37">
        <v>12</v>
      </c>
      <c r="C26" s="65" t="s">
        <v>118</v>
      </c>
      <c r="D26" s="49">
        <f>VLOOKUP(B26,'Data 3 Table'!$A$4:$DJ$84,$C$12+2)</f>
        <v>21.204041538029749</v>
      </c>
      <c r="E26" s="49">
        <f t="shared" si="0"/>
        <v>21.204161538029748</v>
      </c>
      <c r="F26" s="50">
        <f t="shared" si="1"/>
        <v>63</v>
      </c>
      <c r="G26" s="38" t="str">
        <f t="shared" si="2"/>
        <v xml:space="preserve">Queenscliffe </v>
      </c>
      <c r="H26" s="49">
        <f t="shared" si="3"/>
        <v>57.225433526011557</v>
      </c>
      <c r="I26" s="34"/>
      <c r="J26" s="34"/>
      <c r="K26" s="34"/>
      <c r="L26" s="40"/>
      <c r="M26" s="40"/>
      <c r="N26" s="40"/>
      <c r="O26" s="35" t="str">
        <f>'Data 3 Table'!T3</f>
        <v>Managers and professionals as a percentage of employed residents, 2021</v>
      </c>
      <c r="P26" s="9"/>
      <c r="Q26" s="9"/>
    </row>
    <row r="27" spans="1:17" ht="11.25" customHeight="1" x14ac:dyDescent="0.3">
      <c r="A27" s="34"/>
      <c r="B27" s="37">
        <v>13</v>
      </c>
      <c r="C27" s="65" t="s">
        <v>119</v>
      </c>
      <c r="D27" s="49">
        <f>VLOOKUP(B27,'Data 3 Table'!$A$4:$DJ$84,$C$12+2)</f>
        <v>28.039482238903009</v>
      </c>
      <c r="E27" s="49">
        <f t="shared" si="0"/>
        <v>28.039612238903008</v>
      </c>
      <c r="F27" s="50">
        <f t="shared" si="1"/>
        <v>40</v>
      </c>
      <c r="G27" s="38" t="str">
        <f t="shared" si="2"/>
        <v xml:space="preserve">Maribyrnong </v>
      </c>
      <c r="H27" s="49">
        <f t="shared" si="3"/>
        <v>56.627592425608654</v>
      </c>
      <c r="I27" s="34"/>
      <c r="J27" s="34"/>
      <c r="K27" s="34"/>
      <c r="L27" s="40"/>
      <c r="M27" s="40"/>
      <c r="N27" s="40"/>
      <c r="O27" s="35" t="str">
        <f>'Data 3 Table'!U3</f>
        <v>Unemployment rate, persons 15+, June 2022</v>
      </c>
      <c r="P27" s="9"/>
      <c r="Q27" s="9"/>
    </row>
    <row r="28" spans="1:17" ht="11.25" customHeight="1" x14ac:dyDescent="0.3">
      <c r="A28" s="34"/>
      <c r="B28" s="37">
        <v>14</v>
      </c>
      <c r="C28" s="65" t="s">
        <v>120</v>
      </c>
      <c r="D28" s="49">
        <f>VLOOKUP(B28,'Data 3 Table'!$A$4:$DJ$84,$C$12+2)</f>
        <v>34.13356653877981</v>
      </c>
      <c r="E28" s="49">
        <f t="shared" si="0"/>
        <v>34.133706538779812</v>
      </c>
      <c r="F28" s="50">
        <f t="shared" si="1"/>
        <v>29</v>
      </c>
      <c r="G28" s="38" t="str">
        <f t="shared" si="2"/>
        <v xml:space="preserve">Darebin </v>
      </c>
      <c r="H28" s="49">
        <f t="shared" si="3"/>
        <v>56.607081679127788</v>
      </c>
      <c r="I28" s="34"/>
      <c r="J28" s="34"/>
      <c r="K28" s="34"/>
      <c r="L28" s="40"/>
      <c r="M28" s="40"/>
      <c r="N28" s="40"/>
      <c r="O28" s="35" t="str">
        <f>'Data 3 Table'!V3</f>
        <v>Youth disengagement rate [per cent not in paid employment or enrolled in formal education] among 20-24 year-olds, 2021</v>
      </c>
      <c r="P28" s="9"/>
      <c r="Q28" s="9"/>
    </row>
    <row r="29" spans="1:17" ht="11.25" customHeight="1" x14ac:dyDescent="0.3">
      <c r="A29" s="34"/>
      <c r="B29" s="37">
        <v>15</v>
      </c>
      <c r="C29" s="65" t="s">
        <v>121</v>
      </c>
      <c r="D29" s="49">
        <f>VLOOKUP(B29,'Data 3 Table'!$A$4:$DJ$84,$C$12+2)</f>
        <v>14.94473810667948</v>
      </c>
      <c r="E29" s="49">
        <f t="shared" si="0"/>
        <v>14.94488810667948</v>
      </c>
      <c r="F29" s="50">
        <f t="shared" si="1"/>
        <v>79</v>
      </c>
      <c r="G29" s="38" t="str">
        <f t="shared" si="2"/>
        <v xml:space="preserve">Moonee Valley </v>
      </c>
      <c r="H29" s="49">
        <f t="shared" si="3"/>
        <v>54.369930645350884</v>
      </c>
      <c r="I29" s="34"/>
      <c r="J29" s="34"/>
      <c r="K29" s="34"/>
      <c r="L29" s="40"/>
      <c r="M29" s="40"/>
      <c r="N29" s="40"/>
      <c r="O29" s="35" t="str">
        <f>'Data 3 Table'!W3</f>
        <v>Per cent of children who were presented for their 2-year key ages-and-stages visit, 2017</v>
      </c>
      <c r="P29" s="9"/>
      <c r="Q29" s="9"/>
    </row>
    <row r="30" spans="1:17" ht="11.25" customHeight="1" x14ac:dyDescent="0.3">
      <c r="A30" s="34"/>
      <c r="B30" s="37">
        <v>16</v>
      </c>
      <c r="C30" s="65" t="s">
        <v>122</v>
      </c>
      <c r="D30" s="49">
        <f>VLOOKUP(B30,'Data 3 Table'!$A$4:$DJ$84,$C$12+2)</f>
        <v>20.259740259740262</v>
      </c>
      <c r="E30" s="49">
        <f t="shared" si="0"/>
        <v>20.259900259740263</v>
      </c>
      <c r="F30" s="50">
        <f t="shared" si="1"/>
        <v>69</v>
      </c>
      <c r="G30" s="38" t="str">
        <f t="shared" si="2"/>
        <v xml:space="preserve">Banyule </v>
      </c>
      <c r="H30" s="49">
        <f t="shared" si="3"/>
        <v>54.159318941927637</v>
      </c>
      <c r="I30" s="34"/>
      <c r="J30" s="34"/>
      <c r="K30" s="34"/>
      <c r="L30" s="40"/>
      <c r="M30" s="40"/>
      <c r="N30" s="40"/>
      <c r="O30" s="35" t="str">
        <f>'Data 3 Table'!X3</f>
        <v>Per cent of children fully breast feeding at 6 months, 2015/16</v>
      </c>
      <c r="P30" s="9"/>
      <c r="Q30" s="9"/>
    </row>
    <row r="31" spans="1:17" ht="11.25" customHeight="1" x14ac:dyDescent="0.3">
      <c r="A31" s="34"/>
      <c r="B31" s="37">
        <v>17</v>
      </c>
      <c r="C31" s="65" t="s">
        <v>123</v>
      </c>
      <c r="D31" s="49">
        <f>VLOOKUP(B31,'Data 3 Table'!$A$4:$DJ$84,$C$12+2)</f>
        <v>21.7542638357118</v>
      </c>
      <c r="E31" s="49">
        <f t="shared" si="0"/>
        <v>21.754433835711801</v>
      </c>
      <c r="F31" s="50">
        <f t="shared" si="1"/>
        <v>60</v>
      </c>
      <c r="G31" s="38" t="str">
        <f t="shared" si="2"/>
        <v xml:space="preserve">Kingston </v>
      </c>
      <c r="H31" s="49">
        <f t="shared" si="3"/>
        <v>49.382990825234316</v>
      </c>
      <c r="I31" s="34"/>
      <c r="J31" s="34"/>
      <c r="K31" s="34"/>
      <c r="L31" s="40"/>
      <c r="M31" s="40"/>
      <c r="N31" s="40"/>
      <c r="O31" s="35" t="str">
        <f>'Data 3 Table'!Y3</f>
        <v>Per cent of prep. pupils developmentally vulnerable in 1 or more domains, 2021</v>
      </c>
      <c r="P31" s="9"/>
      <c r="Q31" s="9"/>
    </row>
    <row r="32" spans="1:17" ht="11.25" customHeight="1" x14ac:dyDescent="0.3">
      <c r="A32" s="34"/>
      <c r="B32" s="37">
        <v>18</v>
      </c>
      <c r="C32" s="65" t="s">
        <v>124</v>
      </c>
      <c r="D32" s="49">
        <f>VLOOKUP(B32,'Data 3 Table'!$A$4:$DJ$84,$C$12+2)</f>
        <v>56.607081679127788</v>
      </c>
      <c r="E32" s="49">
        <f t="shared" si="0"/>
        <v>56.607261679127788</v>
      </c>
      <c r="F32" s="50">
        <f t="shared" si="1"/>
        <v>14</v>
      </c>
      <c r="G32" s="38" t="str">
        <f t="shared" si="2"/>
        <v xml:space="preserve">Wyndham </v>
      </c>
      <c r="H32" s="49">
        <f t="shared" si="3"/>
        <v>48.496063858518973</v>
      </c>
      <c r="I32" s="34"/>
      <c r="J32" s="34"/>
      <c r="K32" s="34"/>
      <c r="L32" s="40"/>
      <c r="M32" s="40"/>
      <c r="N32" s="40"/>
      <c r="O32" s="35" t="str">
        <f>'Data 3 Table'!Z3</f>
        <v>Per cent prep pupils who had not attended pre-school before their first year at school: 2021</v>
      </c>
      <c r="P32" s="9"/>
      <c r="Q32" s="9"/>
    </row>
    <row r="33" spans="1:17" ht="11.25" customHeight="1" x14ac:dyDescent="0.3">
      <c r="A33" s="34"/>
      <c r="B33" s="37">
        <v>19</v>
      </c>
      <c r="C33" s="65" t="s">
        <v>125</v>
      </c>
      <c r="D33" s="49">
        <f>VLOOKUP(B33,'Data 3 Table'!$A$4:$DJ$84,$C$12+2)</f>
        <v>19.949937421777221</v>
      </c>
      <c r="E33" s="49">
        <f t="shared" si="0"/>
        <v>19.950127421777221</v>
      </c>
      <c r="F33" s="50">
        <f t="shared" si="1"/>
        <v>70</v>
      </c>
      <c r="G33" s="38" t="str">
        <f t="shared" si="2"/>
        <v xml:space="preserve">Hobsons Bay </v>
      </c>
      <c r="H33" s="49">
        <f t="shared" si="3"/>
        <v>47.861155698234349</v>
      </c>
      <c r="I33" s="34"/>
      <c r="J33" s="34"/>
      <c r="K33" s="34"/>
      <c r="L33" s="40"/>
      <c r="M33" s="40"/>
      <c r="N33" s="40"/>
      <c r="O33" s="35" t="str">
        <f>'Data 3 Table'!AA3</f>
        <v xml:space="preserve"> Child protection investigations completed per 1,000 eligible pop., 2014</v>
      </c>
      <c r="P33" s="9"/>
      <c r="Q33" s="9"/>
    </row>
    <row r="34" spans="1:17" ht="11.25" customHeight="1" x14ac:dyDescent="0.3">
      <c r="A34" s="34"/>
      <c r="B34" s="37">
        <v>20</v>
      </c>
      <c r="C34" s="65" t="s">
        <v>126</v>
      </c>
      <c r="D34" s="49">
        <f>VLOOKUP(B34,'Data 3 Table'!$A$4:$DJ$84,$C$12+2)</f>
        <v>27.25740029297145</v>
      </c>
      <c r="E34" s="49">
        <f t="shared" si="0"/>
        <v>27.25760029297145</v>
      </c>
      <c r="F34" s="50">
        <f t="shared" si="1"/>
        <v>42</v>
      </c>
      <c r="G34" s="38" t="str">
        <f t="shared" si="2"/>
        <v xml:space="preserve">Surf Coast </v>
      </c>
      <c r="H34" s="49">
        <f t="shared" si="3"/>
        <v>45.945945945945951</v>
      </c>
      <c r="I34" s="34"/>
      <c r="J34" s="34"/>
      <c r="K34" s="34"/>
      <c r="L34" s="40"/>
      <c r="M34" s="40"/>
      <c r="N34" s="40"/>
      <c r="O34" s="35" t="str">
        <f>'Data 3 Table'!AB3</f>
        <v>Birth rate per 1,000 women aged 20-24, 2021</v>
      </c>
      <c r="P34" s="9"/>
      <c r="Q34" s="9"/>
    </row>
    <row r="35" spans="1:17" ht="11.25" customHeight="1" x14ac:dyDescent="0.3">
      <c r="A35" s="34"/>
      <c r="B35" s="37">
        <v>21</v>
      </c>
      <c r="C35" s="65" t="s">
        <v>127</v>
      </c>
      <c r="D35" s="49">
        <f>VLOOKUP(B35,'Data 3 Table'!$A$4:$DJ$84,$C$12+2)</f>
        <v>17.235294117647058</v>
      </c>
      <c r="E35" s="49">
        <f t="shared" si="0"/>
        <v>17.235504117647057</v>
      </c>
      <c r="F35" s="50">
        <f t="shared" si="1"/>
        <v>77</v>
      </c>
      <c r="G35" s="38" t="str">
        <f t="shared" si="2"/>
        <v xml:space="preserve">Maroondah </v>
      </c>
      <c r="H35" s="49">
        <f t="shared" si="3"/>
        <v>45.325602725366878</v>
      </c>
      <c r="I35" s="34"/>
      <c r="J35" s="34"/>
      <c r="K35" s="34"/>
      <c r="L35" s="40"/>
      <c r="M35" s="40"/>
      <c r="N35" s="40"/>
      <c r="O35" s="35" t="str">
        <f>'Data 3 Table'!AC3</f>
        <v>Per cent of two-parent families with no parent in paid work, 2021</v>
      </c>
      <c r="P35" s="9"/>
      <c r="Q35" s="9"/>
    </row>
    <row r="36" spans="1:17" ht="11.25" customHeight="1" x14ac:dyDescent="0.3">
      <c r="A36" s="34"/>
      <c r="B36" s="37">
        <v>22</v>
      </c>
      <c r="C36" s="65" t="s">
        <v>128</v>
      </c>
      <c r="D36" s="49">
        <f>VLOOKUP(B36,'Data 3 Table'!$A$4:$DJ$84,$C$12+2)</f>
        <v>64.276051925860884</v>
      </c>
      <c r="E36" s="49">
        <f t="shared" si="0"/>
        <v>64.276271925860883</v>
      </c>
      <c r="F36" s="50">
        <f t="shared" si="1"/>
        <v>5</v>
      </c>
      <c r="G36" s="38" t="str">
        <f t="shared" si="2"/>
        <v xml:space="preserve">Nillumbik </v>
      </c>
      <c r="H36" s="49">
        <f t="shared" si="3"/>
        <v>44.903732809430259</v>
      </c>
      <c r="I36" s="34"/>
      <c r="J36" s="34"/>
      <c r="K36" s="34"/>
      <c r="L36" s="40"/>
      <c r="M36" s="40"/>
      <c r="N36" s="40"/>
      <c r="O36" s="35" t="str">
        <f>'Data 3 Table'!AD3</f>
        <v>Median weekly household gross income: two-parent families, 2021</v>
      </c>
      <c r="P36" s="9"/>
      <c r="Q36" s="9"/>
    </row>
    <row r="37" spans="1:17" ht="11.25" customHeight="1" x14ac:dyDescent="0.3">
      <c r="A37" s="34"/>
      <c r="B37" s="37">
        <v>23</v>
      </c>
      <c r="C37" s="65" t="s">
        <v>129</v>
      </c>
      <c r="D37" s="49">
        <f>VLOOKUP(B37,'Data 3 Table'!$A$4:$DJ$84,$C$12+2)</f>
        <v>17.754130495659478</v>
      </c>
      <c r="E37" s="49">
        <f t="shared" si="0"/>
        <v>17.754360495659476</v>
      </c>
      <c r="F37" s="50">
        <f t="shared" si="1"/>
        <v>76</v>
      </c>
      <c r="G37" s="38" t="str">
        <f t="shared" si="2"/>
        <v xml:space="preserve">Knox </v>
      </c>
      <c r="H37" s="49">
        <f t="shared" si="3"/>
        <v>44.616824271079594</v>
      </c>
      <c r="I37" s="34"/>
      <c r="J37" s="34"/>
      <c r="K37" s="34"/>
      <c r="L37" s="40"/>
      <c r="M37" s="40"/>
      <c r="N37" s="40"/>
      <c r="O37" s="35" t="str">
        <f>'Data 3 Table'!AE3</f>
        <v>Median weekly household gross income: one-parent families, 2021</v>
      </c>
      <c r="P37" s="9"/>
      <c r="Q37" s="9"/>
    </row>
    <row r="38" spans="1:17" ht="11.25" customHeight="1" x14ac:dyDescent="0.3">
      <c r="A38" s="34"/>
      <c r="B38" s="37">
        <v>24</v>
      </c>
      <c r="C38" s="65" t="s">
        <v>130</v>
      </c>
      <c r="D38" s="49">
        <f>VLOOKUP(B38,'Data 3 Table'!$A$4:$DJ$84,$C$12+2)</f>
        <v>21.900305920460681</v>
      </c>
      <c r="E38" s="49">
        <f t="shared" si="0"/>
        <v>21.900545920460683</v>
      </c>
      <c r="F38" s="50">
        <f t="shared" si="1"/>
        <v>56</v>
      </c>
      <c r="G38" s="38" t="str">
        <f t="shared" si="2"/>
        <v xml:space="preserve">Whittlesea </v>
      </c>
      <c r="H38" s="49">
        <f t="shared" si="3"/>
        <v>37.992930600608027</v>
      </c>
      <c r="I38" s="34"/>
      <c r="J38" s="34"/>
      <c r="K38" s="34"/>
      <c r="L38" s="40"/>
      <c r="M38" s="40"/>
      <c r="N38" s="40"/>
      <c r="O38" s="35" t="str">
        <f>'Data 3 Table'!AF3</f>
        <v>Rate of Police callouts to family incidents, 2020/21 [per 100,000 residents]</v>
      </c>
      <c r="P38" s="9"/>
      <c r="Q38" s="9"/>
    </row>
    <row r="39" spans="1:17" ht="11.25" customHeight="1" x14ac:dyDescent="0.3">
      <c r="A39" s="34"/>
      <c r="B39" s="37">
        <v>25</v>
      </c>
      <c r="C39" s="65" t="s">
        <v>131</v>
      </c>
      <c r="D39" s="49">
        <f>VLOOKUP(B39,'Data 3 Table'!$A$4:$DJ$84,$C$12+2)</f>
        <v>28.464286977747904</v>
      </c>
      <c r="E39" s="49">
        <f t="shared" si="0"/>
        <v>28.464536977747905</v>
      </c>
      <c r="F39" s="50">
        <f t="shared" si="1"/>
        <v>39</v>
      </c>
      <c r="G39" s="38" t="str">
        <f t="shared" si="2"/>
        <v xml:space="preserve">Greater Dandenong </v>
      </c>
      <c r="H39" s="49">
        <f t="shared" si="3"/>
        <v>36.871160372900285</v>
      </c>
      <c r="I39" s="34"/>
      <c r="J39" s="34"/>
      <c r="K39" s="34"/>
      <c r="L39" s="40"/>
      <c r="M39" s="40"/>
      <c r="N39" s="40"/>
      <c r="O39" s="35" t="str">
        <f>'Data 3 Table'!AG3</f>
        <v>Median weekly gross individual income, persons aged 15 years or more, 2021</v>
      </c>
      <c r="P39" s="9"/>
      <c r="Q39" s="9"/>
    </row>
    <row r="40" spans="1:17" ht="11.25" customHeight="1" x14ac:dyDescent="0.3">
      <c r="A40" s="34"/>
      <c r="B40" s="37">
        <v>26</v>
      </c>
      <c r="C40" s="65" t="s">
        <v>132</v>
      </c>
      <c r="D40" s="49">
        <f>VLOOKUP(B40,'Data 3 Table'!$A$4:$DJ$84,$C$12+2)</f>
        <v>36.871160372900285</v>
      </c>
      <c r="E40" s="49">
        <f t="shared" si="0"/>
        <v>36.871420372900282</v>
      </c>
      <c r="F40" s="50">
        <f t="shared" si="1"/>
        <v>25</v>
      </c>
      <c r="G40" s="38" t="str">
        <f t="shared" si="2"/>
        <v xml:space="preserve">Greater Geelong </v>
      </c>
      <c r="H40" s="49">
        <f t="shared" si="3"/>
        <v>36.513186781020401</v>
      </c>
      <c r="I40" s="34"/>
      <c r="J40" s="34"/>
      <c r="K40" s="34"/>
      <c r="L40" s="40"/>
      <c r="M40" s="40"/>
      <c r="N40" s="40"/>
      <c r="O40" s="35" t="str">
        <f>'Data 3 Table'!AH3</f>
        <v>Per cent of weekly individual incomes below $250 among persons aged 35-44 years, 2021</v>
      </c>
      <c r="P40" s="9"/>
      <c r="Q40" s="9"/>
    </row>
    <row r="41" spans="1:17" ht="11.25" customHeight="1" x14ac:dyDescent="0.3">
      <c r="A41" s="34"/>
      <c r="B41" s="37">
        <v>27</v>
      </c>
      <c r="C41" s="65" t="s">
        <v>133</v>
      </c>
      <c r="D41" s="49">
        <f>VLOOKUP(B41,'Data 3 Table'!$A$4:$DJ$84,$C$12+2)</f>
        <v>36.513186781020401</v>
      </c>
      <c r="E41" s="49">
        <f t="shared" si="0"/>
        <v>36.513456781020402</v>
      </c>
      <c r="F41" s="50">
        <f t="shared" si="1"/>
        <v>26</v>
      </c>
      <c r="G41" s="38" t="str">
        <f t="shared" si="2"/>
        <v xml:space="preserve">Brimbank </v>
      </c>
      <c r="H41" s="49">
        <f t="shared" si="3"/>
        <v>35.426295128884419</v>
      </c>
      <c r="I41" s="34"/>
      <c r="J41" s="34"/>
      <c r="K41" s="34"/>
      <c r="L41" s="40"/>
      <c r="M41" s="40"/>
      <c r="N41" s="40"/>
      <c r="O41" s="35" t="str">
        <f>'Data 3 Table'!AI3</f>
        <v>SEIFA Index of Relative Socio-economic Disadvantage, 2016</v>
      </c>
      <c r="P41" s="9"/>
      <c r="Q41" s="9"/>
    </row>
    <row r="42" spans="1:17" ht="11.25" customHeight="1" x14ac:dyDescent="0.3">
      <c r="A42" s="34"/>
      <c r="B42" s="37">
        <v>28</v>
      </c>
      <c r="C42" s="65" t="s">
        <v>134</v>
      </c>
      <c r="D42" s="49">
        <f>VLOOKUP(B42,'Data 3 Table'!$A$4:$DJ$84,$C$12+2)</f>
        <v>24.247535028541776</v>
      </c>
      <c r="E42" s="49">
        <f t="shared" si="0"/>
        <v>24.247815028541776</v>
      </c>
      <c r="F42" s="50">
        <f t="shared" si="1"/>
        <v>49</v>
      </c>
      <c r="G42" s="38" t="str">
        <f t="shared" si="2"/>
        <v xml:space="preserve">Macedon Ranges </v>
      </c>
      <c r="H42" s="49">
        <f t="shared" si="3"/>
        <v>35.269472481432103</v>
      </c>
      <c r="I42" s="34"/>
      <c r="J42" s="34"/>
      <c r="K42" s="34"/>
      <c r="L42" s="40"/>
      <c r="M42" s="40"/>
      <c r="N42" s="40"/>
      <c r="O42" s="35" t="str">
        <f>'Data 3 Table'!AJ3</f>
        <v>Female median individual weekly gross income, 2021</v>
      </c>
      <c r="P42" s="9"/>
      <c r="Q42" s="9"/>
    </row>
    <row r="43" spans="1:17" ht="11.25" customHeight="1" x14ac:dyDescent="0.3">
      <c r="A43" s="34"/>
      <c r="B43" s="37">
        <v>29</v>
      </c>
      <c r="C43" s="65" t="s">
        <v>135</v>
      </c>
      <c r="D43" s="49">
        <f>VLOOKUP(B43,'Data 3 Table'!$A$4:$DJ$84,$C$12+2)</f>
        <v>29.822012350163458</v>
      </c>
      <c r="E43" s="49">
        <f t="shared" si="0"/>
        <v>29.822302350163458</v>
      </c>
      <c r="F43" s="50">
        <f t="shared" si="1"/>
        <v>35</v>
      </c>
      <c r="G43" s="38" t="str">
        <f t="shared" si="2"/>
        <v xml:space="preserve">Casey </v>
      </c>
      <c r="H43" s="49">
        <f t="shared" si="3"/>
        <v>34.13356653877981</v>
      </c>
      <c r="I43" s="34"/>
      <c r="J43" s="34"/>
      <c r="K43" s="34"/>
      <c r="L43" s="40"/>
      <c r="M43" s="40"/>
      <c r="N43" s="40"/>
      <c r="O43" s="35" t="str">
        <f>'Data 3 Table'!AK3</f>
        <v>Male median individual weekly gross income, 2021</v>
      </c>
      <c r="P43" s="9"/>
      <c r="Q43" s="9"/>
    </row>
    <row r="44" spans="1:17" ht="11.25" customHeight="1" x14ac:dyDescent="0.3">
      <c r="A44" s="34"/>
      <c r="B44" s="37">
        <v>30</v>
      </c>
      <c r="C44" s="65" t="s">
        <v>136</v>
      </c>
      <c r="D44" s="49">
        <f>VLOOKUP(B44,'Data 3 Table'!$A$4:$DJ$84,$C$12+2)</f>
        <v>20.377358490566039</v>
      </c>
      <c r="E44" s="49">
        <f t="shared" si="0"/>
        <v>20.377658490566038</v>
      </c>
      <c r="F44" s="50">
        <f t="shared" si="1"/>
        <v>68</v>
      </c>
      <c r="G44" s="38" t="str">
        <f t="shared" si="2"/>
        <v xml:space="preserve">Mount Alexander </v>
      </c>
      <c r="H44" s="49">
        <f t="shared" si="3"/>
        <v>33.424209378407852</v>
      </c>
      <c r="I44" s="34"/>
      <c r="J44" s="34"/>
      <c r="K44" s="34"/>
      <c r="L44" s="40"/>
      <c r="M44" s="40"/>
      <c r="N44" s="40"/>
      <c r="O44" s="35" t="str">
        <f>'Data 3 Table'!AL3</f>
        <v>Median weekly gross individual income, persons aged 15 years or more, 2021</v>
      </c>
      <c r="P44" s="9"/>
      <c r="Q44" s="9"/>
    </row>
    <row r="45" spans="1:17" ht="11.25" customHeight="1" x14ac:dyDescent="0.3">
      <c r="A45" s="34"/>
      <c r="B45" s="37">
        <v>31</v>
      </c>
      <c r="C45" s="65" t="s">
        <v>137</v>
      </c>
      <c r="D45" s="49">
        <f>VLOOKUP(B45,'Data 3 Table'!$A$4:$DJ$84,$C$12+2)</f>
        <v>47.861155698234349</v>
      </c>
      <c r="E45" s="49">
        <f t="shared" si="0"/>
        <v>47.861465698234348</v>
      </c>
      <c r="F45" s="50">
        <f t="shared" si="1"/>
        <v>19</v>
      </c>
      <c r="G45" s="38" t="str">
        <f t="shared" si="2"/>
        <v xml:space="preserve">Ballarat </v>
      </c>
      <c r="H45" s="49">
        <f t="shared" si="3"/>
        <v>32.956259426847659</v>
      </c>
      <c r="I45" s="34"/>
      <c r="J45" s="34"/>
      <c r="K45" s="34"/>
      <c r="L45" s="40"/>
      <c r="M45" s="40"/>
      <c r="N45" s="40"/>
      <c r="O45" s="35" t="str">
        <f>'Data 3 Table'!AM3</f>
        <v>Per cent of 2-parent families with children aged less than 15, which possess fewer than 2 cars, 2021</v>
      </c>
      <c r="P45" s="9"/>
      <c r="Q45" s="9"/>
    </row>
    <row r="46" spans="1:17" ht="11.25" customHeight="1" x14ac:dyDescent="0.3">
      <c r="A46" s="34"/>
      <c r="B46" s="37">
        <v>32</v>
      </c>
      <c r="C46" s="65" t="s">
        <v>138</v>
      </c>
      <c r="D46" s="49">
        <f>VLOOKUP(B46,'Data 3 Table'!$A$4:$DJ$84,$C$12+2)</f>
        <v>22.597114317425081</v>
      </c>
      <c r="E46" s="49">
        <f t="shared" si="0"/>
        <v>22.59743431742508</v>
      </c>
      <c r="F46" s="50">
        <f t="shared" si="1"/>
        <v>54</v>
      </c>
      <c r="G46" s="38" t="str">
        <f t="shared" si="2"/>
        <v xml:space="preserve">Melton </v>
      </c>
      <c r="H46" s="49">
        <f t="shared" si="3"/>
        <v>32.6083362418943</v>
      </c>
      <c r="I46" s="34"/>
      <c r="J46" s="34"/>
      <c r="K46" s="34"/>
      <c r="L46" s="40"/>
      <c r="M46" s="40"/>
      <c r="N46" s="40"/>
      <c r="O46" s="35" t="str">
        <f>'Data 3 Table'!AN3</f>
        <v>Gini Coefficient, 2021 (a measure of income distribution - 1 = complete inequality; 0 = complete equality), 2021</v>
      </c>
      <c r="P46" s="9"/>
      <c r="Q46" s="9"/>
    </row>
    <row r="47" spans="1:17" x14ac:dyDescent="0.3">
      <c r="A47" s="34"/>
      <c r="B47" s="37">
        <v>33</v>
      </c>
      <c r="C47" s="65" t="s">
        <v>139</v>
      </c>
      <c r="D47" s="49">
        <f>VLOOKUP(B47,'Data 3 Table'!$A$4:$DJ$84,$C$12+2)</f>
        <v>32.592447168038589</v>
      </c>
      <c r="E47" s="49">
        <f t="shared" si="0"/>
        <v>32.592777168038587</v>
      </c>
      <c r="F47" s="50">
        <f t="shared" si="1"/>
        <v>33</v>
      </c>
      <c r="G47" s="38" t="str">
        <f t="shared" si="2"/>
        <v xml:space="preserve">Hume </v>
      </c>
      <c r="H47" s="49">
        <f t="shared" si="3"/>
        <v>32.592447168038589</v>
      </c>
      <c r="I47" s="34"/>
      <c r="J47" s="34"/>
      <c r="K47" s="34"/>
      <c r="L47" s="40"/>
      <c r="M47" s="40"/>
      <c r="N47" s="40"/>
      <c r="O47" s="35" t="str">
        <f>'Data 3 Table'!AO3</f>
        <v>Per cent of renting households, which are living below the poverty line, 2016</v>
      </c>
      <c r="P47" s="9"/>
      <c r="Q47" s="9"/>
    </row>
    <row r="48" spans="1:17" x14ac:dyDescent="0.3">
      <c r="A48" s="34"/>
      <c r="B48" s="37">
        <v>34</v>
      </c>
      <c r="C48" s="65" t="s">
        <v>140</v>
      </c>
      <c r="D48" s="49">
        <f>VLOOKUP(B48,'Data 3 Table'!$A$4:$DJ$84,$C$12+2)</f>
        <v>27.589483687044662</v>
      </c>
      <c r="E48" s="49">
        <f t="shared" si="0"/>
        <v>27.589823687044664</v>
      </c>
      <c r="F48" s="50">
        <f t="shared" si="1"/>
        <v>41</v>
      </c>
      <c r="G48" s="38" t="str">
        <f t="shared" si="2"/>
        <v xml:space="preserve">Alpine </v>
      </c>
      <c r="H48" s="49">
        <f t="shared" si="3"/>
        <v>30.963207937164118</v>
      </c>
      <c r="I48" s="34"/>
      <c r="J48" s="34"/>
      <c r="K48" s="34"/>
      <c r="L48" s="40"/>
      <c r="M48" s="40"/>
      <c r="N48" s="40"/>
      <c r="O48" s="35" t="str">
        <f>'Data 3 Table'!AP3</f>
        <v>Per cent of dwellings which are owned or being purchased by their occupants, 2021</v>
      </c>
      <c r="P48" s="9"/>
      <c r="Q48" s="9"/>
    </row>
    <row r="49" spans="1:17" x14ac:dyDescent="0.3">
      <c r="A49" s="34"/>
      <c r="B49" s="37">
        <v>35</v>
      </c>
      <c r="C49" s="65" t="s">
        <v>141</v>
      </c>
      <c r="D49" s="49">
        <f>VLOOKUP(B49,'Data 3 Table'!$A$4:$DJ$84,$C$12+2)</f>
        <v>49.382990825234316</v>
      </c>
      <c r="E49" s="49">
        <f t="shared" si="0"/>
        <v>49.383340825234313</v>
      </c>
      <c r="F49" s="50">
        <f t="shared" si="1"/>
        <v>17</v>
      </c>
      <c r="G49" s="38" t="str">
        <f t="shared" si="2"/>
        <v xml:space="preserve">Hepburn </v>
      </c>
      <c r="H49" s="49">
        <f t="shared" si="3"/>
        <v>29.822012350163458</v>
      </c>
      <c r="I49" s="34"/>
      <c r="J49" s="34"/>
      <c r="K49" s="34"/>
      <c r="L49" s="40"/>
      <c r="M49" s="40"/>
      <c r="N49" s="40"/>
      <c r="O49" s="35" t="str">
        <f>'Data 3 Table'!AQ3</f>
        <v>Per cent of dwellings which are rented from the government, co-operatives or the church, 2021</v>
      </c>
      <c r="P49" s="9"/>
      <c r="Q49" s="9"/>
    </row>
    <row r="50" spans="1:17" ht="21" x14ac:dyDescent="0.3">
      <c r="A50" s="34"/>
      <c r="B50" s="37">
        <v>36</v>
      </c>
      <c r="C50" s="65" t="s">
        <v>142</v>
      </c>
      <c r="D50" s="49">
        <f>VLOOKUP(B50,'Data 3 Table'!$A$4:$DJ$84,$C$12+2)</f>
        <v>44.616824271079594</v>
      </c>
      <c r="E50" s="49">
        <f t="shared" si="0"/>
        <v>44.617184271079594</v>
      </c>
      <c r="F50" s="50">
        <f t="shared" si="1"/>
        <v>23</v>
      </c>
      <c r="G50" s="38" t="str">
        <f t="shared" si="2"/>
        <v xml:space="preserve">Mornington Peninsula </v>
      </c>
      <c r="H50" s="49">
        <f t="shared" si="3"/>
        <v>29.760566175011576</v>
      </c>
      <c r="I50" s="34"/>
      <c r="J50" s="34"/>
      <c r="K50" s="34"/>
      <c r="L50" s="40"/>
      <c r="M50" s="40"/>
      <c r="N50" s="40"/>
      <c r="O50" s="35" t="str">
        <f>'Data 3 Table'!AR3</f>
        <v>Per cent of private dwellings which are overcrowded, 2021</v>
      </c>
      <c r="P50" s="9"/>
      <c r="Q50" s="9"/>
    </row>
    <row r="51" spans="1:17" x14ac:dyDescent="0.3">
      <c r="A51" s="34"/>
      <c r="B51" s="37">
        <v>37</v>
      </c>
      <c r="C51" s="65" t="s">
        <v>143</v>
      </c>
      <c r="D51" s="49">
        <f>VLOOKUP(B51,'Data 3 Table'!$A$4:$DJ$84,$C$12+2)</f>
        <v>19.329668380918601</v>
      </c>
      <c r="E51" s="49">
        <f t="shared" si="0"/>
        <v>19.330038380918602</v>
      </c>
      <c r="F51" s="50">
        <f t="shared" si="1"/>
        <v>72</v>
      </c>
      <c r="G51" s="38" t="str">
        <f t="shared" si="2"/>
        <v xml:space="preserve">Yarra Ranges </v>
      </c>
      <c r="H51" s="49">
        <f t="shared" si="3"/>
        <v>29.699808388332976</v>
      </c>
      <c r="I51" s="34"/>
      <c r="J51" s="34"/>
      <c r="K51" s="34"/>
      <c r="L51" s="40"/>
      <c r="M51" s="40"/>
      <c r="N51" s="40"/>
      <c r="O51" s="35" t="str">
        <f>'Data 3 Table'!AS3</f>
        <v>Female / Male (%): Per cent of 30-39 year olds who had left school before completing year 11, 2021</v>
      </c>
      <c r="P51" s="9"/>
      <c r="Q51" s="9"/>
    </row>
    <row r="52" spans="1:17" x14ac:dyDescent="0.3">
      <c r="A52" s="34"/>
      <c r="B52" s="37">
        <v>38</v>
      </c>
      <c r="C52" s="65" t="s">
        <v>144</v>
      </c>
      <c r="D52" s="49">
        <f>VLOOKUP(B52,'Data 3 Table'!$A$4:$DJ$84,$C$12+2)</f>
        <v>20.427350427350426</v>
      </c>
      <c r="E52" s="49">
        <f t="shared" si="0"/>
        <v>20.427730427350426</v>
      </c>
      <c r="F52" s="50">
        <f t="shared" si="1"/>
        <v>67</v>
      </c>
      <c r="G52" s="38" t="str">
        <f t="shared" si="2"/>
        <v xml:space="preserve">Warrnambool </v>
      </c>
      <c r="H52" s="49">
        <f t="shared" si="3"/>
        <v>28.508069483799432</v>
      </c>
      <c r="I52" s="34"/>
      <c r="J52" s="34"/>
      <c r="K52" s="34"/>
      <c r="L52" s="40"/>
      <c r="M52" s="40"/>
      <c r="N52" s="40"/>
      <c r="O52" s="35" t="str">
        <f>'Data 3 Table'!AT3</f>
        <v>Per cent of women aged 20-24, who had given birth, 2021</v>
      </c>
      <c r="P52" s="9"/>
      <c r="Q52" s="9"/>
    </row>
    <row r="53" spans="1:17" ht="21" x14ac:dyDescent="0.3">
      <c r="A53" s="34"/>
      <c r="B53" s="37">
        <v>39</v>
      </c>
      <c r="C53" s="65" t="s">
        <v>145</v>
      </c>
      <c r="D53" s="49">
        <f>VLOOKUP(B53,'Data 3 Table'!$A$4:$DJ$84,$C$12+2)</f>
        <v>35.269472481432103</v>
      </c>
      <c r="E53" s="49">
        <f t="shared" si="0"/>
        <v>35.269862481432106</v>
      </c>
      <c r="F53" s="50">
        <f t="shared" si="1"/>
        <v>28</v>
      </c>
      <c r="G53" s="38" t="str">
        <f t="shared" si="2"/>
        <v xml:space="preserve">Greater Bendigo </v>
      </c>
      <c r="H53" s="49">
        <f t="shared" si="3"/>
        <v>28.464286977747904</v>
      </c>
      <c r="I53" s="34"/>
      <c r="J53" s="34"/>
      <c r="K53" s="34"/>
      <c r="L53" s="40"/>
      <c r="M53" s="40"/>
      <c r="N53" s="40"/>
      <c r="O53" s="35" t="str">
        <f>'Data 3 Table'!AU3</f>
        <v>Female / Male (%): Hours worked at home, 2021</v>
      </c>
      <c r="P53" s="9"/>
      <c r="Q53" s="9"/>
    </row>
    <row r="54" spans="1:17" x14ac:dyDescent="0.3">
      <c r="A54" s="34"/>
      <c r="B54" s="37">
        <v>40</v>
      </c>
      <c r="C54" s="65" t="s">
        <v>146</v>
      </c>
      <c r="D54" s="49">
        <f>VLOOKUP(B54,'Data 3 Table'!$A$4:$DJ$84,$C$12+2)</f>
        <v>61.085811868507193</v>
      </c>
      <c r="E54" s="49">
        <f t="shared" si="0"/>
        <v>61.086211868507192</v>
      </c>
      <c r="F54" s="50">
        <f t="shared" si="1"/>
        <v>9</v>
      </c>
      <c r="G54" s="38" t="str">
        <f t="shared" si="2"/>
        <v xml:space="preserve">Cardinia </v>
      </c>
      <c r="H54" s="49">
        <f t="shared" si="3"/>
        <v>28.039482238903009</v>
      </c>
      <c r="I54" s="34"/>
      <c r="J54" s="34"/>
      <c r="K54" s="34"/>
      <c r="L54" s="40"/>
      <c r="M54" s="40"/>
      <c r="N54" s="40"/>
      <c r="O54" s="35" t="str">
        <f>'Data 3 Table'!AV3</f>
        <v>Male median personal incomes: per cent higher than female incomes, 2021</v>
      </c>
      <c r="P54" s="9"/>
      <c r="Q54" s="9"/>
    </row>
    <row r="55" spans="1:17" x14ac:dyDescent="0.3">
      <c r="A55" s="34"/>
      <c r="B55" s="37">
        <v>41</v>
      </c>
      <c r="C55" s="65" t="s">
        <v>147</v>
      </c>
      <c r="D55" s="49">
        <f>VLOOKUP(B55,'Data 3 Table'!$A$4:$DJ$84,$C$12+2)</f>
        <v>26.940133037694014</v>
      </c>
      <c r="E55" s="49">
        <f t="shared" si="0"/>
        <v>26.940543037694013</v>
      </c>
      <c r="F55" s="50">
        <f t="shared" si="1"/>
        <v>43</v>
      </c>
      <c r="G55" s="38" t="str">
        <f t="shared" si="2"/>
        <v xml:space="preserve">Indigo </v>
      </c>
      <c r="H55" s="49">
        <f t="shared" si="3"/>
        <v>27.589483687044662</v>
      </c>
      <c r="I55" s="34"/>
      <c r="J55" s="34"/>
      <c r="K55" s="34"/>
      <c r="L55" s="40"/>
      <c r="M55" s="40"/>
      <c r="N55" s="40"/>
      <c r="O55" s="35" t="str">
        <f>'Data 3 Table'!AW3</f>
        <v>Male / Female (%):  Proportion of persons in paid work who hold managerial or professional jobs, 2021</v>
      </c>
      <c r="P55" s="9"/>
      <c r="Q55" s="9"/>
    </row>
    <row r="56" spans="1:17" x14ac:dyDescent="0.3">
      <c r="A56" s="34"/>
      <c r="B56" s="37">
        <v>42</v>
      </c>
      <c r="C56" s="65" t="s">
        <v>148</v>
      </c>
      <c r="D56" s="49">
        <f>VLOOKUP(B56,'Data 3 Table'!$A$4:$DJ$84,$C$12+2)</f>
        <v>56.627592425608654</v>
      </c>
      <c r="E56" s="49">
        <f t="shared" si="0"/>
        <v>56.628012425608652</v>
      </c>
      <c r="F56" s="50">
        <f t="shared" si="1"/>
        <v>13</v>
      </c>
      <c r="G56" s="38" t="str">
        <f t="shared" si="2"/>
        <v xml:space="preserve">Frankston </v>
      </c>
      <c r="H56" s="49">
        <f t="shared" si="3"/>
        <v>27.25740029297145</v>
      </c>
      <c r="I56" s="34"/>
      <c r="J56" s="34"/>
      <c r="K56" s="34"/>
      <c r="L56" s="40"/>
      <c r="M56" s="40"/>
      <c r="N56" s="40"/>
      <c r="O56" s="35" t="str">
        <f>'Data 3 Table'!AX3</f>
        <v>Rate of Police callouts to family incidents, 2020/21 [per 100,000 residents]</v>
      </c>
      <c r="P56" s="9"/>
      <c r="Q56" s="9"/>
    </row>
    <row r="57" spans="1:17" x14ac:dyDescent="0.3">
      <c r="A57" s="34"/>
      <c r="B57" s="37">
        <v>43</v>
      </c>
      <c r="C57" s="65" t="s">
        <v>149</v>
      </c>
      <c r="D57" s="49">
        <f>VLOOKUP(B57,'Data 3 Table'!$A$4:$DJ$84,$C$12+2)</f>
        <v>45.325602725366878</v>
      </c>
      <c r="E57" s="49">
        <f t="shared" si="0"/>
        <v>45.326032725366879</v>
      </c>
      <c r="F57" s="50">
        <f t="shared" si="1"/>
        <v>21</v>
      </c>
      <c r="G57" s="38" t="str">
        <f t="shared" si="2"/>
        <v xml:space="preserve">Mansfield </v>
      </c>
      <c r="H57" s="49">
        <f t="shared" si="3"/>
        <v>26.940133037694014</v>
      </c>
      <c r="I57" s="34"/>
      <c r="J57" s="34"/>
      <c r="K57" s="34"/>
      <c r="L57" s="40"/>
      <c r="M57" s="40"/>
      <c r="N57" s="40"/>
      <c r="O57" s="35" t="str">
        <f>'Data 3 Table'!AY3</f>
        <v>Male / Female (%): Median hours in paid employment per week, 2021</v>
      </c>
      <c r="P57" s="9"/>
      <c r="Q57" s="9"/>
    </row>
    <row r="58" spans="1:17" x14ac:dyDescent="0.3">
      <c r="A58" s="34"/>
      <c r="B58" s="37">
        <v>44</v>
      </c>
      <c r="C58" s="65" t="s">
        <v>150</v>
      </c>
      <c r="D58" s="49">
        <f>VLOOKUP(B58,'Data 3 Table'!$A$4:$DJ$84,$C$12+2)</f>
        <v>69.683817188847371</v>
      </c>
      <c r="E58" s="49">
        <f t="shared" si="0"/>
        <v>69.684257188847369</v>
      </c>
      <c r="F58" s="50">
        <f t="shared" si="1"/>
        <v>1</v>
      </c>
      <c r="G58" s="38" t="str">
        <f t="shared" si="2"/>
        <v xml:space="preserve">Moyne </v>
      </c>
      <c r="H58" s="49">
        <f t="shared" si="3"/>
        <v>26.666666666666668</v>
      </c>
      <c r="I58" s="34"/>
      <c r="J58" s="34"/>
      <c r="K58" s="34"/>
      <c r="L58" s="40"/>
      <c r="M58" s="40"/>
      <c r="N58" s="40"/>
      <c r="O58" s="35" t="str">
        <f>'Data 3 Table'!AZ3</f>
        <v>Low Gender Equity Score, 2015</v>
      </c>
      <c r="P58" s="9"/>
      <c r="Q58" s="9"/>
    </row>
    <row r="59" spans="1:17" x14ac:dyDescent="0.3">
      <c r="A59" s="34"/>
      <c r="B59" s="37">
        <v>45</v>
      </c>
      <c r="C59" s="65" t="s">
        <v>151</v>
      </c>
      <c r="D59" s="49">
        <f>VLOOKUP(B59,'Data 3 Table'!$A$4:$DJ$84,$C$12+2)</f>
        <v>32.6083362418943</v>
      </c>
      <c r="E59" s="49">
        <f t="shared" si="0"/>
        <v>32.6087862418943</v>
      </c>
      <c r="F59" s="50">
        <f t="shared" si="1"/>
        <v>32</v>
      </c>
      <c r="G59" s="38" t="str">
        <f t="shared" si="2"/>
        <v xml:space="preserve">Wangaratta </v>
      </c>
      <c r="H59" s="49">
        <f t="shared" si="3"/>
        <v>26.527494908350306</v>
      </c>
      <c r="I59" s="34"/>
      <c r="J59" s="34"/>
      <c r="K59" s="34"/>
      <c r="L59" s="40"/>
      <c r="M59" s="40"/>
      <c r="N59" s="40"/>
      <c r="O59" s="35">
        <f>'Data 3 Table'!BA3</f>
        <v>0</v>
      </c>
      <c r="P59" s="9"/>
      <c r="Q59" s="9"/>
    </row>
    <row r="60" spans="1:17" x14ac:dyDescent="0.3">
      <c r="A60" s="34"/>
      <c r="B60" s="37">
        <v>46</v>
      </c>
      <c r="C60" s="65" t="s">
        <v>152</v>
      </c>
      <c r="D60" s="49">
        <f>VLOOKUP(B60,'Data 3 Table'!$A$4:$DJ$84,$C$12+2)</f>
        <v>20.948000311842208</v>
      </c>
      <c r="E60" s="49">
        <f t="shared" si="0"/>
        <v>20.948460311842208</v>
      </c>
      <c r="F60" s="50">
        <f t="shared" si="1"/>
        <v>64</v>
      </c>
      <c r="G60" s="38" t="str">
        <f t="shared" si="2"/>
        <v xml:space="preserve">Bass Coast </v>
      </c>
      <c r="H60" s="49">
        <f t="shared" si="3"/>
        <v>25.591157128865262</v>
      </c>
      <c r="I60" s="34"/>
      <c r="J60" s="34"/>
      <c r="K60" s="34"/>
      <c r="L60" s="40"/>
      <c r="M60" s="40"/>
      <c r="N60" s="40"/>
      <c r="O60" s="35" t="str">
        <f>'Data 3 Table'!BB3</f>
        <v>% persons obese, 2017</v>
      </c>
      <c r="P60" s="9"/>
      <c r="Q60" s="9"/>
    </row>
    <row r="61" spans="1:17" x14ac:dyDescent="0.3">
      <c r="A61" s="34"/>
      <c r="B61" s="37">
        <v>47</v>
      </c>
      <c r="C61" s="65" t="s">
        <v>153</v>
      </c>
      <c r="D61" s="49">
        <f>VLOOKUP(B61,'Data 3 Table'!$A$4:$DJ$84,$C$12+2)</f>
        <v>21.230965478753088</v>
      </c>
      <c r="E61" s="49">
        <f t="shared" si="0"/>
        <v>21.231435478753088</v>
      </c>
      <c r="F61" s="50">
        <f t="shared" si="1"/>
        <v>62</v>
      </c>
      <c r="G61" s="38" t="str">
        <f t="shared" si="2"/>
        <v xml:space="preserve">Buloke </v>
      </c>
      <c r="H61" s="49">
        <f t="shared" si="3"/>
        <v>24.840085287846481</v>
      </c>
      <c r="I61" s="34"/>
      <c r="J61" s="34"/>
      <c r="K61" s="34"/>
      <c r="L61" s="40"/>
      <c r="M61" s="40"/>
      <c r="N61" s="40"/>
      <c r="O61" s="35" t="str">
        <f>'Data 3 Table'!BC3</f>
        <v>Self-reported health status - Fair/poor, 2017</v>
      </c>
      <c r="P61" s="9"/>
      <c r="Q61" s="9"/>
    </row>
    <row r="62" spans="1:17" x14ac:dyDescent="0.3">
      <c r="A62" s="34"/>
      <c r="B62" s="37">
        <v>48</v>
      </c>
      <c r="C62" s="65" t="s">
        <v>154</v>
      </c>
      <c r="D62" s="49">
        <f>VLOOKUP(B62,'Data 3 Table'!$A$4:$DJ$84,$C$12+2)</f>
        <v>18.740955137481912</v>
      </c>
      <c r="E62" s="49">
        <f t="shared" si="0"/>
        <v>18.741435137481911</v>
      </c>
      <c r="F62" s="50">
        <f t="shared" si="1"/>
        <v>74</v>
      </c>
      <c r="G62" s="38" t="str">
        <f t="shared" si="2"/>
        <v xml:space="preserve">Moorabool </v>
      </c>
      <c r="H62" s="49">
        <f t="shared" si="3"/>
        <v>24.70334412081985</v>
      </c>
      <c r="I62" s="34"/>
      <c r="J62" s="34"/>
      <c r="K62" s="34"/>
      <c r="L62" s="40"/>
      <c r="M62" s="40"/>
      <c r="N62" s="40"/>
      <c r="O62" s="35" t="str">
        <f>'Data 3 Table'!BD3</f>
        <v>Sedentary level of activity, 2017</v>
      </c>
      <c r="P62" s="9"/>
      <c r="Q62" s="9"/>
    </row>
    <row r="63" spans="1:17" ht="21" x14ac:dyDescent="0.3">
      <c r="A63" s="34"/>
      <c r="B63" s="37">
        <v>49</v>
      </c>
      <c r="C63" s="65" t="s">
        <v>155</v>
      </c>
      <c r="D63" s="49">
        <f>VLOOKUP(B63,'Data 3 Table'!$A$4:$DJ$84,$C$12+2)</f>
        <v>64.196028434554165</v>
      </c>
      <c r="E63" s="49">
        <f t="shared" si="0"/>
        <v>64.196518434554164</v>
      </c>
      <c r="F63" s="50">
        <f t="shared" si="1"/>
        <v>6</v>
      </c>
      <c r="G63" s="38" t="str">
        <f t="shared" si="2"/>
        <v xml:space="preserve">Greater Shepparton </v>
      </c>
      <c r="H63" s="49">
        <f t="shared" si="3"/>
        <v>24.247535028541776</v>
      </c>
      <c r="I63" s="34"/>
      <c r="J63" s="34"/>
      <c r="K63" s="34"/>
      <c r="L63" s="40"/>
      <c r="M63" s="40"/>
      <c r="N63" s="40"/>
      <c r="O63" s="35" t="str">
        <f>'Data 3 Table'!BE3</f>
        <v>Met fruit consumption guidelines, 2017</v>
      </c>
      <c r="P63" s="9"/>
      <c r="Q63" s="9"/>
    </row>
    <row r="64" spans="1:17" ht="21" x14ac:dyDescent="0.3">
      <c r="A64" s="34"/>
      <c r="B64" s="37">
        <v>50</v>
      </c>
      <c r="C64" s="65" t="s">
        <v>156</v>
      </c>
      <c r="D64" s="49">
        <f>VLOOKUP(B64,'Data 3 Table'!$A$4:$DJ$84,$C$12+2)</f>
        <v>54.369930645350884</v>
      </c>
      <c r="E64" s="49">
        <f t="shared" si="0"/>
        <v>54.370430645350886</v>
      </c>
      <c r="F64" s="50">
        <f t="shared" si="1"/>
        <v>15</v>
      </c>
      <c r="G64" s="38" t="str">
        <f t="shared" si="2"/>
        <v xml:space="preserve">Southern Grampians </v>
      </c>
      <c r="H64" s="49">
        <f t="shared" si="3"/>
        <v>23.68839427662957</v>
      </c>
      <c r="I64" s="34"/>
      <c r="J64" s="34"/>
      <c r="K64" s="34"/>
      <c r="L64" s="40"/>
      <c r="M64" s="40"/>
      <c r="N64" s="40"/>
      <c r="O64" s="35" t="str">
        <f>'Data 3 Table'!BF3</f>
        <v>Met vegetable consumption guidelines , 2017</v>
      </c>
      <c r="P64" s="9"/>
      <c r="Q64" s="9"/>
    </row>
    <row r="65" spans="1:17" x14ac:dyDescent="0.3">
      <c r="A65" s="34"/>
      <c r="B65" s="37">
        <v>51</v>
      </c>
      <c r="C65" s="65" t="s">
        <v>157</v>
      </c>
      <c r="D65" s="49">
        <f>VLOOKUP(B65,'Data 3 Table'!$A$4:$DJ$84,$C$12+2)</f>
        <v>24.70334412081985</v>
      </c>
      <c r="E65" s="49">
        <f t="shared" si="0"/>
        <v>24.703854120819848</v>
      </c>
      <c r="F65" s="50">
        <f t="shared" si="1"/>
        <v>48</v>
      </c>
      <c r="G65" s="38" t="str">
        <f t="shared" si="2"/>
        <v xml:space="preserve">Baw Baw </v>
      </c>
      <c r="H65" s="49">
        <f t="shared" si="3"/>
        <v>23.470671489227865</v>
      </c>
      <c r="I65" s="34"/>
      <c r="J65" s="34"/>
      <c r="K65" s="34"/>
      <c r="L65" s="40"/>
      <c r="M65" s="40"/>
      <c r="N65" s="40"/>
      <c r="O65" s="35" t="str">
        <f>'Data 3 Table'!BG3</f>
        <v>Consume take-away meals, or snacks, more than once a week, 2017</v>
      </c>
      <c r="P65" s="9"/>
      <c r="Q65" s="9"/>
    </row>
    <row r="66" spans="1:17" x14ac:dyDescent="0.3">
      <c r="A66" s="34"/>
      <c r="B66" s="37">
        <v>52</v>
      </c>
      <c r="C66" s="65" t="s">
        <v>158</v>
      </c>
      <c r="D66" s="49">
        <f>VLOOKUP(B66,'Data 3 Table'!$A$4:$DJ$84,$C$12+2)</f>
        <v>57.836889704225804</v>
      </c>
      <c r="E66" s="49">
        <f t="shared" si="0"/>
        <v>57.837409704225806</v>
      </c>
      <c r="F66" s="50">
        <f t="shared" si="1"/>
        <v>11</v>
      </c>
      <c r="G66" s="38" t="str">
        <f t="shared" si="2"/>
        <v xml:space="preserve">West Wimmera </v>
      </c>
      <c r="H66" s="49">
        <f t="shared" si="3"/>
        <v>23.382352941176471</v>
      </c>
      <c r="I66" s="34"/>
      <c r="J66" s="34"/>
      <c r="K66" s="34"/>
      <c r="L66" s="40"/>
      <c r="M66" s="40"/>
      <c r="N66" s="40"/>
      <c r="O66" s="35" t="str">
        <f>'Data 3 Table'!BH3</f>
        <v>Consume sugar-sweetened soft drinks daily, 2017</v>
      </c>
      <c r="P66" s="9"/>
      <c r="Q66" s="9"/>
    </row>
    <row r="67" spans="1:17" ht="21" x14ac:dyDescent="0.3">
      <c r="A67" s="34"/>
      <c r="B67" s="37">
        <v>53</v>
      </c>
      <c r="C67" s="65" t="s">
        <v>159</v>
      </c>
      <c r="D67" s="49">
        <f>VLOOKUP(B67,'Data 3 Table'!$A$4:$DJ$84,$C$12+2)</f>
        <v>29.760566175011576</v>
      </c>
      <c r="E67" s="49">
        <f t="shared" si="0"/>
        <v>29.761096175011577</v>
      </c>
      <c r="F67" s="50">
        <f t="shared" si="1"/>
        <v>36</v>
      </c>
      <c r="G67" s="38" t="str">
        <f t="shared" si="2"/>
        <v xml:space="preserve">Strathbogie </v>
      </c>
      <c r="H67" s="49">
        <f t="shared" si="3"/>
        <v>22.960561858454888</v>
      </c>
      <c r="I67" s="34"/>
      <c r="J67" s="34"/>
      <c r="K67" s="34"/>
      <c r="L67" s="40"/>
      <c r="M67" s="40"/>
      <c r="N67" s="40"/>
      <c r="O67" s="35" t="str">
        <f>'Data 3 Table'!BI3</f>
        <v>Increased lifetime risk of alcohol-related harm, 2017</v>
      </c>
      <c r="P67" s="9"/>
      <c r="Q67" s="9"/>
    </row>
    <row r="68" spans="1:17" ht="21" x14ac:dyDescent="0.3">
      <c r="A68" s="34"/>
      <c r="B68" s="37">
        <v>54</v>
      </c>
      <c r="C68" s="65" t="s">
        <v>160</v>
      </c>
      <c r="D68" s="49">
        <f>VLOOKUP(B68,'Data 3 Table'!$A$4:$DJ$84,$C$12+2)</f>
        <v>33.424209378407852</v>
      </c>
      <c r="E68" s="49">
        <f t="shared" si="0"/>
        <v>33.424749378407853</v>
      </c>
      <c r="F68" s="50">
        <f t="shared" si="1"/>
        <v>30</v>
      </c>
      <c r="G68" s="38" t="str">
        <f t="shared" si="2"/>
        <v xml:space="preserve">Horsham </v>
      </c>
      <c r="H68" s="49">
        <f t="shared" si="3"/>
        <v>22.597114317425081</v>
      </c>
      <c r="I68" s="34"/>
      <c r="J68" s="34"/>
      <c r="K68" s="34"/>
      <c r="L68" s="40"/>
      <c r="M68" s="40"/>
      <c r="N68" s="40"/>
      <c r="O68" s="35" t="str">
        <f>'Data 3 Table'!BJ3</f>
        <v>Current smokers, 2017</v>
      </c>
      <c r="P68" s="9"/>
      <c r="Q68" s="9"/>
    </row>
    <row r="69" spans="1:17" x14ac:dyDescent="0.3">
      <c r="A69" s="34"/>
      <c r="B69" s="37">
        <v>55</v>
      </c>
      <c r="C69" s="65" t="s">
        <v>161</v>
      </c>
      <c r="D69" s="49">
        <f>VLOOKUP(B69,'Data 3 Table'!$A$4:$DJ$84,$C$12+2)</f>
        <v>26.666666666666668</v>
      </c>
      <c r="E69" s="49">
        <f t="shared" si="0"/>
        <v>26.667216666666668</v>
      </c>
      <c r="F69" s="50">
        <f t="shared" si="1"/>
        <v>44</v>
      </c>
      <c r="G69" s="38" t="str">
        <f t="shared" si="2"/>
        <v xml:space="preserve">Wodonga </v>
      </c>
      <c r="H69" s="49">
        <f t="shared" si="3"/>
        <v>22.562014769929934</v>
      </c>
      <c r="I69" s="34"/>
      <c r="J69" s="34"/>
      <c r="K69" s="34"/>
      <c r="L69" s="40"/>
      <c r="M69" s="40"/>
      <c r="N69" s="40"/>
      <c r="O69" s="35" t="str">
        <f>'Data 3 Table'!BK3</f>
        <v>Satisfaction with life - Low or medium (0-6), 2017</v>
      </c>
      <c r="P69" s="9"/>
      <c r="Q69" s="9"/>
    </row>
    <row r="70" spans="1:17" x14ac:dyDescent="0.3">
      <c r="A70" s="34"/>
      <c r="B70" s="37">
        <v>56</v>
      </c>
      <c r="C70" s="65" t="s">
        <v>162</v>
      </c>
      <c r="D70" s="49">
        <f>VLOOKUP(B70,'Data 3 Table'!$A$4:$DJ$84,$C$12+2)</f>
        <v>19.581233036060489</v>
      </c>
      <c r="E70" s="49">
        <f t="shared" si="0"/>
        <v>19.581793036060489</v>
      </c>
      <c r="F70" s="50">
        <f t="shared" si="1"/>
        <v>71</v>
      </c>
      <c r="G70" s="38" t="str">
        <f t="shared" si="2"/>
        <v xml:space="preserve">Golden Plains </v>
      </c>
      <c r="H70" s="49">
        <f t="shared" si="3"/>
        <v>21.900305920460681</v>
      </c>
      <c r="I70" s="34"/>
      <c r="J70" s="34"/>
      <c r="K70" s="34"/>
      <c r="L70" s="40"/>
      <c r="M70" s="40"/>
      <c r="N70" s="40"/>
      <c r="O70" s="35" t="str">
        <f>'Data 3 Table'!BL3</f>
        <v>High/very high levels of psychological distress, 2017</v>
      </c>
      <c r="P70" s="9"/>
      <c r="Q70" s="9"/>
    </row>
    <row r="71" spans="1:17" x14ac:dyDescent="0.3">
      <c r="A71" s="34"/>
      <c r="B71" s="37">
        <v>57</v>
      </c>
      <c r="C71" s="65" t="s">
        <v>163</v>
      </c>
      <c r="D71" s="49">
        <f>VLOOKUP(B71,'Data 3 Table'!$A$4:$DJ$84,$C$12+2)</f>
        <v>44.903732809430259</v>
      </c>
      <c r="E71" s="49">
        <f t="shared" si="0"/>
        <v>44.904302809430263</v>
      </c>
      <c r="F71" s="50">
        <f t="shared" si="1"/>
        <v>22</v>
      </c>
      <c r="G71" s="38" t="str">
        <f t="shared" si="2"/>
        <v xml:space="preserve">Towong </v>
      </c>
      <c r="H71" s="49">
        <f t="shared" si="3"/>
        <v>21.840242669362993</v>
      </c>
      <c r="I71" s="34"/>
      <c r="J71" s="34"/>
      <c r="K71" s="34"/>
      <c r="L71" s="40"/>
      <c r="M71" s="40"/>
      <c r="N71" s="40"/>
      <c r="O71" s="35" t="str">
        <f>'Data 3 Table'!BM3</f>
        <v>Self-reported dental health: Fair/poor 2017</v>
      </c>
      <c r="P71" s="9"/>
      <c r="Q71" s="9"/>
    </row>
    <row r="72" spans="1:17" ht="21" x14ac:dyDescent="0.3">
      <c r="A72" s="34"/>
      <c r="B72" s="37">
        <v>58</v>
      </c>
      <c r="C72" s="65" t="s">
        <v>164</v>
      </c>
      <c r="D72" s="49">
        <f>VLOOKUP(B72,'Data 3 Table'!$A$4:$DJ$84,$C$12+2)</f>
        <v>20.753860127157132</v>
      </c>
      <c r="E72" s="49">
        <f t="shared" si="0"/>
        <v>20.754440127157132</v>
      </c>
      <c r="F72" s="50">
        <f t="shared" si="1"/>
        <v>65</v>
      </c>
      <c r="G72" s="38" t="str">
        <f t="shared" si="2"/>
        <v xml:space="preserve">South Gippsland </v>
      </c>
      <c r="H72" s="49">
        <f t="shared" si="3"/>
        <v>21.816799695933106</v>
      </c>
      <c r="I72" s="34"/>
      <c r="J72" s="34"/>
      <c r="K72" s="34"/>
      <c r="L72" s="40"/>
      <c r="M72" s="40"/>
      <c r="N72" s="40"/>
      <c r="O72" s="35" t="str">
        <f>'Data 3 Table'!BN3</f>
        <v>Per cent of persons aged 70+, with a disability, 2021</v>
      </c>
      <c r="P72" s="9"/>
      <c r="Q72" s="9"/>
    </row>
    <row r="73" spans="1:17" x14ac:dyDescent="0.3">
      <c r="A73" s="34"/>
      <c r="B73" s="37">
        <v>59</v>
      </c>
      <c r="C73" s="65" t="s">
        <v>165</v>
      </c>
      <c r="D73" s="49">
        <f>VLOOKUP(B73,'Data 3 Table'!$A$4:$DJ$84,$C$12+2)</f>
        <v>61.167718783560787</v>
      </c>
      <c r="E73" s="49">
        <f t="shared" si="0"/>
        <v>61.168308783560789</v>
      </c>
      <c r="F73" s="50">
        <f t="shared" si="1"/>
        <v>8</v>
      </c>
      <c r="G73" s="38" t="str">
        <f t="shared" si="2"/>
        <v xml:space="preserve">Benalla </v>
      </c>
      <c r="H73" s="49">
        <f t="shared" si="3"/>
        <v>21.788617886178862</v>
      </c>
      <c r="I73" s="34"/>
      <c r="J73" s="34"/>
      <c r="K73" s="34"/>
      <c r="L73" s="40"/>
      <c r="M73" s="40"/>
      <c r="N73" s="40"/>
      <c r="O73" s="35" t="str">
        <f>'Data 3 Table'!BO3</f>
        <v>Per cent of 55-59 year olds in paid employment, 2021</v>
      </c>
      <c r="P73" s="9"/>
      <c r="Q73" s="9"/>
    </row>
    <row r="74" spans="1:17" x14ac:dyDescent="0.3">
      <c r="A74" s="34"/>
      <c r="B74" s="37">
        <v>60</v>
      </c>
      <c r="C74" s="65" t="s">
        <v>166</v>
      </c>
      <c r="D74" s="49">
        <f>VLOOKUP(B74,'Data 3 Table'!$A$4:$DJ$84,$C$12+2)</f>
        <v>17.009493670886076</v>
      </c>
      <c r="E74" s="49">
        <f t="shared" si="0"/>
        <v>17.010093670886075</v>
      </c>
      <c r="F74" s="50">
        <f t="shared" si="1"/>
        <v>78</v>
      </c>
      <c r="G74" s="38" t="str">
        <f t="shared" si="2"/>
        <v xml:space="preserve">Corangamite </v>
      </c>
      <c r="H74" s="49">
        <f t="shared" si="3"/>
        <v>21.7542638357118</v>
      </c>
      <c r="I74" s="34"/>
      <c r="J74" s="34"/>
      <c r="K74" s="34"/>
      <c r="L74" s="40"/>
      <c r="M74" s="40"/>
      <c r="N74" s="40"/>
      <c r="O74" s="35" t="str">
        <f>'Data 3 Table'!BP3</f>
        <v>Median weekly individual gross income, 55-59 year-olds, 2021</v>
      </c>
      <c r="P74" s="9"/>
      <c r="Q74" s="9"/>
    </row>
    <row r="75" spans="1:17" x14ac:dyDescent="0.3">
      <c r="A75" s="9"/>
      <c r="B75" s="37">
        <v>61</v>
      </c>
      <c r="C75" s="65" t="s">
        <v>167</v>
      </c>
      <c r="D75" s="49">
        <f>VLOOKUP(B75,'Data 3 Table'!$A$4:$DJ$84,$C$12+2)</f>
        <v>57.225433526011557</v>
      </c>
      <c r="E75" s="49">
        <f t="shared" si="0"/>
        <v>57.226043526011559</v>
      </c>
      <c r="F75" s="50">
        <f t="shared" si="1"/>
        <v>12</v>
      </c>
      <c r="G75" s="38" t="str">
        <f t="shared" si="2"/>
        <v xml:space="preserve">Wellington </v>
      </c>
      <c r="H75" s="49">
        <f t="shared" si="3"/>
        <v>21.55310728420152</v>
      </c>
      <c r="I75" s="9"/>
      <c r="J75" s="9"/>
      <c r="K75" s="9"/>
      <c r="O75" s="35" t="str">
        <f>'Data 3 Table'!BQ3</f>
        <v>Violent offence rate, per 100,000 pop., 2018/19</v>
      </c>
      <c r="P75" s="9"/>
      <c r="Q75" s="9"/>
    </row>
    <row r="76" spans="1:17" ht="21" x14ac:dyDescent="0.3">
      <c r="A76" s="9"/>
      <c r="B76" s="37">
        <v>62</v>
      </c>
      <c r="C76" s="65" t="s">
        <v>168</v>
      </c>
      <c r="D76" s="49">
        <f>VLOOKUP(B76,'Data 3 Table'!$A$4:$DJ$84,$C$12+2)</f>
        <v>21.816799695933106</v>
      </c>
      <c r="E76" s="49">
        <f t="shared" si="0"/>
        <v>21.817419695933108</v>
      </c>
      <c r="F76" s="50">
        <f t="shared" si="1"/>
        <v>58</v>
      </c>
      <c r="G76" s="38" t="str">
        <f t="shared" si="2"/>
        <v xml:space="preserve">Mitchell </v>
      </c>
      <c r="H76" s="49">
        <f t="shared" si="3"/>
        <v>21.230965478753088</v>
      </c>
      <c r="I76" s="9"/>
      <c r="J76" s="9"/>
      <c r="K76" s="9"/>
      <c r="O76" s="35" t="str">
        <f>'Data 3 Table'!BR3</f>
        <v>Injuries and fatalities per 10,000 population, 2017</v>
      </c>
      <c r="P76" s="9"/>
      <c r="Q76" s="9"/>
    </row>
    <row r="77" spans="1:17" ht="21" x14ac:dyDescent="0.3">
      <c r="A77" s="9"/>
      <c r="B77" s="37">
        <v>63</v>
      </c>
      <c r="C77" s="65" t="s">
        <v>169</v>
      </c>
      <c r="D77" s="49">
        <f>VLOOKUP(B77,'Data 3 Table'!$A$4:$DJ$84,$C$12+2)</f>
        <v>23.68839427662957</v>
      </c>
      <c r="E77" s="49">
        <f t="shared" si="0"/>
        <v>23.689024276629571</v>
      </c>
      <c r="F77" s="50">
        <f t="shared" si="1"/>
        <v>50</v>
      </c>
      <c r="G77" s="38" t="str">
        <f t="shared" si="2"/>
        <v xml:space="preserve">Campaspe </v>
      </c>
      <c r="H77" s="49">
        <f t="shared" si="3"/>
        <v>21.204041538029749</v>
      </c>
      <c r="I77" s="9"/>
      <c r="J77" s="9"/>
      <c r="K77" s="9"/>
      <c r="O77" s="35" t="str">
        <f>'Data 3 Table'!BS3</f>
        <v>Per cent of people who do not feel safe alone in their area at night, 2015</v>
      </c>
      <c r="P77" s="9"/>
      <c r="Q77" s="9"/>
    </row>
    <row r="78" spans="1:17" x14ac:dyDescent="0.3">
      <c r="A78" s="9"/>
      <c r="B78" s="37">
        <v>64</v>
      </c>
      <c r="C78" s="65" t="s">
        <v>170</v>
      </c>
      <c r="D78" s="49">
        <f>VLOOKUP(B78,'Data 3 Table'!$A$4:$DJ$84,$C$12+2)</f>
        <v>68.140089337096825</v>
      </c>
      <c r="E78" s="49">
        <f t="shared" si="0"/>
        <v>68.140729337096829</v>
      </c>
      <c r="F78" s="50">
        <f t="shared" si="1"/>
        <v>3</v>
      </c>
      <c r="G78" s="38" t="str">
        <f t="shared" si="2"/>
        <v xml:space="preserve">Mildura </v>
      </c>
      <c r="H78" s="49">
        <f t="shared" si="3"/>
        <v>20.948000311842208</v>
      </c>
      <c r="I78" s="9"/>
      <c r="J78" s="9"/>
      <c r="K78" s="9"/>
      <c r="O78" s="35" t="str">
        <f>'Data 3 Table'!BT3</f>
        <v>Violent offenders per 10,000 population, 2008/9</v>
      </c>
      <c r="P78" s="9"/>
      <c r="Q78" s="9"/>
    </row>
    <row r="79" spans="1:17" ht="21" x14ac:dyDescent="0.3">
      <c r="A79" s="9"/>
      <c r="B79" s="37">
        <v>65</v>
      </c>
      <c r="C79" s="65" t="s">
        <v>171</v>
      </c>
      <c r="D79" s="49">
        <f>VLOOKUP(B79,'Data 3 Table'!$A$4:$DJ$84,$C$12+2)</f>
        <v>22.960561858454888</v>
      </c>
      <c r="E79" s="49">
        <f t="shared" si="0"/>
        <v>22.961211858454888</v>
      </c>
      <c r="F79" s="50">
        <f t="shared" si="1"/>
        <v>53</v>
      </c>
      <c r="G79" s="38" t="str">
        <f t="shared" si="2"/>
        <v xml:space="preserve">Northern Grampians </v>
      </c>
      <c r="H79" s="49">
        <f t="shared" si="3"/>
        <v>20.753860127157132</v>
      </c>
      <c r="I79" s="9"/>
      <c r="J79" s="9"/>
      <c r="K79" s="9"/>
      <c r="O79" s="35" t="str">
        <f>'Data 3 Table'!BU3</f>
        <v>Child protection substantiations per 1,000 eligible pop</v>
      </c>
      <c r="P79" s="9"/>
      <c r="Q79" s="9"/>
    </row>
    <row r="80" spans="1:17" x14ac:dyDescent="0.3">
      <c r="A80" s="9"/>
      <c r="B80" s="37">
        <v>66</v>
      </c>
      <c r="C80" s="65" t="s">
        <v>172</v>
      </c>
      <c r="D80" s="49">
        <f>VLOOKUP(B80,'Data 3 Table'!$A$4:$DJ$84,$C$12+2)</f>
        <v>45.945945945945951</v>
      </c>
      <c r="E80" s="49">
        <f t="shared" ref="E80:E93" si="4">D80+0.00001*B80</f>
        <v>45.946605945945954</v>
      </c>
      <c r="F80" s="50">
        <f t="shared" ref="F80:F93" si="5">RANK(E80,E$15:E$93)</f>
        <v>20</v>
      </c>
      <c r="G80" s="38" t="str">
        <f t="shared" ref="G80:G93" si="6">VLOOKUP(MATCH(B80,F$15:F$93,0),$B$15:$D$93,2)</f>
        <v xml:space="preserve">Ararat </v>
      </c>
      <c r="H80" s="49">
        <f t="shared" ref="H80:H93" si="7">VLOOKUP(MATCH(B80,F$15:F$93,0),$B$15:$D$93,3)</f>
        <v>20.598947794415217</v>
      </c>
      <c r="I80" s="9"/>
      <c r="J80" s="9"/>
      <c r="K80" s="9"/>
      <c r="O80" s="35" t="str">
        <f>'Data 3 Table'!BV3</f>
        <v>Rate of Police callouts to family incidents, 2020/21 [per 100,000 residents]</v>
      </c>
      <c r="P80" s="9"/>
      <c r="Q80" s="9"/>
    </row>
    <row r="81" spans="1:17" x14ac:dyDescent="0.3">
      <c r="A81" s="9"/>
      <c r="B81" s="37">
        <v>67</v>
      </c>
      <c r="C81" s="65" t="s">
        <v>173</v>
      </c>
      <c r="D81" s="49">
        <f>VLOOKUP(B81,'Data 3 Table'!$A$4:$DJ$84,$C$12+2)</f>
        <v>18.368556191981039</v>
      </c>
      <c r="E81" s="49">
        <f t="shared" si="4"/>
        <v>18.369226191981038</v>
      </c>
      <c r="F81" s="50">
        <f t="shared" si="5"/>
        <v>75</v>
      </c>
      <c r="G81" s="38" t="str">
        <f t="shared" si="6"/>
        <v xml:space="preserve">Loddon </v>
      </c>
      <c r="H81" s="49">
        <f t="shared" si="7"/>
        <v>20.427350427350426</v>
      </c>
      <c r="I81" s="9"/>
      <c r="J81" s="9"/>
      <c r="K81" s="9"/>
      <c r="O81" s="35" t="str">
        <f>'Data 3 Table'!BW3</f>
        <v>Youth disengagement rate [per cent not in paid employment or enrolled in formal education], 20-24 year-olds, 2021</v>
      </c>
      <c r="P81" s="9"/>
      <c r="Q81" s="9"/>
    </row>
    <row r="82" spans="1:17" x14ac:dyDescent="0.3">
      <c r="A82" s="9"/>
      <c r="B82" s="37">
        <v>68</v>
      </c>
      <c r="C82" s="65" t="s">
        <v>174</v>
      </c>
      <c r="D82" s="49">
        <f>VLOOKUP(B82,'Data 3 Table'!$A$4:$DJ$84,$C$12+2)</f>
        <v>21.840242669362993</v>
      </c>
      <c r="E82" s="49">
        <f t="shared" si="4"/>
        <v>21.840922669362993</v>
      </c>
      <c r="F82" s="50">
        <f t="shared" si="5"/>
        <v>57</v>
      </c>
      <c r="G82" s="38" t="str">
        <f t="shared" si="6"/>
        <v xml:space="preserve">Hindmarsh </v>
      </c>
      <c r="H82" s="49">
        <f t="shared" si="7"/>
        <v>20.377358490566039</v>
      </c>
      <c r="I82" s="9"/>
      <c r="J82" s="9"/>
      <c r="K82" s="9"/>
      <c r="O82" s="35" t="str">
        <f>'Data 3 Table'!BX3</f>
        <v>Birth rate per 1,000 women aged 20-24, 2021</v>
      </c>
      <c r="P82" s="9"/>
      <c r="Q82" s="9"/>
    </row>
    <row r="83" spans="1:17" x14ac:dyDescent="0.3">
      <c r="A83" s="9"/>
      <c r="B83" s="37">
        <v>69</v>
      </c>
      <c r="C83" s="65" t="s">
        <v>175</v>
      </c>
      <c r="D83" s="49">
        <f>VLOOKUP(B83,'Data 3 Table'!$A$4:$DJ$84,$C$12+2)</f>
        <v>26.527494908350306</v>
      </c>
      <c r="E83" s="49">
        <f t="shared" si="4"/>
        <v>26.528184908350305</v>
      </c>
      <c r="F83" s="50">
        <f t="shared" si="5"/>
        <v>45</v>
      </c>
      <c r="G83" s="38" t="str">
        <f t="shared" si="6"/>
        <v xml:space="preserve">Colac-Otway </v>
      </c>
      <c r="H83" s="49">
        <f t="shared" si="7"/>
        <v>20.259740259740262</v>
      </c>
      <c r="I83" s="9"/>
      <c r="J83" s="9"/>
      <c r="K83" s="9"/>
      <c r="O83" s="35" t="str">
        <f>'Data 3 Table'!BY3</f>
        <v>Per cent of adolescents with highest level of psychological distress, 2009</v>
      </c>
      <c r="P83" s="9"/>
      <c r="Q83" s="9"/>
    </row>
    <row r="84" spans="1:17" x14ac:dyDescent="0.3">
      <c r="A84" s="9"/>
      <c r="B84" s="37">
        <v>70</v>
      </c>
      <c r="C84" s="65" t="s">
        <v>176</v>
      </c>
      <c r="D84" s="49">
        <f>VLOOKUP(B84,'Data 3 Table'!$A$4:$DJ$84,$C$12+2)</f>
        <v>28.508069483799432</v>
      </c>
      <c r="E84" s="49">
        <f t="shared" si="4"/>
        <v>28.50876948379943</v>
      </c>
      <c r="F84" s="50">
        <f t="shared" si="5"/>
        <v>38</v>
      </c>
      <c r="G84" s="38" t="str">
        <f t="shared" si="6"/>
        <v xml:space="preserve">East Gippsland </v>
      </c>
      <c r="H84" s="49">
        <f t="shared" si="7"/>
        <v>19.949937421777221</v>
      </c>
      <c r="I84" s="9"/>
      <c r="J84" s="9"/>
      <c r="K84" s="9"/>
      <c r="O84" s="35" t="str">
        <f>'Data 3 Table'!BZ3</f>
        <v>Per cent of adolescents without positive psychological development, 2009</v>
      </c>
      <c r="P84" s="9"/>
      <c r="Q84" s="9"/>
    </row>
    <row r="85" spans="1:17" x14ac:dyDescent="0.3">
      <c r="A85" s="9"/>
      <c r="B85" s="37">
        <v>71</v>
      </c>
      <c r="C85" s="65" t="s">
        <v>177</v>
      </c>
      <c r="D85" s="49">
        <f>VLOOKUP(B85,'Data 3 Table'!$A$4:$DJ$84,$C$12+2)</f>
        <v>21.55310728420152</v>
      </c>
      <c r="E85" s="49">
        <f t="shared" si="4"/>
        <v>21.553817284201521</v>
      </c>
      <c r="F85" s="50">
        <f t="shared" si="5"/>
        <v>61</v>
      </c>
      <c r="G85" s="38" t="str">
        <f t="shared" si="6"/>
        <v xml:space="preserve">Murrindindi </v>
      </c>
      <c r="H85" s="49">
        <f t="shared" si="7"/>
        <v>19.581233036060489</v>
      </c>
      <c r="I85" s="9"/>
      <c r="J85" s="9"/>
      <c r="K85" s="9"/>
      <c r="O85" s="35" t="str">
        <f>'Data 3 Table'!CA3</f>
        <v>Per cent of adolescents who do not have a trusted adult in life, 2009</v>
      </c>
      <c r="P85" s="9"/>
      <c r="Q85" s="9"/>
    </row>
    <row r="86" spans="1:17" ht="21" x14ac:dyDescent="0.3">
      <c r="A86" s="9"/>
      <c r="B86" s="37">
        <v>72</v>
      </c>
      <c r="C86" s="65" t="s">
        <v>178</v>
      </c>
      <c r="D86" s="49">
        <f>VLOOKUP(B86,'Data 3 Table'!$A$4:$DJ$84,$C$12+2)</f>
        <v>23.382352941176471</v>
      </c>
      <c r="E86" s="49">
        <f t="shared" si="4"/>
        <v>23.383072941176472</v>
      </c>
      <c r="F86" s="50">
        <f t="shared" si="5"/>
        <v>52</v>
      </c>
      <c r="G86" s="38" t="str">
        <f t="shared" si="6"/>
        <v xml:space="preserve">Latrobe </v>
      </c>
      <c r="H86" s="49">
        <f t="shared" si="7"/>
        <v>19.329668380918601</v>
      </c>
      <c r="I86" s="9"/>
      <c r="J86" s="9"/>
      <c r="K86" s="9"/>
      <c r="O86" s="35" t="str">
        <f>'Data 3 Table'!CB3</f>
        <v>Per cent of adolescents who do not have someone to turn to for advice when they have problems, 2009</v>
      </c>
      <c r="P86" s="9"/>
      <c r="Q86" s="9"/>
    </row>
    <row r="87" spans="1:17" x14ac:dyDescent="0.3">
      <c r="A87" s="9"/>
      <c r="B87" s="37">
        <v>73</v>
      </c>
      <c r="C87" s="65" t="s">
        <v>179</v>
      </c>
      <c r="D87" s="49">
        <f>VLOOKUP(B87,'Data 3 Table'!$A$4:$DJ$84,$C$12+2)</f>
        <v>63.066750629722925</v>
      </c>
      <c r="E87" s="49">
        <f t="shared" si="4"/>
        <v>63.067480629722922</v>
      </c>
      <c r="F87" s="50">
        <f t="shared" si="5"/>
        <v>7</v>
      </c>
      <c r="G87" s="38" t="str">
        <f t="shared" si="6"/>
        <v xml:space="preserve">Yarriambiack </v>
      </c>
      <c r="H87" s="49">
        <f t="shared" si="7"/>
        <v>18.796992481203006</v>
      </c>
      <c r="I87" s="9"/>
      <c r="J87" s="9"/>
      <c r="K87" s="9"/>
      <c r="O87" s="35" t="str">
        <f>'Data 3 Table'!CC3</f>
        <v>Per cent of adolescents who are not are satisfied with the quality of life, 2009</v>
      </c>
      <c r="P87" s="9"/>
      <c r="Q87" s="9"/>
    </row>
    <row r="88" spans="1:17" x14ac:dyDescent="0.3">
      <c r="A88" s="9"/>
      <c r="B88" s="37">
        <v>74</v>
      </c>
      <c r="C88" s="65" t="s">
        <v>180</v>
      </c>
      <c r="D88" s="49">
        <f>VLOOKUP(B88,'Data 3 Table'!$A$4:$DJ$84,$C$12+2)</f>
        <v>37.992930600608027</v>
      </c>
      <c r="E88" s="49">
        <f t="shared" si="4"/>
        <v>37.993670600608027</v>
      </c>
      <c r="F88" s="50">
        <f t="shared" si="5"/>
        <v>24</v>
      </c>
      <c r="G88" s="38" t="str">
        <f t="shared" si="6"/>
        <v xml:space="preserve">Moira </v>
      </c>
      <c r="H88" s="49">
        <f t="shared" si="7"/>
        <v>18.740955137481912</v>
      </c>
      <c r="I88" s="9"/>
      <c r="J88" s="9"/>
      <c r="K88" s="9"/>
      <c r="O88" s="35" t="str">
        <f>'Data 3 Table'!CD3</f>
        <v>Victims of crime against the person, per 1,000 adolescents, 2009/10</v>
      </c>
      <c r="P88" s="9"/>
      <c r="Q88" s="9"/>
    </row>
    <row r="89" spans="1:17" x14ac:dyDescent="0.3">
      <c r="A89" s="9"/>
      <c r="B89" s="37">
        <v>75</v>
      </c>
      <c r="C89" s="65" t="s">
        <v>181</v>
      </c>
      <c r="D89" s="49">
        <f>VLOOKUP(B89,'Data 3 Table'!$A$4:$DJ$84,$C$12+2)</f>
        <v>22.562014769929934</v>
      </c>
      <c r="E89" s="49">
        <f t="shared" si="4"/>
        <v>22.562764769929935</v>
      </c>
      <c r="F89" s="50">
        <f t="shared" si="5"/>
        <v>55</v>
      </c>
      <c r="G89" s="38" t="str">
        <f t="shared" si="6"/>
        <v xml:space="preserve">Swan Hill </v>
      </c>
      <c r="H89" s="49">
        <f t="shared" si="7"/>
        <v>18.368556191981039</v>
      </c>
      <c r="I89" s="9"/>
      <c r="J89" s="9"/>
      <c r="K89" s="9"/>
      <c r="O89" s="35" t="str">
        <f>'Data 3 Table'!CE3</f>
        <v>Per cent of  20-24 year olds who left school before completing year 11, 2021</v>
      </c>
      <c r="P89" s="9"/>
      <c r="Q89" s="9"/>
    </row>
    <row r="90" spans="1:17" x14ac:dyDescent="0.3">
      <c r="A90" s="9"/>
      <c r="B90" s="37">
        <v>76</v>
      </c>
      <c r="C90" s="65" t="s">
        <v>182</v>
      </c>
      <c r="D90" s="49">
        <f>VLOOKUP(B90,'Data 3 Table'!$A$4:$DJ$84,$C$12+2)</f>
        <v>48.496063858518973</v>
      </c>
      <c r="E90" s="49">
        <f t="shared" si="4"/>
        <v>48.496823858518972</v>
      </c>
      <c r="F90" s="50">
        <f t="shared" si="5"/>
        <v>18</v>
      </c>
      <c r="G90" s="38" t="str">
        <f t="shared" si="6"/>
        <v xml:space="preserve">Glenelg </v>
      </c>
      <c r="H90" s="49">
        <f t="shared" si="7"/>
        <v>17.754130495659478</v>
      </c>
      <c r="I90" s="9"/>
      <c r="J90" s="9"/>
      <c r="K90" s="9"/>
      <c r="O90" s="35" t="str">
        <f>'Data 3 Table'!CF3</f>
        <v>Child protection substantiations per 1,000 eligible pop</v>
      </c>
      <c r="P90" s="9"/>
      <c r="Q90" s="9"/>
    </row>
    <row r="91" spans="1:17" x14ac:dyDescent="0.3">
      <c r="A91" s="9"/>
      <c r="B91" s="37">
        <v>77</v>
      </c>
      <c r="C91" s="65" t="s">
        <v>183</v>
      </c>
      <c r="D91" s="49">
        <f>VLOOKUP(B91,'Data 3 Table'!$A$4:$DJ$84,$C$12+2)</f>
        <v>67.246763713292694</v>
      </c>
      <c r="E91" s="49">
        <f t="shared" si="4"/>
        <v>67.247533713292697</v>
      </c>
      <c r="F91" s="50">
        <f t="shared" si="5"/>
        <v>4</v>
      </c>
      <c r="G91" s="38" t="str">
        <f t="shared" si="6"/>
        <v xml:space="preserve">Gannawarra </v>
      </c>
      <c r="H91" s="49">
        <f t="shared" si="7"/>
        <v>17.235294117647058</v>
      </c>
      <c r="I91" s="9"/>
      <c r="J91" s="9"/>
      <c r="K91" s="9"/>
      <c r="O91" s="35" t="str">
        <f>'Data 3 Table'!CG3</f>
        <v>Per cent adults who walked for Transport, for trips longer than 10 mins, on four or more days during the past week: 2014</v>
      </c>
      <c r="P91" s="9"/>
      <c r="Q91" s="9"/>
    </row>
    <row r="92" spans="1:17" x14ac:dyDescent="0.3">
      <c r="A92" s="9"/>
      <c r="B92" s="37">
        <v>78</v>
      </c>
      <c r="C92" s="65" t="s">
        <v>184</v>
      </c>
      <c r="D92" s="49">
        <f>VLOOKUP(B92,'Data 3 Table'!$A$4:$DJ$84,$C$12+2)</f>
        <v>29.699808388332976</v>
      </c>
      <c r="E92" s="49">
        <f t="shared" si="4"/>
        <v>29.700588388332974</v>
      </c>
      <c r="F92" s="50">
        <f t="shared" si="5"/>
        <v>37</v>
      </c>
      <c r="G92" s="38" t="str">
        <f t="shared" si="6"/>
        <v xml:space="preserve">Pyrenees </v>
      </c>
      <c r="H92" s="49">
        <f t="shared" si="7"/>
        <v>17.009493670886076</v>
      </c>
      <c r="I92" s="9"/>
      <c r="J92" s="9"/>
      <c r="K92" s="9"/>
      <c r="O92" s="35" t="str">
        <f>'Data 3 Table'!CH3</f>
        <v>Proportion of Highly Walkable Primary Schools  - index score - 2012</v>
      </c>
      <c r="P92" s="9"/>
      <c r="Q92" s="9"/>
    </row>
    <row r="93" spans="1:17" ht="21" x14ac:dyDescent="0.3">
      <c r="A93" s="9"/>
      <c r="B93" s="37">
        <v>79</v>
      </c>
      <c r="C93" s="65" t="s">
        <v>185</v>
      </c>
      <c r="D93" s="49">
        <f>VLOOKUP(B93,'Data 3 Table'!$A$4:$DJ$84,$C$12+2)</f>
        <v>18.796992481203006</v>
      </c>
      <c r="E93" s="49">
        <f t="shared" si="4"/>
        <v>18.797782481203004</v>
      </c>
      <c r="F93" s="50">
        <f t="shared" si="5"/>
        <v>73</v>
      </c>
      <c r="G93" s="38" t="str">
        <f t="shared" si="6"/>
        <v xml:space="preserve">Central Goldfields </v>
      </c>
      <c r="H93" s="49">
        <f t="shared" si="7"/>
        <v>14.94473810667948</v>
      </c>
      <c r="I93" s="9"/>
      <c r="J93" s="9"/>
      <c r="K93" s="9"/>
      <c r="O93" s="35" t="str">
        <f>'Data 3 Table'!CI3</f>
        <v>Per cent of adults who cycled for transport for trips longer than 10 minutes last week, 2014</v>
      </c>
      <c r="P93" s="9"/>
      <c r="Q93" s="9"/>
    </row>
    <row r="94" spans="1:17" x14ac:dyDescent="0.3">
      <c r="A94" s="9"/>
      <c r="B94" s="64"/>
      <c r="C94" s="64"/>
      <c r="D94" s="64"/>
      <c r="E94" s="64"/>
      <c r="F94" s="9"/>
      <c r="G94" s="9"/>
      <c r="H94" s="9"/>
      <c r="I94" s="9"/>
      <c r="J94" s="9"/>
      <c r="K94" s="9"/>
      <c r="O94" s="35" t="str">
        <f>'Data 3 Table'!CJ3</f>
        <v>Per cent of persons travelling to work, who travel 2 or more hours per day, 2012</v>
      </c>
      <c r="P94" s="9"/>
      <c r="Q94" s="9"/>
    </row>
    <row r="95" spans="1:17" x14ac:dyDescent="0.3">
      <c r="B95" s="51"/>
      <c r="C95" s="51"/>
      <c r="D95" s="51"/>
      <c r="E95" s="51"/>
      <c r="O95" s="35" t="str">
        <f>'Data 3 Table'!CK3</f>
        <v>Per cent of those residents who travelled to work who did so by public transport, walking or cycling, 2021</v>
      </c>
      <c r="P95" s="9"/>
      <c r="Q95" s="9"/>
    </row>
    <row r="96" spans="1:17" x14ac:dyDescent="0.3">
      <c r="O96" s="35">
        <f>'Data 3 Table'!CL3</f>
        <v>0</v>
      </c>
      <c r="P96" s="9"/>
      <c r="Q96" s="9"/>
    </row>
    <row r="97" spans="15:17" x14ac:dyDescent="0.3">
      <c r="O97" s="35">
        <f>'Data 3 Table'!CM3</f>
        <v>0</v>
      </c>
      <c r="P97" s="9"/>
      <c r="Q97" s="9"/>
    </row>
    <row r="98" spans="15:17" x14ac:dyDescent="0.3">
      <c r="O98" s="35" t="str">
        <f>'Data 3 Table'!CN3</f>
        <v>Proportion of LGA which is green (% total area of LGA) -  % total area LGA - 2013</v>
      </c>
      <c r="P98" s="9"/>
      <c r="Q98" s="9"/>
    </row>
    <row r="99" spans="15:17" x14ac:dyDescent="0.3">
      <c r="O99" s="35" t="str">
        <f>'Data 3 Table'!CO3</f>
        <v>Per cent of urban area covered by tree canopy, 2014</v>
      </c>
      <c r="P99" s="9"/>
      <c r="Q99" s="9"/>
    </row>
    <row r="100" spans="15:17" x14ac:dyDescent="0.3">
      <c r="O100" s="35" t="str">
        <f>'Data 3 Table'!CP3</f>
        <v xml:space="preserve">Tonnes of CO2 emitted, per occupied private dwelling, 2007 </v>
      </c>
      <c r="P100" s="9"/>
      <c r="Q100" s="9"/>
    </row>
    <row r="101" spans="15:17" x14ac:dyDescent="0.3">
      <c r="O101" s="35" t="str">
        <f>'Data 3 Table'!CQ3</f>
        <v xml:space="preserve">Megawatts an hour of electricity used per occupied private dwelling, 2007 </v>
      </c>
      <c r="P101" s="9"/>
      <c r="Q101" s="9"/>
    </row>
    <row r="102" spans="15:17" x14ac:dyDescent="0.3">
      <c r="O102" s="35" t="str">
        <f>'Data 3 Table'!CR3</f>
        <v>Per cent of adults who live in houses that collect waste water, 2011</v>
      </c>
      <c r="P102" s="9"/>
      <c r="Q102" s="9"/>
    </row>
    <row r="103" spans="15:17" x14ac:dyDescent="0.3">
      <c r="O103" s="35" t="str">
        <f>'Data 3 Table'!CS3</f>
        <v>Kg of garbage generated per household, 2012/13</v>
      </c>
      <c r="P103" s="9"/>
      <c r="Q103" s="9"/>
    </row>
    <row r="104" spans="15:17" x14ac:dyDescent="0.3">
      <c r="O104" s="35" t="str">
        <f>'Data 3 Table'!CT3</f>
        <v>Per cent of Residents who do not agree that their locality is a pleasant environment, with well-planned, open spaces, 2008</v>
      </c>
      <c r="P104" s="9"/>
      <c r="Q104" s="9"/>
    </row>
    <row r="105" spans="15:17" x14ac:dyDescent="0.3">
      <c r="O105" s="35" t="str">
        <f>'Data 3 Table'!CU3</f>
        <v>Per cent of dwellings for rent, which are affordable to Centrelink recipients, March 2022</v>
      </c>
      <c r="P105" s="9"/>
      <c r="Q105" s="9"/>
    </row>
    <row r="106" spans="15:17" x14ac:dyDescent="0.3">
      <c r="O106" s="35" t="str">
        <f>'Data 3 Table'!CV3</f>
        <v>Number of year's median household income required to purchase an average house, 2021</v>
      </c>
      <c r="P106" s="9"/>
      <c r="Q106" s="9"/>
    </row>
    <row r="107" spans="15:17" x14ac:dyDescent="0.3">
      <c r="O107" s="35" t="str">
        <f>'Data 3 Table'!CW3</f>
        <v>Number of homeless persons per 1,000 population 2016</v>
      </c>
      <c r="P107" s="9"/>
      <c r="Q107" s="9"/>
    </row>
    <row r="108" spans="15:17" x14ac:dyDescent="0.3">
      <c r="O108" s="35" t="str">
        <f>'Data 3 Table'!CX3</f>
        <v xml:space="preserve">Per cent of people who did not vote at the 2008 local government elections </v>
      </c>
      <c r="P108" s="9"/>
      <c r="Q108" s="9"/>
    </row>
    <row r="109" spans="15:17" x14ac:dyDescent="0.3">
      <c r="O109" s="35" t="str">
        <f>'Data 3 Table'!CY3</f>
        <v>Health Care Card Holders as a percentage of the population, June 2022</v>
      </c>
      <c r="P109" s="9"/>
      <c r="Q109" s="9"/>
    </row>
    <row r="110" spans="15:17" x14ac:dyDescent="0.3">
      <c r="O110" s="35" t="str">
        <f>'Data 3 Table'!CZ3</f>
        <v>Aged pension recipients as a percentage of persons aged 65 or more, June 2022</v>
      </c>
      <c r="P110" s="9"/>
      <c r="Q110" s="9"/>
    </row>
    <row r="111" spans="15:17" x14ac:dyDescent="0.3">
      <c r="O111" s="35" t="str">
        <f>'Data 3 Table'!DA3</f>
        <v>Smoking during pregnancy 2012-14</v>
      </c>
      <c r="P111" s="9"/>
      <c r="Q111" s="9"/>
    </row>
    <row r="112" spans="15:17" x14ac:dyDescent="0.3">
      <c r="O112" s="35">
        <f>'Data 3 Table'!DB3</f>
        <v>0</v>
      </c>
      <c r="P112" s="9"/>
      <c r="Q112" s="9"/>
    </row>
    <row r="113" spans="15:17" x14ac:dyDescent="0.3">
      <c r="O113" s="35">
        <f>'Data 3 Table'!DC3</f>
        <v>0</v>
      </c>
      <c r="P113" s="9"/>
      <c r="Q113" s="9"/>
    </row>
    <row r="114" spans="15:17" x14ac:dyDescent="0.3">
      <c r="O114" s="35">
        <f>'Data 3 Table'!DD3</f>
        <v>0</v>
      </c>
      <c r="P114" s="9"/>
      <c r="Q114" s="9"/>
    </row>
    <row r="115" spans="15:17" x14ac:dyDescent="0.3">
      <c r="O115" s="35">
        <f>'Data 3 Table'!DE3</f>
        <v>0</v>
      </c>
      <c r="P115" s="9"/>
      <c r="Q115" s="9"/>
    </row>
    <row r="116" spans="15:17" x14ac:dyDescent="0.3">
      <c r="O116" s="35">
        <f>'Data 3 Table'!DF3</f>
        <v>0</v>
      </c>
      <c r="P116" s="9"/>
      <c r="Q116" s="9"/>
    </row>
    <row r="117" spans="15:17" x14ac:dyDescent="0.3">
      <c r="O117" s="35">
        <f>'Data 3 Table'!DG3</f>
        <v>0</v>
      </c>
      <c r="P117" s="9"/>
      <c r="Q117" s="9"/>
    </row>
    <row r="118" spans="15:17" x14ac:dyDescent="0.3">
      <c r="O118" s="35">
        <f>'Data 3 Table'!DH3</f>
        <v>0</v>
      </c>
      <c r="P118" s="9"/>
      <c r="Q118" s="9"/>
    </row>
    <row r="119" spans="15:17" x14ac:dyDescent="0.3">
      <c r="O119" s="35">
        <f>'Data 3 Table'!DI3</f>
        <v>0</v>
      </c>
      <c r="P119" s="9"/>
      <c r="Q119" s="9"/>
    </row>
    <row r="120" spans="15:17" x14ac:dyDescent="0.3">
      <c r="O120" s="35"/>
      <c r="P120" s="9"/>
      <c r="Q120" s="9"/>
    </row>
  </sheetData>
  <sheetProtection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print="0" autoLine="0" autoPict="0">
                <anchor moveWithCells="1">
                  <from>
                    <xdr:col>0</xdr:col>
                    <xdr:colOff>31750</xdr:colOff>
                    <xdr:row>12</xdr:row>
                    <xdr:rowOff>38100</xdr:rowOff>
                  </from>
                  <to>
                    <xdr:col>11</xdr:col>
                    <xdr:colOff>127000</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Normal="100" workbookViewId="0">
      <pane xSplit="12" ySplit="10" topLeftCell="M11" activePane="bottomRight" state="frozen"/>
      <selection activeCell="O17" sqref="O17"/>
      <selection pane="topRight" activeCell="O17" sqref="O17"/>
      <selection pane="bottomLeft" activeCell="O17" sqref="O17"/>
      <selection pane="bottomRight" activeCell="P15" sqref="P15"/>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4" width="9.08984375" style="1"/>
    <col min="15" max="15" width="9.08984375" style="8"/>
    <col min="16" max="16384" width="9.08984375" style="1"/>
  </cols>
  <sheetData>
    <row r="1" spans="1:20" ht="10.5" customHeight="1" x14ac:dyDescent="0.3"/>
    <row r="2" spans="1:20" ht="10.5" customHeight="1" x14ac:dyDescent="0.3"/>
    <row r="3" spans="1:20" ht="10.5" customHeight="1" x14ac:dyDescent="0.3"/>
    <row r="4" spans="1:20" ht="10.5" customHeight="1" x14ac:dyDescent="0.3">
      <c r="N4" s="7" t="s">
        <v>45</v>
      </c>
    </row>
    <row r="5" spans="1:20" ht="10.5" customHeight="1" x14ac:dyDescent="0.3">
      <c r="N5" s="7" t="s">
        <v>50</v>
      </c>
    </row>
    <row r="6" spans="1:20" ht="10.5" customHeight="1" x14ac:dyDescent="0.3">
      <c r="A6" s="2"/>
      <c r="L6" s="2"/>
    </row>
    <row r="7" spans="1:20" ht="21" customHeight="1" x14ac:dyDescent="0.3">
      <c r="A7" s="2"/>
      <c r="B7" s="97" t="s">
        <v>89</v>
      </c>
      <c r="C7" s="97"/>
      <c r="D7" s="97"/>
      <c r="E7" s="97"/>
      <c r="F7" s="97"/>
      <c r="G7" s="97"/>
      <c r="H7" s="97"/>
      <c r="I7" s="97"/>
      <c r="J7" s="97"/>
      <c r="K7" s="97"/>
      <c r="L7" s="2"/>
      <c r="M7" s="8"/>
      <c r="N7" s="8"/>
      <c r="O7" s="9"/>
      <c r="P7" s="9"/>
      <c r="Q7" s="9"/>
      <c r="R7" s="9"/>
      <c r="S7" s="9"/>
      <c r="T7" s="9"/>
    </row>
    <row r="8" spans="1:20" ht="12.75" customHeight="1" x14ac:dyDescent="0.3">
      <c r="A8" s="33"/>
      <c r="B8" s="122" t="s">
        <v>55</v>
      </c>
      <c r="C8" s="122"/>
      <c r="D8" s="122"/>
      <c r="E8" s="122"/>
      <c r="F8" s="122"/>
      <c r="G8" s="122"/>
      <c r="H8" s="122"/>
      <c r="I8" s="122"/>
      <c r="J8" s="122"/>
      <c r="K8" s="122"/>
      <c r="L8" s="33"/>
      <c r="M8" s="40"/>
      <c r="N8" s="40"/>
      <c r="O8" s="34"/>
      <c r="P8" s="9"/>
      <c r="Q8" s="9"/>
      <c r="R8" s="9"/>
      <c r="S8" s="9"/>
      <c r="T8" s="9"/>
    </row>
    <row r="9" spans="1:20" ht="3" customHeight="1" x14ac:dyDescent="0.3">
      <c r="A9" s="33"/>
      <c r="B9" s="122"/>
      <c r="C9" s="122"/>
      <c r="D9" s="122"/>
      <c r="E9" s="122"/>
      <c r="F9" s="122"/>
      <c r="G9" s="122"/>
      <c r="H9" s="122"/>
      <c r="I9" s="122"/>
      <c r="J9" s="122"/>
      <c r="K9" s="122"/>
      <c r="L9" s="33"/>
      <c r="M9" s="40"/>
      <c r="N9" s="40"/>
      <c r="O9" s="35" t="str">
        <f>'Municipal Comparison'!O9</f>
        <v>Per cent of residents with limited English proficiency, 2021</v>
      </c>
      <c r="P9" s="9"/>
      <c r="Q9" s="9"/>
      <c r="R9" s="9"/>
      <c r="S9" s="9"/>
      <c r="T9" s="9"/>
    </row>
    <row r="10" spans="1:20" ht="13.5" customHeight="1" x14ac:dyDescent="0.3">
      <c r="A10" s="33"/>
      <c r="B10" s="122"/>
      <c r="C10" s="122"/>
      <c r="D10" s="122"/>
      <c r="E10" s="122"/>
      <c r="F10" s="122"/>
      <c r="G10" s="122"/>
      <c r="H10" s="122"/>
      <c r="I10" s="122"/>
      <c r="J10" s="122"/>
      <c r="K10" s="122"/>
      <c r="L10" s="33"/>
      <c r="M10" s="40"/>
      <c r="N10" s="40"/>
      <c r="O10" s="35" t="str">
        <f>'Municipal Comparison'!O10</f>
        <v>Perceptions of neighbourhood – this is a close-knit neighbourhood: 2015</v>
      </c>
      <c r="P10" s="9"/>
      <c r="Q10" s="9"/>
      <c r="R10" s="9"/>
      <c r="S10" s="9"/>
      <c r="T10" s="9"/>
    </row>
    <row r="11" spans="1:20" ht="3" customHeight="1" x14ac:dyDescent="0.3">
      <c r="A11" s="33"/>
      <c r="B11" s="33"/>
      <c r="C11" s="33"/>
      <c r="D11" s="33"/>
      <c r="E11" s="33"/>
      <c r="F11" s="33"/>
      <c r="G11" s="33"/>
      <c r="H11" s="33"/>
      <c r="I11" s="33"/>
      <c r="J11" s="33"/>
      <c r="K11" s="33"/>
      <c r="L11" s="33"/>
      <c r="M11" s="40"/>
      <c r="N11" s="40"/>
      <c r="O11" s="35" t="str">
        <f>'Municipal Comparison'!O11</f>
        <v>Per cent of residents who engage in voluntary work, 2021</v>
      </c>
      <c r="P11" s="9"/>
      <c r="Q11" s="9"/>
      <c r="R11" s="9"/>
      <c r="S11" s="9"/>
      <c r="T11" s="9"/>
    </row>
    <row r="12" spans="1:20" ht="16.5" customHeight="1" x14ac:dyDescent="0.3">
      <c r="A12" s="33"/>
      <c r="B12" s="34"/>
      <c r="C12" s="36">
        <v>26</v>
      </c>
      <c r="D12" s="34"/>
      <c r="E12" s="34"/>
      <c r="F12" s="34"/>
      <c r="G12" s="34"/>
      <c r="H12" s="33"/>
      <c r="I12" s="33"/>
      <c r="J12" s="33"/>
      <c r="K12" s="33"/>
      <c r="L12" s="33"/>
      <c r="M12" s="40"/>
      <c r="N12" s="40"/>
      <c r="O12" s="35" t="str">
        <f>'Municipal Comparison'!O12</f>
        <v>Per cent of adults involved in citizen engagement in the past year, 2012</v>
      </c>
      <c r="P12" s="9"/>
      <c r="Q12" s="9"/>
      <c r="R12" s="9"/>
      <c r="S12" s="9"/>
      <c r="T12" s="9"/>
    </row>
    <row r="13" spans="1:20" ht="4.5" customHeight="1" x14ac:dyDescent="0.3">
      <c r="A13" s="33"/>
      <c r="B13" s="34"/>
      <c r="C13" s="9"/>
      <c r="D13" s="34"/>
      <c r="E13" s="34"/>
      <c r="F13" s="34"/>
      <c r="G13" s="34"/>
      <c r="H13" s="33"/>
      <c r="I13" s="33"/>
      <c r="J13" s="33"/>
      <c r="K13" s="33"/>
      <c r="L13" s="33"/>
      <c r="M13" s="40"/>
      <c r="N13" s="40"/>
      <c r="O13" s="35" t="str">
        <f>'Municipal Comparison'!O13</f>
        <v>EGM Losses per adult 2021/22</v>
      </c>
      <c r="P13" s="9"/>
      <c r="Q13" s="9"/>
      <c r="R13" s="9"/>
      <c r="S13" s="9"/>
      <c r="T13" s="9"/>
    </row>
    <row r="14" spans="1:20" ht="16.5" customHeight="1" x14ac:dyDescent="0.3">
      <c r="A14" s="33"/>
      <c r="B14" s="34"/>
      <c r="C14" s="36">
        <v>9</v>
      </c>
      <c r="D14" s="34"/>
      <c r="E14" s="34"/>
      <c r="F14" s="34"/>
      <c r="G14" s="34"/>
      <c r="H14" s="33"/>
      <c r="I14" s="33"/>
      <c r="J14" s="33"/>
      <c r="K14" s="33"/>
      <c r="L14" s="33"/>
      <c r="M14" s="40"/>
      <c r="N14" s="40"/>
      <c r="O14" s="35" t="str">
        <f>'Municipal Comparison'!O14</f>
        <v>Percentage of Pupils that did not meet National Literacy Benchmarks: 2019</v>
      </c>
      <c r="P14" s="9"/>
      <c r="Q14" s="9"/>
      <c r="R14" s="9"/>
      <c r="S14" s="9"/>
      <c r="T14" s="9"/>
    </row>
    <row r="15" spans="1:20" ht="12.75" customHeight="1" x14ac:dyDescent="0.3">
      <c r="A15" s="124" t="str">
        <f>INDEX(O9:O113,Correlations!C14)</f>
        <v>Per cent of females who left school before finishing yr. 11, 2021</v>
      </c>
      <c r="B15" s="40"/>
      <c r="C15" s="40"/>
      <c r="D15" s="40"/>
      <c r="E15" s="40"/>
      <c r="F15" s="40"/>
      <c r="G15" s="40"/>
      <c r="H15" s="40"/>
      <c r="I15" s="40"/>
      <c r="J15" s="40"/>
      <c r="K15" s="40"/>
      <c r="L15" s="40"/>
      <c r="M15" s="40"/>
      <c r="N15" s="40"/>
      <c r="O15" s="35" t="str">
        <f>'Municipal Comparison'!O15</f>
        <v>Percentage of Pupils that did not meet National Numeracy Benchmarks: 2019</v>
      </c>
      <c r="P15" s="9"/>
      <c r="Q15" s="9"/>
      <c r="R15" s="9"/>
      <c r="S15" s="9"/>
      <c r="T15" s="9"/>
    </row>
    <row r="16" spans="1:20" ht="18" customHeight="1" x14ac:dyDescent="0.3">
      <c r="A16" s="124"/>
      <c r="B16" s="40"/>
      <c r="C16" s="40"/>
      <c r="D16" s="40"/>
      <c r="E16" s="40"/>
      <c r="F16" s="40"/>
      <c r="G16" s="40"/>
      <c r="H16" s="40"/>
      <c r="I16" s="40"/>
      <c r="J16" s="40"/>
      <c r="K16" s="40"/>
      <c r="L16" s="40"/>
      <c r="M16" s="40"/>
      <c r="N16" s="40"/>
      <c r="O16" s="35" t="str">
        <f>'Municipal Comparison'!O16</f>
        <v>Per cent of males who left school before finishing yr. 11, 2021</v>
      </c>
      <c r="P16" s="9"/>
      <c r="Q16" s="9"/>
      <c r="R16" s="9"/>
      <c r="S16" s="9"/>
      <c r="T16" s="9"/>
    </row>
    <row r="17" spans="1:20" ht="17.25" customHeight="1" x14ac:dyDescent="0.3">
      <c r="A17" s="124"/>
      <c r="B17" s="40"/>
      <c r="C17" s="40"/>
      <c r="D17" s="40"/>
      <c r="E17" s="40"/>
      <c r="F17" s="40"/>
      <c r="G17" s="8"/>
      <c r="H17" s="8"/>
      <c r="I17" s="8"/>
      <c r="J17" s="8"/>
      <c r="K17" s="8"/>
      <c r="L17" s="40"/>
      <c r="M17" s="40"/>
      <c r="N17" s="40"/>
      <c r="O17" s="35" t="str">
        <f>'Municipal Comparison'!O17</f>
        <v>Per cent of females who left school before finishing yr. 11, 2021</v>
      </c>
      <c r="P17" s="9"/>
      <c r="Q17" s="9"/>
      <c r="R17" s="9"/>
      <c r="S17" s="9"/>
      <c r="T17" s="9"/>
    </row>
    <row r="18" spans="1:20" ht="17.25" customHeight="1" x14ac:dyDescent="0.3">
      <c r="A18" s="124"/>
      <c r="B18" s="8"/>
      <c r="C18" s="8"/>
      <c r="D18" s="8"/>
      <c r="E18" s="8"/>
      <c r="F18" s="40"/>
      <c r="G18" s="8"/>
      <c r="H18" s="8"/>
      <c r="I18" s="8"/>
      <c r="J18" s="8"/>
      <c r="K18" s="8"/>
      <c r="L18" s="40"/>
      <c r="M18" s="8"/>
      <c r="N18" s="40"/>
      <c r="O18" s="35" t="str">
        <f>'Municipal Comparison'!O18</f>
        <v>Per cent of persons who left school before finishing yr. 11, 2021</v>
      </c>
      <c r="P18" s="9"/>
      <c r="Q18" s="9"/>
      <c r="R18" s="9"/>
      <c r="S18" s="9"/>
      <c r="T18" s="9"/>
    </row>
    <row r="19" spans="1:20" ht="17.25" customHeight="1" x14ac:dyDescent="0.3">
      <c r="A19" s="124"/>
      <c r="B19" s="8"/>
      <c r="C19" s="8"/>
      <c r="D19" s="8"/>
      <c r="E19" s="8"/>
      <c r="F19" s="40"/>
      <c r="G19" s="8"/>
      <c r="H19" s="8"/>
      <c r="I19" s="8"/>
      <c r="J19" s="8"/>
      <c r="K19" s="8"/>
      <c r="L19" s="40"/>
      <c r="M19" s="8"/>
      <c r="N19" s="40"/>
      <c r="O19" s="35" t="str">
        <f>'Municipal Comparison'!O19</f>
        <v>Per cent of 25-44 year-olds who hold a degree, 2021</v>
      </c>
      <c r="P19" s="9"/>
      <c r="Q19" s="9"/>
      <c r="R19" s="9"/>
      <c r="S19" s="9"/>
      <c r="T19" s="9"/>
    </row>
    <row r="20" spans="1:20" ht="17.25" customHeight="1" x14ac:dyDescent="0.3">
      <c r="A20" s="124"/>
      <c r="B20" s="8"/>
      <c r="C20" s="8"/>
      <c r="D20" s="8"/>
      <c r="E20" s="8"/>
      <c r="F20" s="40"/>
      <c r="G20" s="8"/>
      <c r="H20" s="8"/>
      <c r="I20" s="8"/>
      <c r="J20" s="8"/>
      <c r="K20" s="8"/>
      <c r="L20" s="40"/>
      <c r="M20" s="8"/>
      <c r="N20" s="40"/>
      <c r="O20" s="35" t="str">
        <f>'Municipal Comparison'!O20</f>
        <v>Per cent of 20-24 year-olds attending university or other tertiary institution, 2021</v>
      </c>
      <c r="P20" s="9"/>
      <c r="Q20" s="9"/>
      <c r="R20" s="9"/>
      <c r="S20" s="9"/>
      <c r="T20" s="9"/>
    </row>
    <row r="21" spans="1:20" ht="17.25" customHeight="1" x14ac:dyDescent="0.3">
      <c r="A21" s="124"/>
      <c r="B21" s="8"/>
      <c r="C21" s="8"/>
      <c r="D21" s="8"/>
      <c r="E21" s="8"/>
      <c r="F21" s="40"/>
      <c r="G21" s="8"/>
      <c r="H21" s="8"/>
      <c r="I21" s="8"/>
      <c r="J21" s="8"/>
      <c r="K21" s="8"/>
      <c r="L21" s="40"/>
      <c r="M21" s="8"/>
      <c r="N21" s="40"/>
      <c r="O21" s="35" t="str">
        <f>'Municipal Comparison'!O21</f>
        <v>Per cent students in Year 9  who did not meet or exceed the benchmarks for reading, 2019</v>
      </c>
      <c r="P21" s="9"/>
      <c r="Q21" s="9"/>
      <c r="R21" s="9"/>
      <c r="S21" s="9"/>
      <c r="T21" s="9"/>
    </row>
    <row r="22" spans="1:20" ht="17.25" customHeight="1" x14ac:dyDescent="0.3">
      <c r="A22" s="124"/>
      <c r="B22" s="8"/>
      <c r="C22" s="8"/>
      <c r="D22" s="8"/>
      <c r="E22" s="8"/>
      <c r="F22" s="40"/>
      <c r="G22" s="8"/>
      <c r="H22" s="8"/>
      <c r="I22" s="8"/>
      <c r="J22" s="8"/>
      <c r="K22" s="8"/>
      <c r="L22" s="40"/>
      <c r="M22" s="40"/>
      <c r="N22" s="40"/>
      <c r="O22" s="35" t="str">
        <f>'Municipal Comparison'!O22</f>
        <v>Youth disengagement rate [per cent not in paid employment or enrolled in formal education], 20-24 year-olds, 2021</v>
      </c>
      <c r="P22" s="9"/>
      <c r="Q22" s="9"/>
      <c r="R22" s="9"/>
      <c r="S22" s="9"/>
      <c r="T22" s="9"/>
    </row>
    <row r="23" spans="1:20" ht="17.25" customHeight="1" x14ac:dyDescent="0.3">
      <c r="A23" s="124"/>
      <c r="B23" s="8"/>
      <c r="C23" s="8"/>
      <c r="D23" s="8"/>
      <c r="E23" s="8"/>
      <c r="F23" s="40"/>
      <c r="G23" s="8"/>
      <c r="H23" s="8"/>
      <c r="I23" s="8"/>
      <c r="J23" s="8"/>
      <c r="K23" s="8"/>
      <c r="L23" s="40"/>
      <c r="M23" s="40"/>
      <c r="N23" s="40"/>
      <c r="O23" s="35" t="str">
        <f>'Municipal Comparison'!O23</f>
        <v>Per cent of  20-24 year olds who left school before completing year 11, 2021</v>
      </c>
      <c r="P23" s="9"/>
      <c r="Q23" s="9"/>
      <c r="R23" s="9"/>
      <c r="S23" s="9"/>
      <c r="T23" s="9"/>
    </row>
    <row r="24" spans="1:20" ht="17.25" customHeight="1" x14ac:dyDescent="0.3">
      <c r="A24" s="124"/>
      <c r="B24" s="8"/>
      <c r="C24" s="8"/>
      <c r="D24" s="8"/>
      <c r="E24" s="8"/>
      <c r="F24" s="40"/>
      <c r="G24" s="40"/>
      <c r="H24" s="8"/>
      <c r="I24" s="8"/>
      <c r="J24" s="8"/>
      <c r="K24" s="8"/>
      <c r="L24" s="40"/>
      <c r="M24" s="40"/>
      <c r="N24" s="40"/>
      <c r="O24" s="35" t="str">
        <f>'Municipal Comparison'!O24</f>
        <v>Per cent of prep. pupils developmentally vulnerable in 1 or more domains, 2021</v>
      </c>
      <c r="P24" s="9"/>
      <c r="Q24" s="9"/>
      <c r="R24" s="9"/>
      <c r="S24" s="9"/>
      <c r="T24" s="9"/>
    </row>
    <row r="25" spans="1:20" ht="17.25" customHeight="1" x14ac:dyDescent="0.3">
      <c r="A25" s="124"/>
      <c r="B25" s="8"/>
      <c r="C25" s="8"/>
      <c r="D25" s="8"/>
      <c r="E25" s="8"/>
      <c r="F25" s="40"/>
      <c r="G25" s="40"/>
      <c r="H25" s="8"/>
      <c r="I25" s="8"/>
      <c r="J25" s="8"/>
      <c r="K25" s="8"/>
      <c r="L25" s="40"/>
      <c r="M25" s="40"/>
      <c r="N25" s="40"/>
      <c r="O25" s="35" t="str">
        <f>'Municipal Comparison'!O25</f>
        <v>Per cent prep pupils who had not attended pre-school before their first year at school: 2021</v>
      </c>
      <c r="P25" s="9"/>
      <c r="Q25" s="9"/>
      <c r="R25" s="9"/>
      <c r="S25" s="9"/>
      <c r="T25" s="9"/>
    </row>
    <row r="26" spans="1:20" ht="17.25" customHeight="1" x14ac:dyDescent="0.3">
      <c r="A26" s="124"/>
      <c r="B26" s="8"/>
      <c r="C26" s="8"/>
      <c r="D26" s="8"/>
      <c r="E26" s="8"/>
      <c r="F26" s="40"/>
      <c r="G26" s="40"/>
      <c r="H26" s="8"/>
      <c r="I26" s="8"/>
      <c r="J26" s="8"/>
      <c r="K26" s="8"/>
      <c r="L26" s="40"/>
      <c r="M26" s="40"/>
      <c r="N26" s="40"/>
      <c r="O26" s="35" t="str">
        <f>'Municipal Comparison'!O26</f>
        <v>Managers and professionals as a percentage of employed residents, 2021</v>
      </c>
      <c r="P26" s="9"/>
      <c r="Q26" s="9"/>
      <c r="R26" s="9"/>
      <c r="S26" s="9"/>
      <c r="T26" s="9"/>
    </row>
    <row r="27" spans="1:20" ht="17.25" customHeight="1" x14ac:dyDescent="0.3">
      <c r="A27" s="124"/>
      <c r="B27" s="8"/>
      <c r="C27" s="8"/>
      <c r="D27" s="8"/>
      <c r="E27" s="8"/>
      <c r="F27" s="40"/>
      <c r="G27" s="40"/>
      <c r="H27" s="8"/>
      <c r="I27" s="8"/>
      <c r="J27" s="8"/>
      <c r="K27" s="8"/>
      <c r="L27" s="40"/>
      <c r="M27" s="40"/>
      <c r="N27" s="40"/>
      <c r="O27" s="35" t="str">
        <f>'Municipal Comparison'!O27</f>
        <v>Unemployment rate, persons 15+, June 2022</v>
      </c>
      <c r="P27" s="9"/>
      <c r="Q27" s="9"/>
      <c r="R27" s="9"/>
      <c r="S27" s="9"/>
      <c r="T27" s="9"/>
    </row>
    <row r="28" spans="1:20" ht="17.25" customHeight="1" x14ac:dyDescent="0.3">
      <c r="A28" s="124"/>
      <c r="B28" s="8"/>
      <c r="C28" s="8"/>
      <c r="D28" s="8"/>
      <c r="E28" s="8"/>
      <c r="F28" s="40"/>
      <c r="G28" s="40"/>
      <c r="H28" s="8"/>
      <c r="I28" s="8"/>
      <c r="J28" s="8"/>
      <c r="K28" s="8"/>
      <c r="L28" s="40"/>
      <c r="M28" s="40"/>
      <c r="N28" s="40"/>
      <c r="O28" s="35" t="str">
        <f>'Municipal Comparison'!O28</f>
        <v>Youth disengagement rate [per cent not in paid employment or enrolled in formal education] among 20-24 year-olds, 2021</v>
      </c>
      <c r="P28" s="9"/>
      <c r="Q28" s="9"/>
      <c r="R28" s="9"/>
      <c r="S28" s="9"/>
      <c r="T28" s="9"/>
    </row>
    <row r="29" spans="1:20" ht="17.25" customHeight="1" x14ac:dyDescent="0.3">
      <c r="A29" s="124"/>
      <c r="B29" s="8"/>
      <c r="C29" s="8"/>
      <c r="D29" s="8"/>
      <c r="E29" s="8"/>
      <c r="F29" s="40"/>
      <c r="G29" s="40"/>
      <c r="H29" s="8"/>
      <c r="I29" s="8"/>
      <c r="J29" s="8"/>
      <c r="K29" s="8"/>
      <c r="L29" s="40"/>
      <c r="M29" s="40"/>
      <c r="N29" s="40"/>
      <c r="O29" s="35" t="str">
        <f>'Municipal Comparison'!O29</f>
        <v>Per cent of children who were presented for their 2-year key ages-and-stages visit, 2017</v>
      </c>
      <c r="P29" s="9"/>
      <c r="Q29" s="9"/>
      <c r="R29" s="9"/>
      <c r="S29" s="9"/>
      <c r="T29" s="9"/>
    </row>
    <row r="30" spans="1:20" ht="17.25" customHeight="1" x14ac:dyDescent="0.3">
      <c r="A30" s="124"/>
      <c r="B30" s="8"/>
      <c r="C30" s="8"/>
      <c r="D30" s="8"/>
      <c r="E30" s="8"/>
      <c r="F30" s="40"/>
      <c r="G30" s="40"/>
      <c r="H30" s="8"/>
      <c r="I30" s="8"/>
      <c r="J30" s="8"/>
      <c r="K30" s="8"/>
      <c r="L30" s="40"/>
      <c r="M30" s="40"/>
      <c r="N30" s="40"/>
      <c r="O30" s="35" t="str">
        <f>'Municipal Comparison'!O30</f>
        <v>Per cent of children fully breast feeding at 6 months, 2015/16</v>
      </c>
      <c r="P30" s="9"/>
      <c r="Q30" s="9"/>
      <c r="R30" s="9"/>
      <c r="S30" s="9"/>
      <c r="T30" s="9"/>
    </row>
    <row r="31" spans="1:20" ht="17.25" customHeight="1" x14ac:dyDescent="0.3">
      <c r="A31" s="124"/>
      <c r="B31" s="8"/>
      <c r="C31" s="8"/>
      <c r="D31" s="8"/>
      <c r="E31" s="8"/>
      <c r="F31" s="40"/>
      <c r="G31" s="40"/>
      <c r="H31" s="8"/>
      <c r="I31" s="8"/>
      <c r="J31" s="8"/>
      <c r="K31" s="8"/>
      <c r="L31" s="40"/>
      <c r="M31" s="40"/>
      <c r="N31" s="40"/>
      <c r="O31" s="35" t="str">
        <f>'Municipal Comparison'!O31</f>
        <v>Per cent of prep. pupils developmentally vulnerable in 1 or more domains, 2021</v>
      </c>
      <c r="P31" s="9"/>
      <c r="Q31" s="9"/>
      <c r="R31" s="9"/>
      <c r="S31" s="9"/>
      <c r="T31" s="9"/>
    </row>
    <row r="32" spans="1:20" ht="17.25" customHeight="1" x14ac:dyDescent="0.3">
      <c r="A32" s="124"/>
      <c r="B32" s="8"/>
      <c r="C32" s="8"/>
      <c r="D32" s="8"/>
      <c r="E32" s="8"/>
      <c r="F32" s="40"/>
      <c r="G32" s="40"/>
      <c r="H32" s="8"/>
      <c r="I32" s="8"/>
      <c r="J32" s="8"/>
      <c r="K32" s="8"/>
      <c r="L32" s="40"/>
      <c r="M32" s="40"/>
      <c r="N32" s="40"/>
      <c r="O32" s="35" t="str">
        <f>'Municipal Comparison'!O32</f>
        <v>Per cent prep pupils who had not attended pre-school before their first year at school: 2021</v>
      </c>
      <c r="P32" s="9"/>
      <c r="Q32" s="9"/>
      <c r="R32" s="9"/>
      <c r="S32" s="9"/>
      <c r="T32" s="9"/>
    </row>
    <row r="33" spans="1:20" ht="12.75" customHeight="1" x14ac:dyDescent="0.3">
      <c r="A33" s="124"/>
      <c r="B33" s="8"/>
      <c r="C33" s="8"/>
      <c r="D33" s="8"/>
      <c r="E33" s="8"/>
      <c r="F33" s="40"/>
      <c r="G33" s="40"/>
      <c r="H33" s="8"/>
      <c r="I33" s="8"/>
      <c r="J33" s="8"/>
      <c r="K33" s="8"/>
      <c r="L33" s="40"/>
      <c r="M33" s="40"/>
      <c r="N33" s="40"/>
      <c r="O33" s="35" t="str">
        <f>'Municipal Comparison'!O33</f>
        <v xml:space="preserve"> Child protection investigations completed per 1,000 eligible pop., 2014</v>
      </c>
      <c r="P33" s="9"/>
      <c r="Q33" s="9"/>
      <c r="R33" s="9"/>
      <c r="S33" s="9"/>
      <c r="T33" s="9"/>
    </row>
    <row r="34" spans="1:20" ht="1.5" customHeight="1" x14ac:dyDescent="0.3">
      <c r="A34" s="124"/>
      <c r="B34" s="8"/>
      <c r="C34" s="8"/>
      <c r="D34" s="8"/>
      <c r="E34" s="8"/>
      <c r="F34" s="40"/>
      <c r="G34" s="40"/>
      <c r="H34" s="8"/>
      <c r="I34" s="8"/>
      <c r="J34" s="8"/>
      <c r="K34" s="8"/>
      <c r="L34" s="40"/>
      <c r="M34" s="40"/>
      <c r="N34" s="40"/>
      <c r="O34" s="35" t="str">
        <f>'Municipal Comparison'!O34</f>
        <v>Birth rate per 1,000 women aged 20-24, 2021</v>
      </c>
      <c r="P34" s="9"/>
      <c r="Q34" s="9"/>
      <c r="R34" s="9"/>
      <c r="S34" s="9"/>
      <c r="T34" s="9"/>
    </row>
    <row r="35" spans="1:20" ht="1.5" customHeight="1" x14ac:dyDescent="0.3">
      <c r="A35" s="124"/>
      <c r="B35" s="8"/>
      <c r="C35" s="8"/>
      <c r="D35" s="8"/>
      <c r="E35" s="8"/>
      <c r="F35" s="40"/>
      <c r="G35" s="40"/>
      <c r="H35" s="8"/>
      <c r="I35" s="8"/>
      <c r="J35" s="8"/>
      <c r="K35" s="8"/>
      <c r="L35" s="40"/>
      <c r="M35" s="40"/>
      <c r="N35" s="40"/>
      <c r="O35" s="35" t="str">
        <f>'Municipal Comparison'!O35</f>
        <v>Per cent of two-parent families with no parent in paid work, 2021</v>
      </c>
      <c r="P35" s="9"/>
      <c r="Q35" s="9"/>
      <c r="R35" s="9"/>
      <c r="S35" s="9"/>
      <c r="T35" s="9"/>
    </row>
    <row r="36" spans="1:20" ht="1.5" customHeight="1" x14ac:dyDescent="0.3">
      <c r="A36" s="124"/>
      <c r="B36" s="8"/>
      <c r="C36" s="8"/>
      <c r="D36" s="8"/>
      <c r="E36" s="8"/>
      <c r="F36" s="40"/>
      <c r="G36" s="40"/>
      <c r="H36" s="8"/>
      <c r="I36" s="8"/>
      <c r="J36" s="8"/>
      <c r="K36" s="8"/>
      <c r="L36" s="40"/>
      <c r="M36" s="40"/>
      <c r="N36" s="40"/>
      <c r="O36" s="35" t="str">
        <f>'Municipal Comparison'!O36</f>
        <v>Median weekly household gross income: two-parent families, 2021</v>
      </c>
      <c r="P36" s="9"/>
      <c r="Q36" s="9"/>
      <c r="R36" s="9"/>
      <c r="S36" s="9"/>
      <c r="T36" s="9"/>
    </row>
    <row r="37" spans="1:20" ht="11.25" customHeight="1" x14ac:dyDescent="0.3">
      <c r="A37" s="124"/>
      <c r="B37" s="123" t="str">
        <f>INDEX(O9:O113,Correlations!C12)</f>
        <v>Birth rate per 1,000 women aged 20-24, 2021</v>
      </c>
      <c r="C37" s="123"/>
      <c r="D37" s="123"/>
      <c r="E37" s="123"/>
      <c r="F37" s="123"/>
      <c r="G37" s="123"/>
      <c r="H37" s="123"/>
      <c r="I37" s="123"/>
      <c r="J37" s="123"/>
      <c r="K37" s="8"/>
      <c r="L37" s="40"/>
      <c r="M37" s="40"/>
      <c r="N37" s="40"/>
      <c r="O37" s="35" t="str">
        <f>'Municipal Comparison'!O37</f>
        <v>Median weekly household gross income: one-parent families, 2021</v>
      </c>
      <c r="P37" s="9"/>
      <c r="Q37" s="9"/>
      <c r="R37" s="9"/>
      <c r="S37" s="9"/>
      <c r="T37" s="9"/>
    </row>
    <row r="38" spans="1:20" ht="1.5" customHeight="1" x14ac:dyDescent="0.3">
      <c r="A38" s="33"/>
      <c r="C38" s="32"/>
      <c r="D38" s="32"/>
      <c r="E38" s="32"/>
      <c r="F38" s="32"/>
      <c r="G38" s="32"/>
      <c r="H38" s="32"/>
      <c r="I38" s="32"/>
      <c r="J38" s="32"/>
      <c r="K38" s="32"/>
      <c r="L38" s="32"/>
      <c r="M38" s="55"/>
      <c r="N38" s="40"/>
      <c r="O38" s="35" t="str">
        <f>'Municipal Comparison'!O38</f>
        <v>Rate of Police callouts to family incidents, 2020/21 [per 100,000 residents]</v>
      </c>
      <c r="P38" s="9"/>
      <c r="Q38" s="9"/>
      <c r="R38" s="9"/>
      <c r="S38" s="9"/>
      <c r="T38" s="9"/>
    </row>
    <row r="39" spans="1:20" ht="15.75" customHeight="1" x14ac:dyDescent="0.3">
      <c r="A39" s="33"/>
      <c r="B39" s="125" t="str">
        <f>CONCATENATE("The correlation between ",B37," and ",A15," equals ",ROUNDUP(B44,2),", which represents a ",B45, " assocation between the two measures.")</f>
        <v>The correlation between Birth rate per 1,000 women aged 20-24, 2021 and Per cent of females who left school before finishing yr. 11, 2021 equals 0.72, which represents a moderate assocation between the two measures.</v>
      </c>
      <c r="C39" s="125"/>
      <c r="D39" s="125"/>
      <c r="E39" s="125"/>
      <c r="F39" s="125"/>
      <c r="G39" s="125"/>
      <c r="H39" s="125"/>
      <c r="I39" s="125"/>
      <c r="J39" s="125"/>
      <c r="K39" s="125"/>
      <c r="L39" s="125"/>
      <c r="M39" s="55"/>
      <c r="N39" s="40"/>
      <c r="O39" s="35" t="str">
        <f>'Municipal Comparison'!O39</f>
        <v>Median weekly gross individual income, persons aged 15 years or more, 2021</v>
      </c>
      <c r="P39" s="9"/>
      <c r="Q39" s="9"/>
      <c r="R39" s="9"/>
      <c r="S39" s="9"/>
      <c r="T39" s="9"/>
    </row>
    <row r="40" spans="1:20" ht="15.75" customHeight="1" x14ac:dyDescent="0.3">
      <c r="A40" s="33"/>
      <c r="B40" s="125"/>
      <c r="C40" s="125"/>
      <c r="D40" s="125"/>
      <c r="E40" s="125"/>
      <c r="F40" s="125"/>
      <c r="G40" s="125"/>
      <c r="H40" s="125"/>
      <c r="I40" s="125"/>
      <c r="J40" s="125"/>
      <c r="K40" s="125"/>
      <c r="L40" s="125"/>
      <c r="M40" s="55"/>
      <c r="N40" s="40"/>
      <c r="O40" s="35" t="str">
        <f>'Municipal Comparison'!O40</f>
        <v>Per cent of weekly individual incomes below $250 among persons aged 35-44 years, 2021</v>
      </c>
      <c r="P40" s="9"/>
      <c r="Q40" s="9"/>
      <c r="R40" s="9"/>
      <c r="S40" s="9"/>
      <c r="T40" s="9"/>
    </row>
    <row r="41" spans="1:20" ht="11.25" customHeight="1" x14ac:dyDescent="0.3">
      <c r="A41" s="33"/>
      <c r="B41" s="8"/>
      <c r="C41" s="8"/>
      <c r="D41" s="8"/>
      <c r="E41" s="8"/>
      <c r="F41" s="8"/>
      <c r="G41" s="8"/>
      <c r="H41" s="8"/>
      <c r="L41" s="33"/>
      <c r="M41" s="40"/>
      <c r="N41" s="40"/>
      <c r="O41" s="35" t="str">
        <f>'Municipal Comparison'!O41</f>
        <v>SEIFA Index of Relative Socio-economic Disadvantage, 2016</v>
      </c>
      <c r="P41" s="9"/>
      <c r="Q41" s="9"/>
      <c r="R41" s="9"/>
      <c r="S41" s="9"/>
      <c r="T41" s="9"/>
    </row>
    <row r="42" spans="1:20" ht="11.25" customHeight="1" x14ac:dyDescent="0.3">
      <c r="A42" s="33"/>
      <c r="B42" s="8"/>
      <c r="C42" s="8"/>
      <c r="D42" s="8"/>
      <c r="E42" s="8"/>
      <c r="F42" s="8"/>
      <c r="G42" s="8"/>
      <c r="H42" s="8"/>
      <c r="I42" s="8"/>
      <c r="J42" s="8"/>
      <c r="L42" s="33"/>
      <c r="M42" s="40"/>
      <c r="N42" s="40"/>
      <c r="O42" s="35" t="str">
        <f>'Municipal Comparison'!O42</f>
        <v>Female median individual weekly gross income, 2021</v>
      </c>
      <c r="P42" s="9"/>
      <c r="Q42" s="9"/>
      <c r="R42" s="9"/>
      <c r="S42" s="9"/>
      <c r="T42" s="9"/>
    </row>
    <row r="43" spans="1:20" ht="11.25" customHeight="1" x14ac:dyDescent="0.3">
      <c r="A43" s="33"/>
      <c r="B43" s="9"/>
      <c r="C43" s="9"/>
      <c r="D43" s="9"/>
      <c r="E43" s="9"/>
      <c r="F43" s="9"/>
      <c r="G43" s="9"/>
      <c r="H43" s="8"/>
      <c r="I43" s="8"/>
      <c r="J43" s="8"/>
      <c r="L43" s="33"/>
      <c r="M43" s="40"/>
      <c r="N43" s="40"/>
      <c r="O43" s="35" t="str">
        <f>'Municipal Comparison'!O43</f>
        <v>Male median individual weekly gross income, 2021</v>
      </c>
      <c r="P43" s="9"/>
      <c r="Q43" s="9"/>
      <c r="R43" s="9"/>
      <c r="S43" s="9"/>
      <c r="T43" s="9"/>
    </row>
    <row r="44" spans="1:20" ht="11.25" customHeight="1" x14ac:dyDescent="0.3">
      <c r="A44" s="33"/>
      <c r="B44" s="12">
        <f>CORREL(E44:E74,F44:F74)</f>
        <v>0.71877076327397249</v>
      </c>
      <c r="C44" s="37">
        <v>1</v>
      </c>
      <c r="D44" s="38" t="s">
        <v>0</v>
      </c>
      <c r="E44" s="39">
        <f>VLOOKUP(C44,'Data 3 Table'!$A$4:$DI$34,$C$12+2)</f>
        <v>40.127787255599948</v>
      </c>
      <c r="F44" s="39">
        <f>VLOOKUP(C44,'Data 3 Table'!$A$4:$DI$34,$C$14+2)</f>
        <v>28.193325661680092</v>
      </c>
      <c r="G44" s="34"/>
      <c r="H44" s="8"/>
      <c r="I44" s="8"/>
      <c r="J44" s="8"/>
      <c r="L44" s="33"/>
      <c r="M44" s="40"/>
      <c r="N44" s="40"/>
      <c r="O44" s="35" t="str">
        <f>'Municipal Comparison'!O44</f>
        <v>Median weekly gross individual income, persons aged 15 years or more, 2021</v>
      </c>
      <c r="P44" s="9"/>
      <c r="Q44" s="9"/>
      <c r="R44" s="9"/>
      <c r="S44" s="9"/>
      <c r="T44" s="9"/>
    </row>
    <row r="45" spans="1:20" ht="11.25" customHeight="1" x14ac:dyDescent="0.3">
      <c r="A45" s="33"/>
      <c r="B45" s="9" t="str">
        <f>IF(ABS(B44)&gt;0.75,"substantial",IF(AND(ABS(B44)&lt;0.75,ABS(B44)&gt;0.5),"moderate","weak"))</f>
        <v>moderate</v>
      </c>
      <c r="C45" s="37">
        <v>2</v>
      </c>
      <c r="D45" s="38" t="s">
        <v>1</v>
      </c>
      <c r="E45" s="39">
        <f>VLOOKUP(C45,'Data 3 Table'!$A$4:$DI$34,$C$12+2)</f>
        <v>63.747919362736965</v>
      </c>
      <c r="F45" s="39">
        <f>VLOOKUP(C45,'Data 3 Table'!$A$4:$DI$34,$C$14+2)</f>
        <v>33.884677234091434</v>
      </c>
      <c r="G45" s="34"/>
      <c r="H45" s="8"/>
      <c r="I45" s="8"/>
      <c r="J45" s="8"/>
      <c r="L45" s="33"/>
      <c r="M45" s="40"/>
      <c r="N45" s="40"/>
      <c r="O45" s="35" t="str">
        <f>'Municipal Comparison'!O45</f>
        <v>Per cent of 2-parent families with children aged less than 15, which possess fewer than 2 cars, 2021</v>
      </c>
      <c r="P45" s="9"/>
      <c r="Q45" s="9"/>
      <c r="R45" s="9"/>
      <c r="S45" s="9"/>
      <c r="T45" s="9"/>
    </row>
    <row r="46" spans="1:20" ht="11.25" customHeight="1" x14ac:dyDescent="0.3">
      <c r="A46" s="33"/>
      <c r="B46" s="9"/>
      <c r="C46" s="37">
        <v>3</v>
      </c>
      <c r="D46" s="38" t="s">
        <v>2</v>
      </c>
      <c r="E46" s="39">
        <f>VLOOKUP(C46,'Data 3 Table'!$A$4:$DI$34,$C$12+2)</f>
        <v>42.92508094504575</v>
      </c>
      <c r="F46" s="39">
        <f>VLOOKUP(C46,'Data 3 Table'!$A$4:$DI$34,$C$14+2)</f>
        <v>28.985348546899981</v>
      </c>
      <c r="G46" s="34"/>
      <c r="H46" s="8"/>
      <c r="I46" s="8"/>
      <c r="J46" s="8"/>
      <c r="L46" s="33"/>
      <c r="M46" s="40"/>
      <c r="N46" s="40"/>
      <c r="O46" s="35" t="str">
        <f>'Municipal Comparison'!O46</f>
        <v>Gini Coefficient, 2021 (a measure of income distribution - 1 = complete inequality; 0 = complete equality), 2021</v>
      </c>
      <c r="P46" s="9"/>
      <c r="Q46" s="9"/>
      <c r="R46" s="9"/>
      <c r="S46" s="9"/>
      <c r="T46" s="9"/>
    </row>
    <row r="47" spans="1:20" ht="12" customHeight="1" x14ac:dyDescent="0.3">
      <c r="A47" s="33"/>
      <c r="B47" s="9"/>
      <c r="C47" s="37">
        <v>4</v>
      </c>
      <c r="D47" s="38" t="s">
        <v>3</v>
      </c>
      <c r="E47" s="39">
        <f>VLOOKUP(C47,'Data 3 Table'!$A$4:$DI$34,$C$12+2)</f>
        <v>5.8913532290010444</v>
      </c>
      <c r="F47" s="39">
        <f>VLOOKUP(C47,'Data 3 Table'!$A$4:$DI$34,$C$14+2)</f>
        <v>20.128467265923383</v>
      </c>
      <c r="G47" s="34"/>
      <c r="H47" s="8"/>
      <c r="I47" s="8"/>
      <c r="J47" s="8"/>
      <c r="L47" s="33"/>
      <c r="M47" s="40"/>
      <c r="N47" s="40"/>
      <c r="O47" s="35" t="str">
        <f>'Municipal Comparison'!O47</f>
        <v>Per cent of renting households, which are living below the poverty line, 2016</v>
      </c>
      <c r="P47" s="9"/>
      <c r="Q47" s="9"/>
      <c r="R47" s="9"/>
      <c r="S47" s="9"/>
      <c r="T47" s="9"/>
    </row>
    <row r="48" spans="1:20" ht="12" customHeight="1" x14ac:dyDescent="0.3">
      <c r="A48" s="33"/>
      <c r="B48" s="9"/>
      <c r="C48" s="37">
        <v>5</v>
      </c>
      <c r="D48" s="38" t="s">
        <v>4</v>
      </c>
      <c r="E48" s="39">
        <f>VLOOKUP(C48,'Data 3 Table'!$A$4:$DI$34,$C$12+2)</f>
        <v>47.470270659786351</v>
      </c>
      <c r="F48" s="39">
        <f>VLOOKUP(C48,'Data 3 Table'!$A$4:$DI$34,$C$14+2)</f>
        <v>33.020877716233485</v>
      </c>
      <c r="G48" s="34"/>
      <c r="H48" s="8"/>
      <c r="I48" s="8"/>
      <c r="J48" s="8"/>
      <c r="L48" s="33"/>
      <c r="M48" s="40"/>
      <c r="N48" s="40"/>
      <c r="O48" s="35" t="str">
        <f>'Municipal Comparison'!O48</f>
        <v>Per cent of dwellings which are owned or being purchased by their occupants, 2021</v>
      </c>
      <c r="P48" s="9"/>
      <c r="Q48" s="9"/>
      <c r="R48" s="9"/>
      <c r="S48" s="9"/>
      <c r="T48" s="9"/>
    </row>
    <row r="49" spans="1:20" ht="12" customHeight="1" x14ac:dyDescent="0.3">
      <c r="A49" s="33"/>
      <c r="B49" s="34"/>
      <c r="C49" s="37">
        <v>6</v>
      </c>
      <c r="D49" s="38" t="s">
        <v>5</v>
      </c>
      <c r="E49" s="39">
        <f>VLOOKUP(C49,'Data 3 Table'!$A$4:$DI$34,$C$12+2)</f>
        <v>50.765266990729003</v>
      </c>
      <c r="F49" s="39">
        <f>VLOOKUP(C49,'Data 3 Table'!$A$4:$DI$34,$C$14+2)</f>
        <v>31.79751974932698</v>
      </c>
      <c r="G49" s="34"/>
      <c r="H49" s="8"/>
      <c r="I49" s="8"/>
      <c r="J49" s="8"/>
      <c r="L49" s="33"/>
      <c r="M49" s="40"/>
      <c r="N49" s="40"/>
      <c r="O49" s="35" t="str">
        <f>'Municipal Comparison'!O49</f>
        <v>Per cent of dwellings which are rented from the government, co-operatives or the church, 2021</v>
      </c>
      <c r="P49" s="9"/>
      <c r="Q49" s="9"/>
      <c r="R49" s="9"/>
      <c r="S49" s="9"/>
      <c r="T49" s="9"/>
    </row>
    <row r="50" spans="1:20" ht="12" customHeight="1" x14ac:dyDescent="0.3">
      <c r="A50" s="33"/>
      <c r="B50" s="34"/>
      <c r="C50" s="37">
        <v>7</v>
      </c>
      <c r="D50" s="38" t="s">
        <v>6</v>
      </c>
      <c r="E50" s="39">
        <f>VLOOKUP(C50,'Data 3 Table'!$A$4:$DI$34,$C$12+2)</f>
        <v>2.2887874718900703</v>
      </c>
      <c r="F50" s="39">
        <f>VLOOKUP(C50,'Data 3 Table'!$A$4:$DI$34,$C$14+2)</f>
        <v>14.808506611785299</v>
      </c>
      <c r="G50" s="34"/>
      <c r="H50" s="8"/>
      <c r="I50" s="8"/>
      <c r="J50" s="8"/>
      <c r="L50" s="33"/>
      <c r="M50" s="40"/>
      <c r="N50" s="40"/>
      <c r="O50" s="35" t="str">
        <f>'Municipal Comparison'!O50</f>
        <v>Per cent of private dwellings which are overcrowded, 2021</v>
      </c>
      <c r="P50" s="9"/>
      <c r="Q50" s="9"/>
      <c r="R50" s="9"/>
      <c r="S50" s="9"/>
      <c r="T50" s="9"/>
    </row>
    <row r="51" spans="1:20" ht="12" customHeight="1" x14ac:dyDescent="0.3">
      <c r="A51" s="33"/>
      <c r="B51" s="34"/>
      <c r="C51" s="37">
        <v>8</v>
      </c>
      <c r="D51" s="38" t="s">
        <v>7</v>
      </c>
      <c r="E51" s="39">
        <f>VLOOKUP(C51,'Data 3 Table'!$A$4:$DI$34,$C$12+2)</f>
        <v>48.658844904587447</v>
      </c>
      <c r="F51" s="39">
        <f>VLOOKUP(C51,'Data 3 Table'!$A$4:$DI$34,$C$14+2)</f>
        <v>34.940792860820316</v>
      </c>
      <c r="G51" s="34"/>
      <c r="H51" s="8"/>
      <c r="I51" s="8"/>
      <c r="J51" s="8"/>
      <c r="L51" s="33"/>
      <c r="M51" s="40"/>
      <c r="N51" s="40"/>
      <c r="O51" s="35" t="str">
        <f>'Municipal Comparison'!O51</f>
        <v>Female / Male (%): Per cent of 30-39 year olds who had left school before completing year 11, 2021</v>
      </c>
      <c r="P51" s="9"/>
      <c r="Q51" s="9"/>
      <c r="R51" s="9"/>
      <c r="S51" s="9"/>
      <c r="T51" s="9"/>
    </row>
    <row r="52" spans="1:20" ht="12" customHeight="1" x14ac:dyDescent="0.3">
      <c r="A52" s="33"/>
      <c r="B52" s="34"/>
      <c r="C52" s="37">
        <v>9</v>
      </c>
      <c r="D52" s="38" t="s">
        <v>8</v>
      </c>
      <c r="E52" s="39">
        <f>VLOOKUP(C52,'Data 3 Table'!$A$4:$DI$34,$C$12+2)</f>
        <v>0.79573187437931847</v>
      </c>
      <c r="F52" s="39">
        <f>VLOOKUP(C52,'Data 3 Table'!$A$4:$DI$34,$C$14+2)</f>
        <v>11.981973155677476</v>
      </c>
      <c r="G52" s="34"/>
      <c r="H52" s="8"/>
      <c r="I52" s="8"/>
      <c r="J52" s="8"/>
      <c r="L52" s="33"/>
      <c r="M52" s="40"/>
      <c r="N52" s="40"/>
      <c r="O52" s="35" t="str">
        <f>'Municipal Comparison'!O52</f>
        <v>Per cent of women aged 20-24, who had given birth, 2021</v>
      </c>
      <c r="P52" s="9"/>
      <c r="Q52" s="9"/>
      <c r="R52" s="9"/>
      <c r="S52" s="9"/>
      <c r="T52" s="9"/>
    </row>
    <row r="53" spans="1:20" ht="12" customHeight="1" x14ac:dyDescent="0.3">
      <c r="A53" s="33"/>
      <c r="B53" s="34"/>
      <c r="C53" s="37">
        <v>10</v>
      </c>
      <c r="D53" s="38" t="s">
        <v>9</v>
      </c>
      <c r="E53" s="39">
        <f>VLOOKUP(C53,'Data 3 Table'!$A$4:$DI$34,$C$12+2)</f>
        <v>20.678888086677709</v>
      </c>
      <c r="F53" s="39">
        <f>VLOOKUP(C53,'Data 3 Table'!$A$4:$DI$34,$C$14+2)</f>
        <v>31.467750936777485</v>
      </c>
      <c r="G53" s="34"/>
      <c r="H53" s="8"/>
      <c r="I53" s="8"/>
      <c r="J53" s="8"/>
      <c r="L53" s="33"/>
      <c r="M53" s="40"/>
      <c r="N53" s="40"/>
      <c r="O53" s="35" t="str">
        <f>'Municipal Comparison'!O53</f>
        <v>Female / Male (%): Hours worked at home, 2021</v>
      </c>
      <c r="P53" s="9"/>
      <c r="Q53" s="9"/>
      <c r="R53" s="9"/>
      <c r="S53" s="9"/>
      <c r="T53" s="9"/>
    </row>
    <row r="54" spans="1:20" ht="12" customHeight="1" x14ac:dyDescent="0.3">
      <c r="A54" s="33"/>
      <c r="B54" s="34"/>
      <c r="C54" s="37">
        <v>11</v>
      </c>
      <c r="D54" s="38" t="s">
        <v>10</v>
      </c>
      <c r="E54" s="39">
        <f>VLOOKUP(C54,'Data 3 Table'!$A$4:$DI$34,$C$12+2)</f>
        <v>66.906747204294618</v>
      </c>
      <c r="F54" s="39">
        <f>VLOOKUP(C54,'Data 3 Table'!$A$4:$DI$34,$C$14+2)</f>
        <v>34.576568670469506</v>
      </c>
      <c r="G54" s="34"/>
      <c r="H54" s="40"/>
      <c r="I54" s="40"/>
      <c r="J54" s="40"/>
      <c r="K54" s="33"/>
      <c r="L54" s="33"/>
      <c r="M54" s="40"/>
      <c r="N54" s="40"/>
      <c r="O54" s="35" t="str">
        <f>'Municipal Comparison'!O54</f>
        <v>Male median personal incomes: per cent higher than female incomes, 2021</v>
      </c>
      <c r="P54" s="9"/>
      <c r="Q54" s="9"/>
      <c r="R54" s="9"/>
      <c r="S54" s="9"/>
      <c r="T54" s="9"/>
    </row>
    <row r="55" spans="1:20" ht="12" customHeight="1" x14ac:dyDescent="0.3">
      <c r="A55" s="33"/>
      <c r="B55" s="34"/>
      <c r="C55" s="37">
        <v>12</v>
      </c>
      <c r="D55" s="38" t="s">
        <v>11</v>
      </c>
      <c r="E55" s="39">
        <f>VLOOKUP(C55,'Data 3 Table'!$A$4:$DI$34,$C$12+2)</f>
        <v>79.848643654532324</v>
      </c>
      <c r="F55" s="39">
        <f>VLOOKUP(C55,'Data 3 Table'!$A$4:$DI$34,$C$14+2)</f>
        <v>37.544234492889096</v>
      </c>
      <c r="G55" s="34"/>
      <c r="H55" s="40"/>
      <c r="I55" s="40"/>
      <c r="J55" s="40"/>
      <c r="K55" s="33"/>
      <c r="L55" s="33"/>
      <c r="M55" s="40"/>
      <c r="N55" s="40"/>
      <c r="O55" s="35" t="str">
        <f>'Municipal Comparison'!O55</f>
        <v>Male / Female (%):  Proportion of persons in paid work who hold managerial or professional jobs, 2021</v>
      </c>
      <c r="P55" s="9"/>
      <c r="Q55" s="9"/>
      <c r="R55" s="9"/>
      <c r="S55" s="9"/>
      <c r="T55" s="9"/>
    </row>
    <row r="56" spans="1:20" ht="12" customHeight="1" x14ac:dyDescent="0.3">
      <c r="A56" s="33"/>
      <c r="B56" s="34"/>
      <c r="C56" s="37">
        <v>13</v>
      </c>
      <c r="D56" s="38" t="s">
        <v>12</v>
      </c>
      <c r="E56" s="39">
        <f>VLOOKUP(C56,'Data 3 Table'!$A$4:$DI$34,$C$12+2)</f>
        <v>37.99958483641003</v>
      </c>
      <c r="F56" s="39">
        <f>VLOOKUP(C56,'Data 3 Table'!$A$4:$DI$34,$C$14+2)</f>
        <v>26.779284889382033</v>
      </c>
      <c r="G56" s="34"/>
      <c r="H56" s="40"/>
      <c r="I56" s="40"/>
      <c r="J56" s="40"/>
      <c r="K56" s="33"/>
      <c r="L56" s="33"/>
      <c r="M56" s="40"/>
      <c r="N56" s="40"/>
      <c r="O56" s="35" t="str">
        <f>'Municipal Comparison'!O56</f>
        <v>Rate of Police callouts to family incidents, 2020/21 [per 100,000 residents]</v>
      </c>
      <c r="P56" s="9"/>
      <c r="Q56" s="9"/>
      <c r="R56" s="9"/>
      <c r="S56" s="9"/>
      <c r="T56" s="9"/>
    </row>
    <row r="57" spans="1:20" ht="12" customHeight="1" x14ac:dyDescent="0.3">
      <c r="A57" s="33"/>
      <c r="B57" s="34"/>
      <c r="C57" s="37">
        <v>14</v>
      </c>
      <c r="D57" s="38" t="s">
        <v>13</v>
      </c>
      <c r="E57" s="39">
        <f>VLOOKUP(C57,'Data 3 Table'!$A$4:$DI$34,$C$12+2)</f>
        <v>36.580258977972008</v>
      </c>
      <c r="F57" s="39">
        <f>VLOOKUP(C57,'Data 3 Table'!$A$4:$DI$34,$C$14+2)</f>
        <v>25.996085816624202</v>
      </c>
      <c r="G57" s="34"/>
      <c r="H57" s="40"/>
      <c r="I57" s="40"/>
      <c r="J57" s="40"/>
      <c r="K57" s="33"/>
      <c r="L57" s="33"/>
      <c r="M57" s="40"/>
      <c r="N57" s="40"/>
      <c r="O57" s="35" t="str">
        <f>'Municipal Comparison'!O57</f>
        <v>Male / Female (%): Median hours in paid employment per week, 2021</v>
      </c>
      <c r="P57" s="9"/>
      <c r="Q57" s="9"/>
      <c r="R57" s="9"/>
      <c r="S57" s="9"/>
      <c r="T57" s="9"/>
    </row>
    <row r="58" spans="1:20" ht="12" customHeight="1" x14ac:dyDescent="0.3">
      <c r="A58" s="33"/>
      <c r="B58" s="34"/>
      <c r="C58" s="37">
        <v>15</v>
      </c>
      <c r="D58" s="38" t="s">
        <v>14</v>
      </c>
      <c r="E58" s="39">
        <f>VLOOKUP(C58,'Data 3 Table'!$A$4:$DI$34,$C$12+2)</f>
        <v>81.37413743795193</v>
      </c>
      <c r="F58" s="39">
        <f>VLOOKUP(C58,'Data 3 Table'!$A$4:$DI$34,$C$14+2)</f>
        <v>43.223511793335831</v>
      </c>
      <c r="G58" s="34"/>
      <c r="H58" s="40"/>
      <c r="I58" s="40"/>
      <c r="J58" s="40"/>
      <c r="K58" s="33"/>
      <c r="L58" s="33"/>
      <c r="M58" s="40"/>
      <c r="N58" s="40"/>
      <c r="O58" s="35" t="str">
        <f>'Municipal Comparison'!O58</f>
        <v>Low Gender Equity Score, 2015</v>
      </c>
      <c r="P58" s="9"/>
      <c r="Q58" s="9"/>
      <c r="R58" s="9"/>
      <c r="S58" s="9"/>
      <c r="T58" s="9"/>
    </row>
    <row r="59" spans="1:20" ht="12" customHeight="1" x14ac:dyDescent="0.3">
      <c r="A59" s="33"/>
      <c r="B59" s="34"/>
      <c r="C59" s="37">
        <v>16</v>
      </c>
      <c r="D59" s="38" t="s">
        <v>15</v>
      </c>
      <c r="E59" s="39">
        <f>VLOOKUP(C59,'Data 3 Table'!$A$4:$DI$34,$C$12+2)</f>
        <v>28.318639473718303</v>
      </c>
      <c r="F59" s="39">
        <f>VLOOKUP(C59,'Data 3 Table'!$A$4:$DI$34,$C$14+2)</f>
        <v>32.52181901699587</v>
      </c>
      <c r="G59" s="34"/>
      <c r="H59" s="40"/>
      <c r="I59" s="40"/>
      <c r="J59" s="40"/>
      <c r="K59" s="33"/>
      <c r="L59" s="33"/>
      <c r="M59" s="40"/>
      <c r="N59" s="40"/>
      <c r="O59" s="35">
        <f>'Municipal Comparison'!O59</f>
        <v>0</v>
      </c>
      <c r="P59" s="9"/>
      <c r="Q59" s="9"/>
      <c r="R59" s="9"/>
      <c r="S59" s="9"/>
      <c r="T59" s="9"/>
    </row>
    <row r="60" spans="1:20" ht="12" customHeight="1" x14ac:dyDescent="0.3">
      <c r="A60" s="33"/>
      <c r="B60" s="34"/>
      <c r="C60" s="37">
        <v>17</v>
      </c>
      <c r="D60" s="38" t="s">
        <v>16</v>
      </c>
      <c r="E60" s="39">
        <f>VLOOKUP(C60,'Data 3 Table'!$A$4:$DI$34,$C$12+2)</f>
        <v>63.18723536892783</v>
      </c>
      <c r="F60" s="39">
        <f>VLOOKUP(C60,'Data 3 Table'!$A$4:$DI$34,$C$14+2)</f>
        <v>33.246626564786212</v>
      </c>
      <c r="G60" s="34"/>
      <c r="H60" s="40"/>
      <c r="I60" s="40"/>
      <c r="J60" s="40"/>
      <c r="K60" s="33"/>
      <c r="L60" s="33"/>
      <c r="M60" s="40"/>
      <c r="N60" s="40"/>
      <c r="O60" s="35" t="str">
        <f>'Municipal Comparison'!O60</f>
        <v>% persons obese, 2017</v>
      </c>
      <c r="P60" s="9"/>
      <c r="Q60" s="9"/>
      <c r="R60" s="9"/>
      <c r="S60" s="9"/>
      <c r="T60" s="9"/>
    </row>
    <row r="61" spans="1:20" ht="12" customHeight="1" x14ac:dyDescent="0.3">
      <c r="A61" s="33"/>
      <c r="B61" s="34"/>
      <c r="C61" s="37">
        <v>18</v>
      </c>
      <c r="D61" s="38" t="s">
        <v>17</v>
      </c>
      <c r="E61" s="39">
        <f>VLOOKUP(C61,'Data 3 Table'!$A$4:$DI$34,$C$12+2)</f>
        <v>9.6335608311791674</v>
      </c>
      <c r="F61" s="39">
        <f>VLOOKUP(C61,'Data 3 Table'!$A$4:$DI$34,$C$14+2)</f>
        <v>20.341984929477682</v>
      </c>
      <c r="G61" s="34"/>
      <c r="H61" s="40"/>
      <c r="I61" s="40"/>
      <c r="J61" s="40"/>
      <c r="K61" s="33"/>
      <c r="L61" s="33"/>
      <c r="M61" s="40"/>
      <c r="N61" s="40"/>
      <c r="O61" s="35" t="str">
        <f>'Municipal Comparison'!O61</f>
        <v>Self-reported health status - Fair/poor, 2017</v>
      </c>
      <c r="P61" s="9"/>
      <c r="Q61" s="9"/>
      <c r="R61" s="9"/>
      <c r="S61" s="9"/>
      <c r="T61" s="9"/>
    </row>
    <row r="62" spans="1:20" ht="12" customHeight="1" x14ac:dyDescent="0.3">
      <c r="A62" s="33"/>
      <c r="B62" s="34"/>
      <c r="C62" s="37">
        <v>19</v>
      </c>
      <c r="D62" s="38" t="s">
        <v>18</v>
      </c>
      <c r="E62" s="39">
        <f>VLOOKUP(C62,'Data 3 Table'!$A$4:$DI$34,$C$12+2)</f>
        <v>60.056809675039361</v>
      </c>
      <c r="F62" s="39">
        <f>VLOOKUP(C62,'Data 3 Table'!$A$4:$DI$34,$C$14+2)</f>
        <v>36.515277489087502</v>
      </c>
      <c r="G62" s="34"/>
      <c r="H62" s="40"/>
      <c r="I62" s="40"/>
      <c r="J62" s="40"/>
      <c r="K62" s="33"/>
      <c r="L62" s="33"/>
      <c r="M62" s="40"/>
      <c r="N62" s="40"/>
      <c r="O62" s="35" t="str">
        <f>'Municipal Comparison'!O62</f>
        <v>Sedentary level of activity, 2017</v>
      </c>
      <c r="P62" s="9"/>
      <c r="Q62" s="9"/>
      <c r="R62" s="9"/>
      <c r="S62" s="9"/>
      <c r="T62" s="9"/>
    </row>
    <row r="63" spans="1:20" ht="12" customHeight="1" x14ac:dyDescent="0.3">
      <c r="A63" s="33"/>
      <c r="B63" s="34"/>
      <c r="C63" s="37">
        <v>20</v>
      </c>
      <c r="D63" s="38" t="s">
        <v>19</v>
      </c>
      <c r="E63" s="39">
        <f>VLOOKUP(C63,'Data 3 Table'!$A$4:$DI$34,$C$12+2)</f>
        <v>28.199679047633932</v>
      </c>
      <c r="F63" s="39">
        <f>VLOOKUP(C63,'Data 3 Table'!$A$4:$DI$34,$C$14+2)</f>
        <v>27.469208798006079</v>
      </c>
      <c r="G63" s="34"/>
      <c r="H63" s="40"/>
      <c r="I63" s="40"/>
      <c r="J63" s="40"/>
      <c r="K63" s="33"/>
      <c r="L63" s="33"/>
      <c r="M63" s="40"/>
      <c r="N63" s="40"/>
      <c r="O63" s="35" t="str">
        <f>'Municipal Comparison'!O63</f>
        <v>Met fruit consumption guidelines, 2017</v>
      </c>
      <c r="P63" s="9"/>
      <c r="Q63" s="9"/>
      <c r="R63" s="9"/>
      <c r="S63" s="9"/>
      <c r="T63" s="9"/>
    </row>
    <row r="64" spans="1:20" ht="12" customHeight="1" x14ac:dyDescent="0.3">
      <c r="A64" s="33"/>
      <c r="B64" s="34"/>
      <c r="C64" s="37">
        <v>21</v>
      </c>
      <c r="D64" s="38" t="s">
        <v>20</v>
      </c>
      <c r="E64" s="39">
        <f>VLOOKUP(C64,'Data 3 Table'!$A$4:$DI$34,$C$12+2)</f>
        <v>4.0550885586649139</v>
      </c>
      <c r="F64" s="39">
        <f>VLOOKUP(C64,'Data 3 Table'!$A$4:$DI$34,$C$14+2)</f>
        <v>41.619907294462067</v>
      </c>
      <c r="G64" s="34"/>
      <c r="H64" s="40"/>
      <c r="I64" s="40"/>
      <c r="J64" s="40"/>
      <c r="K64" s="33"/>
      <c r="L64" s="33"/>
      <c r="M64" s="40"/>
      <c r="N64" s="40"/>
      <c r="O64" s="35" t="str">
        <f>'Municipal Comparison'!O64</f>
        <v>Met vegetable consumption guidelines , 2017</v>
      </c>
      <c r="P64" s="9"/>
      <c r="Q64" s="9"/>
      <c r="R64" s="9"/>
      <c r="S64" s="9"/>
      <c r="T64" s="9"/>
    </row>
    <row r="65" spans="1:20" ht="12" customHeight="1" x14ac:dyDescent="0.3">
      <c r="A65" s="33"/>
      <c r="B65" s="34"/>
      <c r="C65" s="37">
        <v>22</v>
      </c>
      <c r="D65" s="38" t="s">
        <v>21</v>
      </c>
      <c r="E65" s="39">
        <f>VLOOKUP(C65,'Data 3 Table'!$A$4:$DI$34,$C$12+2)</f>
        <v>4.9748719095356106</v>
      </c>
      <c r="F65" s="39">
        <f>VLOOKUP(C65,'Data 3 Table'!$A$4:$DI$34,$C$14+2)</f>
        <v>13.500743865156048</v>
      </c>
      <c r="G65" s="34"/>
      <c r="H65" s="40"/>
      <c r="I65" s="40"/>
      <c r="J65" s="40"/>
      <c r="K65" s="33"/>
      <c r="L65" s="33"/>
      <c r="M65" s="40"/>
      <c r="N65" s="40"/>
      <c r="O65" s="35" t="str">
        <f>'Municipal Comparison'!O65</f>
        <v>Consume take-away meals, or snacks, more than once a week, 2017</v>
      </c>
      <c r="P65" s="9"/>
      <c r="Q65" s="9"/>
      <c r="R65" s="9"/>
      <c r="S65" s="9"/>
      <c r="T65" s="9"/>
    </row>
    <row r="66" spans="1:20" ht="12" customHeight="1" x14ac:dyDescent="0.3">
      <c r="A66" s="33"/>
      <c r="B66" s="34"/>
      <c r="C66" s="37">
        <v>23</v>
      </c>
      <c r="D66" s="38" t="s">
        <v>22</v>
      </c>
      <c r="E66" s="39">
        <f>VLOOKUP(C66,'Data 3 Table'!$A$4:$DI$34,$C$12+2)</f>
        <v>45.455269961360315</v>
      </c>
      <c r="F66" s="39">
        <f>VLOOKUP(C66,'Data 3 Table'!$A$4:$DI$34,$C$14+2)</f>
        <v>36.565272496831433</v>
      </c>
      <c r="G66" s="34"/>
      <c r="H66" s="40"/>
      <c r="I66" s="40"/>
      <c r="J66" s="40"/>
      <c r="K66" s="33"/>
      <c r="L66" s="33"/>
      <c r="M66" s="40"/>
      <c r="N66" s="40"/>
      <c r="O66" s="35" t="str">
        <f>'Municipal Comparison'!O66</f>
        <v>Consume sugar-sweetened soft drinks daily, 2017</v>
      </c>
      <c r="P66" s="9"/>
      <c r="Q66" s="9"/>
      <c r="R66" s="9"/>
      <c r="S66" s="9"/>
      <c r="T66" s="9"/>
    </row>
    <row r="67" spans="1:20" ht="12" customHeight="1" x14ac:dyDescent="0.3">
      <c r="A67" s="33"/>
      <c r="B67" s="34"/>
      <c r="C67" s="37">
        <v>24</v>
      </c>
      <c r="D67" s="38" t="s">
        <v>23</v>
      </c>
      <c r="E67" s="39">
        <f>VLOOKUP(C67,'Data 3 Table'!$A$4:$DI$34,$C$12+2)</f>
        <v>39.753112003729797</v>
      </c>
      <c r="F67" s="39">
        <f>VLOOKUP(C67,'Data 3 Table'!$A$4:$DI$34,$C$14+2)</f>
        <v>27.716186252771617</v>
      </c>
      <c r="G67" s="34"/>
      <c r="H67" s="40"/>
      <c r="I67" s="40"/>
      <c r="J67" s="40"/>
      <c r="K67" s="33"/>
      <c r="L67" s="33"/>
      <c r="M67" s="40"/>
      <c r="N67" s="40"/>
      <c r="O67" s="35" t="str">
        <f>'Municipal Comparison'!O67</f>
        <v>Increased lifetime risk of alcohol-related harm, 2017</v>
      </c>
      <c r="P67" s="9"/>
      <c r="Q67" s="9"/>
      <c r="R67" s="9"/>
      <c r="S67" s="9"/>
      <c r="T67" s="9"/>
    </row>
    <row r="68" spans="1:20" ht="12" customHeight="1" x14ac:dyDescent="0.3">
      <c r="A68" s="33"/>
      <c r="B68" s="34"/>
      <c r="C68" s="37">
        <v>25</v>
      </c>
      <c r="D68" s="38" t="s">
        <v>24</v>
      </c>
      <c r="E68" s="39">
        <f>VLOOKUP(C68,'Data 3 Table'!$A$4:$DI$34,$C$12+2)</f>
        <v>42.730928227932978</v>
      </c>
      <c r="F68" s="39">
        <f>VLOOKUP(C68,'Data 3 Table'!$A$4:$DI$34,$C$14+2)</f>
        <v>32.026920031670628</v>
      </c>
      <c r="G68" s="34"/>
      <c r="H68" s="40"/>
      <c r="I68" s="40"/>
      <c r="J68" s="40"/>
      <c r="K68" s="33"/>
      <c r="L68" s="33"/>
      <c r="M68" s="40"/>
      <c r="N68" s="40"/>
      <c r="O68" s="35" t="str">
        <f>'Municipal Comparison'!O68</f>
        <v>Current smokers, 2017</v>
      </c>
      <c r="P68" s="9"/>
      <c r="Q68" s="9"/>
      <c r="R68" s="9"/>
      <c r="S68" s="9"/>
      <c r="T68" s="9"/>
    </row>
    <row r="69" spans="1:20" ht="12" customHeight="1" x14ac:dyDescent="0.3">
      <c r="A69" s="33"/>
      <c r="B69" s="34"/>
      <c r="C69" s="37">
        <v>26</v>
      </c>
      <c r="D69" s="38" t="s">
        <v>25</v>
      </c>
      <c r="E69" s="39">
        <f>VLOOKUP(C69,'Data 3 Table'!$A$4:$DI$34,$C$12+2)</f>
        <v>27.23953633211595</v>
      </c>
      <c r="F69" s="39">
        <f>VLOOKUP(C69,'Data 3 Table'!$A$4:$DI$34,$C$14+2)</f>
        <v>31.86078087227208</v>
      </c>
      <c r="G69" s="34"/>
      <c r="H69" s="40"/>
      <c r="I69" s="40"/>
      <c r="J69" s="40"/>
      <c r="K69" s="33"/>
      <c r="L69" s="33"/>
      <c r="M69" s="40"/>
      <c r="N69" s="40"/>
      <c r="O69" s="35" t="str">
        <f>'Municipal Comparison'!O69</f>
        <v>Satisfaction with life - Low or medium (0-6), 2017</v>
      </c>
      <c r="P69" s="9"/>
      <c r="Q69" s="9"/>
      <c r="R69" s="9"/>
      <c r="S69" s="9"/>
      <c r="T69" s="9"/>
    </row>
    <row r="70" spans="1:20" ht="12" customHeight="1" x14ac:dyDescent="0.3">
      <c r="A70" s="33"/>
      <c r="B70" s="34"/>
      <c r="C70" s="37">
        <v>27</v>
      </c>
      <c r="D70" s="38" t="s">
        <v>26</v>
      </c>
      <c r="E70" s="39">
        <f>VLOOKUP(C70,'Data 3 Table'!$A$4:$DI$34,$C$12+2)</f>
        <v>27.177103634534493</v>
      </c>
      <c r="F70" s="39">
        <f>VLOOKUP(C70,'Data 3 Table'!$A$4:$DI$34,$C$14+2)</f>
        <v>27.01003760671248</v>
      </c>
      <c r="G70" s="34"/>
      <c r="H70" s="40"/>
      <c r="I70" s="40"/>
      <c r="J70" s="40"/>
      <c r="K70" s="33"/>
      <c r="L70" s="33"/>
      <c r="M70" s="40"/>
      <c r="N70" s="40"/>
      <c r="O70" s="35" t="str">
        <f>'Municipal Comparison'!O70</f>
        <v>High/very high levels of psychological distress, 2017</v>
      </c>
      <c r="P70" s="9"/>
      <c r="Q70" s="9"/>
      <c r="R70" s="9"/>
      <c r="S70" s="9"/>
      <c r="T70" s="9"/>
    </row>
    <row r="71" spans="1:20" ht="12" customHeight="1" x14ac:dyDescent="0.3">
      <c r="A71" s="33"/>
      <c r="B71" s="34"/>
      <c r="C71" s="37">
        <v>28</v>
      </c>
      <c r="D71" s="38" t="s">
        <v>27</v>
      </c>
      <c r="E71" s="39">
        <f>VLOOKUP(C71,'Data 3 Table'!$A$4:$DI$34,$C$12+2)</f>
        <v>58.012262757017936</v>
      </c>
      <c r="F71" s="39">
        <f>VLOOKUP(C71,'Data 3 Table'!$A$4:$DI$34,$C$14+2)</f>
        <v>34.737130768628063</v>
      </c>
      <c r="G71" s="34"/>
      <c r="H71" s="40"/>
      <c r="I71" s="40"/>
      <c r="J71" s="40"/>
      <c r="K71" s="33"/>
      <c r="L71" s="33"/>
      <c r="M71" s="40"/>
      <c r="N71" s="40"/>
      <c r="O71" s="35" t="str">
        <f>'Municipal Comparison'!O71</f>
        <v>Self-reported dental health: Fair/poor 2017</v>
      </c>
      <c r="P71" s="9"/>
      <c r="Q71" s="9"/>
      <c r="R71" s="9"/>
      <c r="S71" s="9"/>
      <c r="T71" s="9"/>
    </row>
    <row r="72" spans="1:20" ht="12" customHeight="1" x14ac:dyDescent="0.3">
      <c r="A72" s="33"/>
      <c r="B72" s="34"/>
      <c r="C72" s="37">
        <v>29</v>
      </c>
      <c r="D72" s="38" t="s">
        <v>28</v>
      </c>
      <c r="E72" s="39">
        <f>VLOOKUP(C72,'Data 3 Table'!$A$4:$DI$34,$C$12+2)</f>
        <v>37.697022458251816</v>
      </c>
      <c r="F72" s="39">
        <f>VLOOKUP(C72,'Data 3 Table'!$A$4:$DI$34,$C$14+2)</f>
        <v>26.780325890162942</v>
      </c>
      <c r="G72" s="34"/>
      <c r="H72" s="40"/>
      <c r="I72" s="40"/>
      <c r="J72" s="40"/>
      <c r="K72" s="33"/>
      <c r="L72" s="33"/>
      <c r="M72" s="40"/>
      <c r="N72" s="40"/>
      <c r="O72" s="35" t="str">
        <f>'Municipal Comparison'!O72</f>
        <v>Per cent of persons aged 70+, with a disability, 2021</v>
      </c>
      <c r="P72" s="9"/>
      <c r="Q72" s="9"/>
      <c r="R72" s="9"/>
      <c r="S72" s="9"/>
      <c r="T72" s="9"/>
    </row>
    <row r="73" spans="1:20" ht="12" customHeight="1" x14ac:dyDescent="0.3">
      <c r="A73" s="33"/>
      <c r="B73" s="34"/>
      <c r="C73" s="37">
        <v>30</v>
      </c>
      <c r="D73" s="38" t="s">
        <v>29</v>
      </c>
      <c r="E73" s="39">
        <f>VLOOKUP(C73,'Data 3 Table'!$A$4:$DI$34,$C$12+2)</f>
        <v>107.34918406999689</v>
      </c>
      <c r="F73" s="39">
        <f>VLOOKUP(C73,'Data 3 Table'!$A$4:$DI$34,$C$14+2)</f>
        <v>38.121295029639761</v>
      </c>
      <c r="G73" s="34"/>
      <c r="H73" s="40"/>
      <c r="I73" s="40"/>
      <c r="J73" s="40"/>
      <c r="K73" s="33"/>
      <c r="L73" s="33"/>
      <c r="M73" s="40"/>
      <c r="N73" s="40"/>
      <c r="O73" s="35" t="str">
        <f>'Municipal Comparison'!O73</f>
        <v>Per cent of 55-59 year olds in paid employment, 2021</v>
      </c>
      <c r="P73" s="9"/>
      <c r="Q73" s="9"/>
      <c r="R73" s="9"/>
      <c r="S73" s="9"/>
      <c r="T73" s="9"/>
    </row>
    <row r="74" spans="1:20" ht="12" customHeight="1" x14ac:dyDescent="0.3">
      <c r="A74" s="33"/>
      <c r="B74" s="34"/>
      <c r="C74" s="37">
        <v>31</v>
      </c>
      <c r="D74" s="38" t="s">
        <v>30</v>
      </c>
      <c r="E74" s="39">
        <f>VLOOKUP(C74,'Data 3 Table'!$A$4:$DI$34,$C$12+2)</f>
        <v>24.234593950920488</v>
      </c>
      <c r="F74" s="39">
        <f>VLOOKUP(C74,'Data 3 Table'!$A$4:$DI$34,$C$14+2)</f>
        <v>23.424193148306369</v>
      </c>
      <c r="G74" s="34"/>
      <c r="H74" s="40"/>
      <c r="I74" s="40"/>
      <c r="J74" s="40"/>
      <c r="K74" s="33"/>
      <c r="L74" s="33"/>
      <c r="M74" s="40"/>
      <c r="N74" s="40"/>
      <c r="O74" s="35" t="str">
        <f>'Municipal Comparison'!O74</f>
        <v>Median weekly individual gross income, 55-59 year-olds, 2021</v>
      </c>
      <c r="P74" s="9"/>
      <c r="Q74" s="9"/>
      <c r="R74" s="9"/>
      <c r="S74" s="9"/>
      <c r="T74" s="9"/>
    </row>
    <row r="75" spans="1:20" ht="12" customHeight="1" x14ac:dyDescent="0.3">
      <c r="B75" s="9"/>
      <c r="C75" s="9"/>
      <c r="D75" s="9"/>
      <c r="E75" s="9"/>
      <c r="F75" s="9"/>
      <c r="G75" s="9"/>
      <c r="H75" s="8"/>
      <c r="I75" s="8"/>
      <c r="J75" s="8"/>
      <c r="M75" s="8"/>
      <c r="N75" s="8"/>
      <c r="O75" s="35" t="str">
        <f>'Municipal Comparison'!O75</f>
        <v>Violent offence rate, per 100,000 pop., 2018/19</v>
      </c>
      <c r="P75" s="9"/>
      <c r="Q75" s="9"/>
      <c r="R75" s="9"/>
      <c r="S75" s="9"/>
      <c r="T75" s="9"/>
    </row>
    <row r="76" spans="1:20" ht="12" customHeight="1" x14ac:dyDescent="0.3">
      <c r="B76" s="9"/>
      <c r="C76" s="9"/>
      <c r="D76" s="9"/>
      <c r="E76" s="9"/>
      <c r="F76" s="9"/>
      <c r="G76" s="9"/>
      <c r="H76" s="8"/>
      <c r="I76" s="8"/>
      <c r="J76" s="8"/>
      <c r="M76" s="8"/>
      <c r="N76" s="8"/>
      <c r="O76" s="35" t="str">
        <f>'Municipal Comparison'!O76</f>
        <v>Injuries and fatalities per 10,000 population, 2017</v>
      </c>
      <c r="P76" s="9"/>
      <c r="Q76" s="9"/>
      <c r="R76" s="9"/>
      <c r="S76" s="9"/>
      <c r="T76" s="9"/>
    </row>
    <row r="77" spans="1:20" ht="12" customHeight="1" x14ac:dyDescent="0.3">
      <c r="B77" s="8"/>
      <c r="C77" s="8"/>
      <c r="D77" s="8"/>
      <c r="E77" s="8"/>
      <c r="F77" s="8"/>
      <c r="G77" s="8"/>
      <c r="H77" s="8"/>
      <c r="I77" s="8"/>
      <c r="J77" s="8"/>
      <c r="M77" s="8"/>
      <c r="N77" s="8"/>
      <c r="O77" s="35" t="str">
        <f>'Municipal Comparison'!O77</f>
        <v>Per cent of people who do not feel safe alone in their area at night, 2015</v>
      </c>
      <c r="P77" s="9"/>
      <c r="Q77" s="9"/>
      <c r="R77" s="9"/>
      <c r="S77" s="9"/>
      <c r="T77" s="9"/>
    </row>
    <row r="78" spans="1:20" ht="12" customHeight="1" x14ac:dyDescent="0.3">
      <c r="B78" s="8"/>
      <c r="C78" s="8"/>
      <c r="D78" s="8"/>
      <c r="E78" s="8"/>
      <c r="F78" s="8"/>
      <c r="G78" s="8"/>
      <c r="H78" s="8"/>
      <c r="I78" s="8"/>
      <c r="J78" s="8"/>
      <c r="M78" s="8"/>
      <c r="N78" s="8"/>
      <c r="O78" s="35" t="str">
        <f>'Municipal Comparison'!O78</f>
        <v>Violent offenders per 10,000 population, 2008/9</v>
      </c>
      <c r="P78" s="9"/>
      <c r="Q78" s="9"/>
      <c r="R78" s="9"/>
      <c r="S78" s="9"/>
      <c r="T78" s="9"/>
    </row>
    <row r="79" spans="1:20" ht="12" customHeight="1" x14ac:dyDescent="0.3">
      <c r="B79" s="8"/>
      <c r="C79" s="8"/>
      <c r="D79" s="8"/>
      <c r="E79" s="8"/>
      <c r="F79" s="8"/>
      <c r="G79" s="8"/>
      <c r="H79" s="8"/>
      <c r="I79" s="8"/>
      <c r="J79" s="8"/>
      <c r="M79" s="8"/>
      <c r="N79" s="8"/>
      <c r="O79" s="35" t="str">
        <f>'Municipal Comparison'!O79</f>
        <v>Child protection substantiations per 1,000 eligible pop</v>
      </c>
      <c r="P79" s="9"/>
      <c r="Q79" s="9"/>
      <c r="R79" s="9"/>
      <c r="S79" s="9"/>
      <c r="T79" s="9"/>
    </row>
    <row r="80" spans="1:20" ht="12" customHeight="1" x14ac:dyDescent="0.3">
      <c r="B80" s="8"/>
      <c r="C80" s="8"/>
      <c r="D80" s="8"/>
      <c r="E80" s="8"/>
      <c r="F80" s="8"/>
      <c r="G80" s="8"/>
      <c r="H80" s="8"/>
      <c r="I80" s="8"/>
      <c r="J80" s="8"/>
      <c r="M80" s="8"/>
      <c r="N80" s="8"/>
      <c r="O80" s="35" t="str">
        <f>'Municipal Comparison'!O80</f>
        <v>Rate of Police callouts to family incidents, 2020/21 [per 100,000 residents]</v>
      </c>
      <c r="P80" s="9"/>
      <c r="Q80" s="9"/>
      <c r="R80" s="9"/>
      <c r="S80" s="9"/>
      <c r="T80" s="9"/>
    </row>
    <row r="81" spans="2:20" ht="12" customHeight="1" x14ac:dyDescent="0.3">
      <c r="B81" s="8"/>
      <c r="C81" s="8"/>
      <c r="D81" s="8"/>
      <c r="E81" s="8"/>
      <c r="F81" s="8"/>
      <c r="G81" s="8"/>
      <c r="H81" s="8"/>
      <c r="I81" s="8"/>
      <c r="J81" s="8"/>
      <c r="M81" s="8"/>
      <c r="N81" s="8"/>
      <c r="O81" s="35" t="str">
        <f>'Municipal Comparison'!O81</f>
        <v>Youth disengagement rate [per cent not in paid employment or enrolled in formal education], 20-24 year-olds, 2021</v>
      </c>
      <c r="P81" s="9"/>
      <c r="Q81" s="9"/>
      <c r="R81" s="9"/>
      <c r="S81" s="9"/>
      <c r="T81" s="9"/>
    </row>
    <row r="82" spans="2:20" ht="12" customHeight="1" x14ac:dyDescent="0.3">
      <c r="B82" s="8"/>
      <c r="C82" s="8"/>
      <c r="D82" s="8"/>
      <c r="E82" s="8"/>
      <c r="F82" s="8"/>
      <c r="G82" s="8"/>
      <c r="H82" s="8"/>
      <c r="I82" s="8"/>
      <c r="J82" s="8"/>
      <c r="M82" s="8"/>
      <c r="N82" s="8"/>
      <c r="O82" s="35" t="str">
        <f>'Municipal Comparison'!O82</f>
        <v>Birth rate per 1,000 women aged 20-24, 2021</v>
      </c>
      <c r="P82" s="9"/>
      <c r="Q82" s="9"/>
      <c r="R82" s="9"/>
      <c r="S82" s="9"/>
      <c r="T82" s="9"/>
    </row>
    <row r="83" spans="2:20" ht="12" customHeight="1" x14ac:dyDescent="0.3">
      <c r="B83" s="8"/>
      <c r="C83" s="8"/>
      <c r="D83" s="8"/>
      <c r="E83" s="8"/>
      <c r="F83" s="8"/>
      <c r="G83" s="8"/>
      <c r="H83" s="8"/>
      <c r="I83" s="8"/>
      <c r="J83" s="8"/>
      <c r="M83" s="8"/>
      <c r="N83" s="8"/>
      <c r="O83" s="35" t="str">
        <f>'Municipal Comparison'!O83</f>
        <v>Per cent of adolescents with highest level of psychological distress, 2009</v>
      </c>
      <c r="P83" s="9"/>
      <c r="Q83" s="9"/>
      <c r="R83" s="9"/>
      <c r="S83" s="9"/>
      <c r="T83" s="9"/>
    </row>
    <row r="84" spans="2:20" ht="12" customHeight="1" x14ac:dyDescent="0.3">
      <c r="B84" s="8"/>
      <c r="C84" s="8"/>
      <c r="D84" s="8"/>
      <c r="E84" s="8"/>
      <c r="F84" s="8"/>
      <c r="G84" s="8"/>
      <c r="H84" s="8"/>
      <c r="I84" s="8"/>
      <c r="J84" s="8"/>
      <c r="M84" s="8"/>
      <c r="N84" s="8"/>
      <c r="O84" s="35" t="str">
        <f>'Municipal Comparison'!O84</f>
        <v>Per cent of adolescents without positive psychological development, 2009</v>
      </c>
      <c r="P84" s="9"/>
      <c r="Q84" s="9"/>
      <c r="R84" s="9"/>
      <c r="S84" s="9"/>
      <c r="T84" s="9"/>
    </row>
    <row r="85" spans="2:20" ht="12" customHeight="1" x14ac:dyDescent="0.3">
      <c r="B85" s="8"/>
      <c r="C85" s="8"/>
      <c r="D85" s="8"/>
      <c r="E85" s="8"/>
      <c r="F85" s="8"/>
      <c r="G85" s="8"/>
      <c r="H85" s="8"/>
      <c r="I85" s="8"/>
      <c r="J85" s="8"/>
      <c r="M85" s="8"/>
      <c r="N85" s="8"/>
      <c r="O85" s="35" t="str">
        <f>'Municipal Comparison'!O85</f>
        <v>Per cent of adolescents who do not have a trusted adult in life, 2009</v>
      </c>
      <c r="P85" s="9"/>
      <c r="Q85" s="9"/>
      <c r="R85" s="9"/>
      <c r="S85" s="9"/>
      <c r="T85" s="9"/>
    </row>
    <row r="86" spans="2:20" ht="12" customHeight="1" x14ac:dyDescent="0.3">
      <c r="B86" s="8"/>
      <c r="C86" s="8"/>
      <c r="D86" s="8"/>
      <c r="E86" s="8"/>
      <c r="F86" s="8"/>
      <c r="G86" s="8"/>
      <c r="H86" s="8"/>
      <c r="I86" s="8"/>
      <c r="J86" s="8"/>
      <c r="M86" s="8"/>
      <c r="N86" s="8"/>
      <c r="O86" s="35" t="str">
        <f>'Municipal Comparison'!O86</f>
        <v>Per cent of adolescents who do not have someone to turn to for advice when they have problems, 2009</v>
      </c>
      <c r="P86" s="9"/>
      <c r="Q86" s="9"/>
      <c r="R86" s="9"/>
      <c r="S86" s="9"/>
      <c r="T86" s="9"/>
    </row>
    <row r="87" spans="2:20" ht="12" customHeight="1" x14ac:dyDescent="0.3">
      <c r="B87" s="8"/>
      <c r="C87" s="8"/>
      <c r="D87" s="8"/>
      <c r="E87" s="8"/>
      <c r="F87" s="8"/>
      <c r="G87" s="8"/>
      <c r="H87" s="8"/>
      <c r="I87" s="8"/>
      <c r="J87" s="8"/>
      <c r="M87" s="8"/>
      <c r="N87" s="8"/>
      <c r="O87" s="35" t="str">
        <f>'Municipal Comparison'!O87</f>
        <v>Per cent of adolescents who are not are satisfied with the quality of life, 2009</v>
      </c>
      <c r="P87" s="9"/>
      <c r="Q87" s="9"/>
      <c r="R87" s="9"/>
      <c r="S87" s="9"/>
      <c r="T87" s="9"/>
    </row>
    <row r="88" spans="2:20" ht="12" customHeight="1" x14ac:dyDescent="0.3">
      <c r="M88" s="8"/>
      <c r="N88" s="8"/>
      <c r="O88" s="35" t="str">
        <f>'Municipal Comparison'!O88</f>
        <v>Victims of crime against the person, per 1,000 adolescents, 2009/10</v>
      </c>
      <c r="P88" s="9"/>
      <c r="Q88" s="9"/>
      <c r="R88" s="9"/>
      <c r="S88" s="9"/>
      <c r="T88" s="9"/>
    </row>
    <row r="89" spans="2:20" ht="12" customHeight="1" x14ac:dyDescent="0.3">
      <c r="M89" s="8"/>
      <c r="N89" s="8"/>
      <c r="O89" s="35" t="str">
        <f>'Municipal Comparison'!O89</f>
        <v>Per cent of  20-24 year olds who left school before completing year 11, 2021</v>
      </c>
      <c r="P89" s="9"/>
      <c r="Q89" s="9"/>
      <c r="R89" s="9"/>
      <c r="S89" s="9"/>
      <c r="T89" s="9"/>
    </row>
    <row r="90" spans="2:20" ht="12" customHeight="1" x14ac:dyDescent="0.3">
      <c r="M90" s="8"/>
      <c r="N90" s="8"/>
      <c r="O90" s="35" t="str">
        <f>'Municipal Comparison'!O90</f>
        <v>Child protection substantiations per 1,000 eligible pop</v>
      </c>
      <c r="P90" s="9"/>
      <c r="Q90" s="9"/>
      <c r="R90" s="9"/>
      <c r="S90" s="9"/>
      <c r="T90" s="9"/>
    </row>
    <row r="91" spans="2:20" ht="12" customHeight="1" x14ac:dyDescent="0.3">
      <c r="M91" s="8"/>
      <c r="N91" s="8"/>
      <c r="O91" s="35" t="str">
        <f>'Municipal Comparison'!O91</f>
        <v>Per cent adults who walked for Transport, for trips longer than 10 mins, on four or more days during the past week: 2014</v>
      </c>
      <c r="P91" s="9"/>
      <c r="Q91" s="9"/>
      <c r="R91" s="9"/>
      <c r="S91" s="9"/>
      <c r="T91" s="9"/>
    </row>
    <row r="92" spans="2:20" ht="12" customHeight="1" x14ac:dyDescent="0.3">
      <c r="M92" s="8"/>
      <c r="N92" s="8"/>
      <c r="O92" s="35" t="str">
        <f>'Municipal Comparison'!O92</f>
        <v>Proportion of Highly Walkable Primary Schools  - index score - 2012</v>
      </c>
      <c r="P92" s="9"/>
      <c r="Q92" s="9"/>
      <c r="R92" s="9"/>
      <c r="S92" s="9"/>
      <c r="T92" s="9"/>
    </row>
    <row r="93" spans="2:20" ht="12" customHeight="1" x14ac:dyDescent="0.3">
      <c r="M93" s="8"/>
      <c r="N93" s="8"/>
      <c r="O93" s="35" t="str">
        <f>'Municipal Comparison'!O93</f>
        <v>Per cent of adults who cycled for transport for trips longer than 10 minutes last week, 2014</v>
      </c>
      <c r="P93" s="9"/>
      <c r="Q93" s="9"/>
      <c r="R93" s="9"/>
      <c r="S93" s="9"/>
      <c r="T93" s="9"/>
    </row>
    <row r="94" spans="2:20" ht="12" customHeight="1" x14ac:dyDescent="0.3">
      <c r="M94" s="8"/>
      <c r="N94" s="8"/>
      <c r="O94" s="35" t="str">
        <f>'Municipal Comparison'!O94</f>
        <v>Per cent of persons travelling to work, who travel 2 or more hours per day, 2012</v>
      </c>
      <c r="P94" s="9"/>
      <c r="Q94" s="9"/>
      <c r="R94" s="9"/>
      <c r="S94" s="9"/>
      <c r="T94" s="9"/>
    </row>
    <row r="95" spans="2:20" ht="12" customHeight="1" x14ac:dyDescent="0.3">
      <c r="M95" s="8"/>
      <c r="N95" s="8"/>
      <c r="O95" s="35" t="str">
        <f>'Municipal Comparison'!O95</f>
        <v>Per cent of those residents who travelled to work who did so by public transport, walking or cycling, 2021</v>
      </c>
      <c r="P95" s="9"/>
      <c r="Q95" s="9"/>
      <c r="R95" s="9"/>
      <c r="S95" s="9"/>
      <c r="T95" s="9"/>
    </row>
    <row r="96" spans="2:20" ht="12" customHeight="1" x14ac:dyDescent="0.3">
      <c r="M96" s="8"/>
      <c r="N96" s="8"/>
      <c r="O96" s="35">
        <f>'Municipal Comparison'!O96</f>
        <v>0</v>
      </c>
      <c r="P96" s="9"/>
      <c r="Q96" s="9"/>
      <c r="R96" s="9"/>
      <c r="S96" s="9"/>
      <c r="T96" s="9"/>
    </row>
    <row r="97" spans="13:20" ht="12" customHeight="1" x14ac:dyDescent="0.3">
      <c r="M97" s="8"/>
      <c r="N97" s="8"/>
      <c r="O97" s="35">
        <f>'Municipal Comparison'!O97</f>
        <v>0</v>
      </c>
      <c r="P97" s="9"/>
      <c r="Q97" s="9"/>
      <c r="R97" s="9"/>
      <c r="S97" s="9"/>
      <c r="T97" s="9"/>
    </row>
    <row r="98" spans="13:20" x14ac:dyDescent="0.3">
      <c r="M98" s="8"/>
      <c r="N98" s="8"/>
      <c r="O98" s="35" t="str">
        <f>'Municipal Comparison'!O98</f>
        <v>Proportion of LGA which is green (% total area of LGA) -  % total area LGA - 2013</v>
      </c>
      <c r="P98" s="9"/>
      <c r="Q98" s="9"/>
      <c r="R98" s="9"/>
      <c r="S98" s="9"/>
      <c r="T98" s="9"/>
    </row>
    <row r="99" spans="13:20" x14ac:dyDescent="0.3">
      <c r="M99" s="8"/>
      <c r="N99" s="8"/>
      <c r="O99" s="35" t="str">
        <f>'Municipal Comparison'!O99</f>
        <v>Per cent of urban area covered by tree canopy, 2014</v>
      </c>
      <c r="P99" s="9"/>
      <c r="Q99" s="9"/>
      <c r="R99" s="9"/>
      <c r="S99" s="9"/>
      <c r="T99" s="9"/>
    </row>
    <row r="100" spans="13:20" x14ac:dyDescent="0.3">
      <c r="M100" s="8"/>
      <c r="N100" s="8"/>
      <c r="O100" s="35" t="str">
        <f>'Municipal Comparison'!O100</f>
        <v xml:space="preserve">Tonnes of CO2 emitted, per occupied private dwelling, 2007 </v>
      </c>
      <c r="P100" s="9"/>
      <c r="Q100" s="9"/>
      <c r="R100" s="9"/>
      <c r="S100" s="9"/>
      <c r="T100" s="9"/>
    </row>
    <row r="101" spans="13:20" x14ac:dyDescent="0.3">
      <c r="M101" s="8"/>
      <c r="N101" s="8"/>
      <c r="O101" s="35" t="str">
        <f>'Municipal Comparison'!O101</f>
        <v xml:space="preserve">Megawatts an hour of electricity used per occupied private dwelling, 2007 </v>
      </c>
      <c r="P101" s="9"/>
      <c r="Q101" s="9"/>
      <c r="R101" s="9"/>
      <c r="S101" s="9"/>
      <c r="T101" s="9"/>
    </row>
    <row r="102" spans="13:20" x14ac:dyDescent="0.3">
      <c r="M102" s="8"/>
      <c r="N102" s="8"/>
      <c r="O102" s="35" t="str">
        <f>'Municipal Comparison'!O102</f>
        <v>Per cent of adults who live in houses that collect waste water, 2011</v>
      </c>
      <c r="P102" s="9"/>
      <c r="Q102" s="9"/>
      <c r="R102" s="9"/>
      <c r="S102" s="9"/>
      <c r="T102" s="9"/>
    </row>
    <row r="103" spans="13:20" x14ac:dyDescent="0.3">
      <c r="M103" s="8"/>
      <c r="N103" s="8"/>
      <c r="O103" s="35" t="str">
        <f>'Municipal Comparison'!O103</f>
        <v>Kg of garbage generated per household, 2012/13</v>
      </c>
      <c r="P103" s="9"/>
      <c r="Q103" s="9"/>
      <c r="R103" s="9"/>
      <c r="S103" s="9"/>
      <c r="T103" s="9"/>
    </row>
    <row r="104" spans="13:20" x14ac:dyDescent="0.3">
      <c r="M104" s="8"/>
      <c r="N104" s="8"/>
      <c r="O104" s="35" t="str">
        <f>'Municipal Comparison'!O104</f>
        <v>Per cent of Residents who do not agree that their locality is a pleasant environment, with well-planned, open spaces, 2008</v>
      </c>
      <c r="P104" s="9"/>
      <c r="Q104" s="9"/>
      <c r="R104" s="9"/>
      <c r="S104" s="9"/>
      <c r="T104" s="9"/>
    </row>
    <row r="105" spans="13:20" x14ac:dyDescent="0.3">
      <c r="M105" s="8"/>
      <c r="N105" s="8"/>
      <c r="O105" s="35" t="str">
        <f>'Municipal Comparison'!O105</f>
        <v>Per cent of dwellings for rent, which are affordable to Centrelink recipients, March 2022</v>
      </c>
      <c r="P105" s="9"/>
      <c r="Q105" s="9"/>
      <c r="R105" s="9"/>
      <c r="S105" s="9"/>
      <c r="T105" s="9"/>
    </row>
    <row r="106" spans="13:20" x14ac:dyDescent="0.3">
      <c r="M106" s="8"/>
      <c r="N106" s="8"/>
      <c r="O106" s="35" t="str">
        <f>'Municipal Comparison'!O106</f>
        <v>Number of year's median household income required to purchase an average house, 2021</v>
      </c>
      <c r="P106" s="9"/>
      <c r="Q106" s="9"/>
      <c r="R106" s="9"/>
      <c r="S106" s="9"/>
      <c r="T106" s="9"/>
    </row>
    <row r="107" spans="13:20" x14ac:dyDescent="0.3">
      <c r="M107" s="8"/>
      <c r="N107" s="8"/>
      <c r="O107" s="35" t="str">
        <f>'Municipal Comparison'!O107</f>
        <v>Number of homeless persons per 1,000 population 2016</v>
      </c>
      <c r="P107" s="9"/>
      <c r="Q107" s="9"/>
      <c r="R107" s="9"/>
      <c r="S107" s="9"/>
      <c r="T107" s="9"/>
    </row>
    <row r="108" spans="13:20" x14ac:dyDescent="0.3">
      <c r="M108" s="8"/>
      <c r="N108" s="8"/>
      <c r="O108" s="35" t="str">
        <f>'Municipal Comparison'!O108</f>
        <v xml:space="preserve">Per cent of people who did not vote at the 2008 local government elections </v>
      </c>
      <c r="P108" s="9"/>
      <c r="Q108" s="9"/>
      <c r="R108" s="9"/>
      <c r="S108" s="9"/>
      <c r="T108" s="9"/>
    </row>
    <row r="109" spans="13:20" x14ac:dyDescent="0.3">
      <c r="M109" s="8"/>
      <c r="N109" s="8"/>
      <c r="O109" s="35" t="str">
        <f>'Municipal Comparison'!O109</f>
        <v>Health Care Card Holders as a percentage of the population, June 2022</v>
      </c>
      <c r="P109" s="9"/>
      <c r="Q109" s="9"/>
      <c r="R109" s="9"/>
      <c r="S109" s="9"/>
      <c r="T109" s="9"/>
    </row>
    <row r="110" spans="13:20" x14ac:dyDescent="0.3">
      <c r="M110" s="8"/>
      <c r="N110" s="8"/>
      <c r="O110" s="35" t="str">
        <f>'Municipal Comparison'!O110</f>
        <v>Aged pension recipients as a percentage of persons aged 65 or more, June 2022</v>
      </c>
      <c r="P110" s="9"/>
      <c r="Q110" s="9"/>
      <c r="R110" s="9"/>
      <c r="S110" s="9"/>
      <c r="T110" s="9"/>
    </row>
    <row r="111" spans="13:20" x14ac:dyDescent="0.3">
      <c r="M111" s="8"/>
      <c r="N111" s="8"/>
      <c r="O111" s="35" t="str">
        <f>'Municipal Comparison'!O111</f>
        <v>Smoking during pregnancy 2012-14</v>
      </c>
      <c r="P111" s="9"/>
      <c r="Q111" s="9"/>
      <c r="R111" s="9"/>
      <c r="S111" s="9"/>
      <c r="T111" s="9"/>
    </row>
    <row r="112" spans="13:20" x14ac:dyDescent="0.3">
      <c r="M112" s="8"/>
      <c r="N112" s="8"/>
      <c r="O112" s="35">
        <f>'Municipal Comparison'!O112</f>
        <v>0</v>
      </c>
      <c r="P112" s="9"/>
      <c r="Q112" s="9"/>
      <c r="R112" s="9"/>
      <c r="S112" s="9"/>
      <c r="T112" s="9"/>
    </row>
    <row r="113" spans="13:20" x14ac:dyDescent="0.3">
      <c r="M113" s="8"/>
      <c r="N113" s="8"/>
      <c r="O113" s="35">
        <f>'Municipal Comparison'!O113</f>
        <v>0</v>
      </c>
      <c r="P113" s="9"/>
      <c r="Q113" s="9"/>
      <c r="R113" s="9"/>
      <c r="S113" s="9"/>
      <c r="T113" s="9"/>
    </row>
    <row r="114" spans="13:20" x14ac:dyDescent="0.3">
      <c r="O114" s="35">
        <f>'Municipal Comparison'!O114</f>
        <v>0</v>
      </c>
      <c r="P114" s="9"/>
      <c r="Q114" s="9"/>
      <c r="R114" s="9"/>
      <c r="S114" s="9"/>
      <c r="T114" s="9"/>
    </row>
    <row r="115" spans="13:20" x14ac:dyDescent="0.3">
      <c r="O115" s="35">
        <f>'Municipal Comparison'!O115</f>
        <v>0</v>
      </c>
      <c r="P115" s="9"/>
      <c r="Q115" s="9"/>
      <c r="R115" s="9"/>
      <c r="S115" s="9"/>
      <c r="T115" s="9"/>
    </row>
    <row r="116" spans="13:20" x14ac:dyDescent="0.3">
      <c r="O116" s="35">
        <f>'Municipal Comparison'!O116</f>
        <v>0</v>
      </c>
      <c r="P116" s="9"/>
      <c r="Q116" s="9"/>
      <c r="R116" s="9"/>
      <c r="S116" s="9"/>
      <c r="T116" s="9"/>
    </row>
    <row r="117" spans="13:20" x14ac:dyDescent="0.3">
      <c r="O117" s="35">
        <f>'Municipal Comparison'!O117</f>
        <v>0</v>
      </c>
      <c r="P117" s="9"/>
      <c r="Q117" s="9"/>
      <c r="R117" s="9"/>
      <c r="S117" s="9"/>
      <c r="T117" s="9"/>
    </row>
    <row r="118" spans="13:20" x14ac:dyDescent="0.3">
      <c r="O118" s="35">
        <f>'Municipal Comparison'!O118</f>
        <v>0</v>
      </c>
      <c r="P118" s="9"/>
      <c r="Q118" s="9"/>
      <c r="R118" s="9"/>
      <c r="S118" s="9"/>
      <c r="T118" s="9"/>
    </row>
    <row r="119" spans="13:20" x14ac:dyDescent="0.3">
      <c r="O119" s="35">
        <f>'Municipal Comparison'!O119</f>
        <v>0</v>
      </c>
      <c r="P119" s="9"/>
      <c r="Q119" s="9"/>
      <c r="R119" s="9"/>
      <c r="S119" s="9"/>
      <c r="T119" s="9"/>
    </row>
    <row r="120" spans="13:20" x14ac:dyDescent="0.3">
      <c r="O120" s="35">
        <f>'Municipal Comparison'!O120</f>
        <v>0</v>
      </c>
      <c r="P120" s="9"/>
      <c r="Q120" s="9"/>
      <c r="R120" s="9"/>
      <c r="S120" s="9"/>
      <c r="T120" s="9"/>
    </row>
    <row r="121" spans="13:20" x14ac:dyDescent="0.3">
      <c r="O121" s="35"/>
      <c r="P121" s="9"/>
      <c r="Q121" s="9"/>
      <c r="R121" s="9"/>
      <c r="S121" s="9"/>
      <c r="T121" s="9"/>
    </row>
    <row r="122" spans="13:20" x14ac:dyDescent="0.3">
      <c r="O122" s="47"/>
    </row>
  </sheetData>
  <sheetProtection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12700</xdr:rowOff>
                  </from>
                  <to>
                    <xdr:col>10</xdr:col>
                    <xdr:colOff>127000</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80" zoomScaleNormal="80" workbookViewId="0">
      <selection activeCell="B13" sqref="B13:C13"/>
    </sheetView>
  </sheetViews>
  <sheetFormatPr defaultColWidth="9.08984375" defaultRowHeight="34.5" customHeight="1" x14ac:dyDescent="0.25"/>
  <cols>
    <col min="1" max="1" width="2.26953125" style="56" customWidth="1"/>
    <col min="2" max="2" width="45.81640625" style="56" customWidth="1"/>
    <col min="3" max="3" width="50.6328125" style="56" customWidth="1"/>
    <col min="4" max="16384" width="9.08984375" style="56"/>
  </cols>
  <sheetData>
    <row r="1" spans="2:6" ht="103.5" customHeight="1" x14ac:dyDescent="0.25">
      <c r="B1" s="86"/>
      <c r="C1" s="86"/>
    </row>
    <row r="2" spans="2:6" s="57" customFormat="1" ht="41.25" customHeight="1" x14ac:dyDescent="0.35">
      <c r="B2" s="87" t="s">
        <v>100</v>
      </c>
      <c r="C2" s="87"/>
      <c r="F2" s="58"/>
    </row>
    <row r="3" spans="2:6" s="57" customFormat="1" ht="15.75" customHeight="1" x14ac:dyDescent="0.25">
      <c r="B3" s="89" t="s">
        <v>98</v>
      </c>
      <c r="C3" s="89"/>
    </row>
    <row r="4" spans="2:6" s="57" customFormat="1" ht="16.5" customHeight="1" x14ac:dyDescent="0.25">
      <c r="B4" s="59" t="s">
        <v>90</v>
      </c>
      <c r="C4" s="59" t="s">
        <v>91</v>
      </c>
    </row>
    <row r="5" spans="2:6" s="57" customFormat="1" ht="14.25" customHeight="1" x14ac:dyDescent="0.25">
      <c r="B5" s="60" t="s">
        <v>56</v>
      </c>
      <c r="C5" s="60" t="s">
        <v>62</v>
      </c>
    </row>
    <row r="6" spans="2:6" s="57" customFormat="1" ht="14.25" customHeight="1" x14ac:dyDescent="0.25">
      <c r="B6" s="60" t="s">
        <v>57</v>
      </c>
      <c r="C6" s="60" t="s">
        <v>63</v>
      </c>
    </row>
    <row r="7" spans="2:6" s="57" customFormat="1" ht="14.25" customHeight="1" x14ac:dyDescent="0.25">
      <c r="B7" s="60" t="s">
        <v>58</v>
      </c>
      <c r="C7" s="60" t="s">
        <v>64</v>
      </c>
    </row>
    <row r="8" spans="2:6" s="57" customFormat="1" ht="14.25" customHeight="1" x14ac:dyDescent="0.25">
      <c r="B8" s="60" t="s">
        <v>59</v>
      </c>
      <c r="C8" s="60" t="s">
        <v>65</v>
      </c>
    </row>
    <row r="9" spans="2:6" s="57" customFormat="1" ht="14.25" customHeight="1" x14ac:dyDescent="0.25">
      <c r="B9" s="60" t="s">
        <v>66</v>
      </c>
      <c r="C9" s="60" t="s">
        <v>61</v>
      </c>
    </row>
    <row r="10" spans="2:6" s="57" customFormat="1" ht="14.25" customHeight="1" x14ac:dyDescent="0.25">
      <c r="B10" s="60" t="s">
        <v>67</v>
      </c>
      <c r="C10" s="59" t="s">
        <v>92</v>
      </c>
    </row>
    <row r="11" spans="2:6" s="57" customFormat="1" ht="14.25" customHeight="1" x14ac:dyDescent="0.25">
      <c r="B11" s="60" t="s">
        <v>60</v>
      </c>
      <c r="C11" s="60" t="s">
        <v>72</v>
      </c>
    </row>
    <row r="12" spans="2:6" s="57" customFormat="1" ht="12.75" customHeight="1" x14ac:dyDescent="0.25">
      <c r="B12" s="60"/>
      <c r="C12" s="60" t="s">
        <v>73</v>
      </c>
    </row>
    <row r="13" spans="2:6" s="57" customFormat="1" ht="84" customHeight="1" x14ac:dyDescent="0.25">
      <c r="B13" s="85" t="s">
        <v>329</v>
      </c>
      <c r="C13" s="85"/>
    </row>
    <row r="14" spans="2:6" s="57" customFormat="1" ht="30.75" customHeight="1" x14ac:dyDescent="0.25">
      <c r="B14" s="89" t="s">
        <v>93</v>
      </c>
      <c r="C14" s="89"/>
    </row>
    <row r="15" spans="2:6" s="57" customFormat="1" ht="18.75" customHeight="1" x14ac:dyDescent="0.25">
      <c r="B15" s="88" t="s">
        <v>188</v>
      </c>
      <c r="C15" s="88"/>
    </row>
    <row r="16" spans="2:6" s="57" customFormat="1" ht="14.25" customHeight="1" x14ac:dyDescent="0.35">
      <c r="B16" s="61" t="s">
        <v>69</v>
      </c>
      <c r="C16" s="62"/>
    </row>
    <row r="17" spans="1:4" s="57" customFormat="1" ht="42" customHeight="1" x14ac:dyDescent="0.25">
      <c r="B17" s="85" t="s">
        <v>101</v>
      </c>
      <c r="C17" s="85"/>
    </row>
    <row r="18" spans="1:4" ht="14.25" customHeight="1" x14ac:dyDescent="0.35">
      <c r="A18" s="57"/>
      <c r="B18" s="61"/>
      <c r="C18" s="57"/>
      <c r="D18" s="57"/>
    </row>
    <row r="19" spans="1:4" ht="43.5" customHeight="1" x14ac:dyDescent="0.25">
      <c r="B19" s="85"/>
      <c r="C19" s="85"/>
    </row>
  </sheetData>
  <sheetProtection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workbookViewId="0">
      <pane xSplit="14" ySplit="12" topLeftCell="O13" activePane="bottomRight" state="frozen"/>
      <selection activeCell="B11" sqref="B11:C11"/>
      <selection pane="topRight" activeCell="B11" sqref="B11:C11"/>
      <selection pane="bottomLeft" activeCell="B11" sqref="B11:C11"/>
      <selection pane="bottomRight" activeCell="B7" sqref="B7:K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row r="2" spans="1:17" ht="10.5" customHeight="1" x14ac:dyDescent="0.3"/>
    <row r="3" spans="1:17" ht="10.5" customHeight="1" x14ac:dyDescent="0.3"/>
    <row r="4" spans="1:17" ht="10.5" customHeight="1" x14ac:dyDescent="0.3">
      <c r="N4" s="7" t="s">
        <v>45</v>
      </c>
    </row>
    <row r="5" spans="1:17" ht="10.5" customHeight="1" x14ac:dyDescent="0.3">
      <c r="N5" s="7" t="s">
        <v>50</v>
      </c>
    </row>
    <row r="6" spans="1:17" ht="10.5" customHeight="1" x14ac:dyDescent="0.3">
      <c r="A6" s="2"/>
      <c r="L6" s="2"/>
    </row>
    <row r="7" spans="1:17" ht="21" customHeight="1" x14ac:dyDescent="0.3">
      <c r="A7" s="2"/>
      <c r="B7" s="97" t="s">
        <v>74</v>
      </c>
      <c r="C7" s="97"/>
      <c r="D7" s="97"/>
      <c r="E7" s="97"/>
      <c r="F7" s="97"/>
      <c r="G7" s="97"/>
      <c r="H7" s="97"/>
      <c r="I7" s="97"/>
      <c r="J7" s="97"/>
      <c r="K7" s="97"/>
      <c r="L7" s="2"/>
    </row>
    <row r="8" spans="1:17" x14ac:dyDescent="0.3">
      <c r="C8" s="3"/>
      <c r="G8" s="9"/>
      <c r="H8" s="9"/>
      <c r="I8" s="9"/>
      <c r="K8" s="9"/>
      <c r="L8" s="9"/>
      <c r="M8" s="98" t="str">
        <f>IF(Community!$K$11=1,CONCATENATE(G12,": per cent higher or lower than ",J12),"")</f>
        <v xml:space="preserve">Greater Dandenong : per cent higher or lower than Greater Melbourne </v>
      </c>
      <c r="N8" s="98"/>
    </row>
    <row r="9" spans="1:17" ht="3" customHeight="1" x14ac:dyDescent="0.3">
      <c r="G9" s="9"/>
      <c r="H9" s="9"/>
      <c r="I9" s="9"/>
      <c r="J9" s="9"/>
      <c r="K9" s="9"/>
      <c r="L9" s="9"/>
      <c r="M9" s="98"/>
      <c r="N9" s="98"/>
    </row>
    <row r="10" spans="1:17" ht="3" customHeight="1" x14ac:dyDescent="0.3">
      <c r="G10" s="18"/>
      <c r="H10" s="9"/>
      <c r="I10" s="9"/>
      <c r="J10" s="8"/>
      <c r="K10" s="8"/>
      <c r="L10" s="9"/>
      <c r="M10" s="98"/>
      <c r="N10" s="98"/>
    </row>
    <row r="11" spans="1:17" ht="15" customHeight="1" x14ac:dyDescent="0.3">
      <c r="A11" s="3" t="s">
        <v>68</v>
      </c>
      <c r="G11" s="45"/>
      <c r="H11" s="10">
        <v>26</v>
      </c>
      <c r="I11" s="9"/>
      <c r="J11" s="10">
        <v>80</v>
      </c>
      <c r="K11" s="17">
        <v>1</v>
      </c>
      <c r="L11" s="9"/>
      <c r="M11" s="98"/>
      <c r="N11" s="98"/>
    </row>
    <row r="12" spans="1:17" ht="16.5" customHeight="1" x14ac:dyDescent="0.35">
      <c r="B12" s="100" t="str">
        <f>IF(Community!K11=2,"A high standardized score represents a more favorable outcome","")</f>
        <v/>
      </c>
      <c r="C12" s="100"/>
      <c r="D12" s="100"/>
      <c r="E12" s="100"/>
      <c r="F12" s="100"/>
      <c r="G12" s="91" t="str">
        <f>INDEX('Data 3 Table'!B4:B84,H11)</f>
        <v xml:space="preserve">Greater Dandenong </v>
      </c>
      <c r="H12" s="91"/>
      <c r="I12" s="4"/>
      <c r="J12" s="91" t="str">
        <f>INDEX('Data 3 Table'!B4:B84,J11)</f>
        <v xml:space="preserve">Greater Melbourne </v>
      </c>
      <c r="K12" s="91"/>
      <c r="M12" s="98"/>
      <c r="N12" s="98"/>
      <c r="O12" s="96"/>
      <c r="P12" s="96"/>
      <c r="Q12" s="96"/>
    </row>
    <row r="13" spans="1:17" ht="23.25" customHeight="1" x14ac:dyDescent="0.3">
      <c r="A13" s="13">
        <v>1</v>
      </c>
      <c r="B13" s="94" t="str">
        <f>'Data 3 Table'!C3</f>
        <v>Per cent of residents with limited English proficiency, 2021</v>
      </c>
      <c r="C13" s="94"/>
      <c r="D13" s="94"/>
      <c r="E13" s="94"/>
      <c r="F13" s="94"/>
      <c r="G13" s="92">
        <f>VLOOKUP($H$11,'Data 3 Table'!$A$4:$CW$84,2+$A13)</f>
        <v>14.378539644012944</v>
      </c>
      <c r="H13" s="92"/>
      <c r="I13" s="16"/>
      <c r="J13" s="95">
        <f>VLOOKUP($J$11,'Data 3 Table'!$A$4:$CW$84,2+$A13)</f>
        <v>4.4758680290783381</v>
      </c>
      <c r="K13" s="95"/>
      <c r="M13" s="41">
        <f>(G13-J13)/J13*100</f>
        <v>221.24583545806072</v>
      </c>
      <c r="N13" s="6"/>
      <c r="O13" s="6"/>
      <c r="P13" s="5"/>
      <c r="Q13" s="5"/>
    </row>
    <row r="14" spans="1:17" ht="23.25" customHeight="1" x14ac:dyDescent="0.3">
      <c r="A14" s="13">
        <v>2</v>
      </c>
      <c r="B14" s="99" t="str">
        <f>'Data 3 Table'!D3</f>
        <v>Perceptions of neighbourhood – this is a close-knit neighbourhood: 2015</v>
      </c>
      <c r="C14" s="99"/>
      <c r="D14" s="99"/>
      <c r="E14" s="99"/>
      <c r="F14" s="99"/>
      <c r="G14" s="93">
        <f>VLOOKUP($H$11,'Data 3 Table'!$A$4:$CW$84,2+$A14)</f>
        <v>60.7</v>
      </c>
      <c r="H14" s="93"/>
      <c r="I14" s="16"/>
      <c r="J14" s="90">
        <f>VLOOKUP($J$11,'Data 3 Table'!$A$4:$CW$84,2+$A14)</f>
        <v>58.6</v>
      </c>
      <c r="K14" s="90"/>
      <c r="M14" s="42">
        <f>(G14-J14)/J14*100</f>
        <v>3.5836177474402757</v>
      </c>
      <c r="N14" s="6"/>
      <c r="O14" s="6"/>
      <c r="P14" s="5"/>
      <c r="Q14" s="5"/>
    </row>
    <row r="15" spans="1:17" ht="23.25" customHeight="1" x14ac:dyDescent="0.3">
      <c r="A15" s="13">
        <v>3</v>
      </c>
      <c r="B15" s="94" t="str">
        <f>'Data 3 Table'!E3</f>
        <v>Per cent of residents who engage in voluntary work, 2021</v>
      </c>
      <c r="C15" s="94"/>
      <c r="D15" s="94"/>
      <c r="E15" s="94"/>
      <c r="F15" s="94"/>
      <c r="G15" s="92">
        <f>VLOOKUP($H$11,'Data 3 Table'!$A$4:$CW$84,2+$A15)</f>
        <v>7.6191411685739077</v>
      </c>
      <c r="H15" s="92"/>
      <c r="I15" s="16"/>
      <c r="J15" s="95">
        <f>VLOOKUP($J$11,'Data 3 Table'!$A$4:$CW$84,2+$A15)</f>
        <v>12.776822315721633</v>
      </c>
      <c r="K15" s="95"/>
      <c r="M15" s="41">
        <f>(G15-J15)/J15*100</f>
        <v>-40.367479641642177</v>
      </c>
      <c r="N15" s="6"/>
      <c r="O15" s="6"/>
      <c r="P15" s="5"/>
      <c r="Q15" s="5"/>
    </row>
    <row r="16" spans="1:17" ht="23.25" customHeight="1" x14ac:dyDescent="0.3">
      <c r="A16" s="14">
        <v>4</v>
      </c>
      <c r="B16" s="99" t="str">
        <f>'Data 3 Table'!F3</f>
        <v>Per cent of adults involved in citizen engagement in the past year, 2012</v>
      </c>
      <c r="C16" s="99"/>
      <c r="D16" s="99"/>
      <c r="E16" s="99"/>
      <c r="F16" s="99"/>
      <c r="G16" s="93">
        <f>VLOOKUP($H$11,'Data 3 Table'!$A$4:$CW$84,2+$A16)</f>
        <v>26.4</v>
      </c>
      <c r="H16" s="93"/>
      <c r="I16" s="16"/>
      <c r="J16" s="90">
        <f>VLOOKUP($J$11,'Data 3 Table'!$A$4:$CW$84,2+$A16)</f>
        <v>48.722580645161301</v>
      </c>
      <c r="K16" s="90"/>
      <c r="M16" s="42">
        <f>(G16-J16)/J16*100</f>
        <v>-45.81567796610171</v>
      </c>
      <c r="N16" s="6"/>
      <c r="O16" s="6"/>
      <c r="P16" s="5"/>
    </row>
    <row r="17" spans="1:17" ht="25.5" customHeight="1" x14ac:dyDescent="0.3">
      <c r="A17" s="14">
        <v>100</v>
      </c>
      <c r="B17" s="94" t="str">
        <f>'Data 3 Table'!CX3</f>
        <v xml:space="preserve">Per cent of people who did not vote at the 2008 local government elections </v>
      </c>
      <c r="C17" s="94"/>
      <c r="D17" s="94"/>
      <c r="E17" s="94"/>
      <c r="F17" s="94"/>
      <c r="G17" s="92">
        <f>VLOOKUP($H$11,'Data 3 Table'!$A$4:$CX$84,2+$A17)</f>
        <v>28.100000000000009</v>
      </c>
      <c r="H17" s="92"/>
      <c r="I17" s="16"/>
      <c r="J17" s="95">
        <f>VLOOKUP($J$11,'Data 3 Table'!$A$4:$CX$84,2+$A17)</f>
        <v>27.407741935483866</v>
      </c>
      <c r="K17" s="95"/>
      <c r="M17" s="41">
        <f>(G17-J17)/J17*100</f>
        <v>2.5257756226166874</v>
      </c>
      <c r="N17" s="9"/>
      <c r="O17" s="9"/>
      <c r="Q17" s="5"/>
    </row>
    <row r="18" spans="1:17" ht="28" customHeight="1" x14ac:dyDescent="0.3">
      <c r="N18" s="9"/>
      <c r="O18" s="9"/>
    </row>
    <row r="19" spans="1:17" ht="20.25" customHeight="1" x14ac:dyDescent="0.3"/>
    <row r="20" spans="1:17" ht="20.25" customHeight="1" x14ac:dyDescent="0.3">
      <c r="N20" s="33"/>
    </row>
    <row r="21" spans="1:17" ht="20.25" customHeight="1" x14ac:dyDescent="0.3"/>
    <row r="22" spans="1:17" ht="20.25" customHeight="1" x14ac:dyDescent="0.3"/>
    <row r="23" spans="1:17" ht="20.25" customHeight="1" x14ac:dyDescent="0.3">
      <c r="P23" s="33"/>
    </row>
    <row r="24" spans="1:17" ht="20.25" customHeight="1" x14ac:dyDescent="0.3"/>
    <row r="25" spans="1:17" ht="20.25" customHeight="1" x14ac:dyDescent="0.3"/>
    <row r="26" spans="1:17" ht="13.5" customHeight="1" x14ac:dyDescent="0.3"/>
  </sheetData>
  <mergeCells count="21">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 ref="J16:K16"/>
    <mergeCell ref="G12:H12"/>
    <mergeCell ref="G13:H13"/>
    <mergeCell ref="G14:H14"/>
    <mergeCell ref="G15:H15"/>
  </mergeCells>
  <conditionalFormatting sqref="C12:F12">
    <cfRule type="expression" dxfId="464" priority="11" stopIfTrue="1">
      <formula>K8=2</formula>
    </cfRule>
  </conditionalFormatting>
  <conditionalFormatting sqref="B12">
    <cfRule type="expression" dxfId="463" priority="13" stopIfTrue="1">
      <formula>K11=2</formula>
    </cfRule>
  </conditionalFormatting>
  <conditionalFormatting sqref="M13 M15 M17">
    <cfRule type="expression" dxfId="462" priority="14" stopIfTrue="1">
      <formula>$K$11=1</formula>
    </cfRule>
  </conditionalFormatting>
  <conditionalFormatting sqref="M14 M16">
    <cfRule type="expression" dxfId="461" priority="16" stopIfTrue="1">
      <formula>$K$11=1</formula>
    </cfRule>
  </conditionalFormatting>
  <pageMargins left="0.39370078740157483" right="0.39370078740157483" top="0.39370078740157483" bottom="0.39370078740157483" header="0.39370078740157483"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Drop Down 29">
              <controlPr defaultSize="0" print="0" autoLine="0" autoPict="0">
                <anchor moveWithCells="1">
                  <from>
                    <xdr:col>8</xdr:col>
                    <xdr:colOff>190500</xdr:colOff>
                    <xdr:row>10</xdr:row>
                    <xdr:rowOff>12700</xdr:rowOff>
                  </from>
                  <to>
                    <xdr:col>10</xdr:col>
                    <xdr:colOff>641350</xdr:colOff>
                    <xdr:row>11</xdr:row>
                    <xdr:rowOff>19050</xdr:rowOff>
                  </to>
                </anchor>
              </controlPr>
            </control>
          </mc:Choice>
        </mc:AlternateContent>
        <mc:AlternateContent xmlns:mc="http://schemas.openxmlformats.org/markup-compatibility/2006">
          <mc:Choice Requires="x14">
            <control shapeId="1090" r:id="rId5" name="Drop Down 66">
              <controlPr defaultSize="0" print="0" autoLine="0" autoPict="0">
                <anchor moveWithCells="1">
                  <from>
                    <xdr:col>6</xdr:col>
                    <xdr:colOff>0</xdr:colOff>
                    <xdr:row>10</xdr:row>
                    <xdr:rowOff>12700</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G19" sqref="G19:H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75</v>
      </c>
      <c r="C7" s="97"/>
      <c r="D7" s="97"/>
      <c r="E7" s="97"/>
      <c r="F7" s="97"/>
      <c r="G7" s="97"/>
      <c r="H7" s="97"/>
      <c r="I7" s="97"/>
      <c r="J7" s="97"/>
      <c r="K7" s="97"/>
      <c r="L7" s="2"/>
    </row>
    <row r="8" spans="1:15" x14ac:dyDescent="0.3">
      <c r="C8" s="3"/>
      <c r="G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A12" s="8"/>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17</v>
      </c>
      <c r="B13" s="94" t="str">
        <f>'Data 3 Table'!S3</f>
        <v>Per cent prep pupils who had not attended pre-school before their first year at school: 2021</v>
      </c>
      <c r="C13" s="94"/>
      <c r="D13" s="94"/>
      <c r="E13" s="94"/>
      <c r="F13" s="94"/>
      <c r="G13" s="103">
        <f>VLOOKUP($G$11,'Data 3 Table'!$A$4:$CW$84,2+$A13)</f>
        <v>6.7</v>
      </c>
      <c r="H13" s="103"/>
      <c r="I13" s="15"/>
      <c r="J13" s="104">
        <f>VLOOKUP($J$11,'Data 3 Table'!$A$4:$CW$84,2+$A13)</f>
        <v>0</v>
      </c>
      <c r="K13" s="104"/>
      <c r="M13" s="20" t="e">
        <f>(G13-J13)/J13*100</f>
        <v>#DIV/0!</v>
      </c>
      <c r="N13" s="6"/>
      <c r="O13" s="6"/>
    </row>
    <row r="14" spans="1:15" ht="24" customHeight="1" x14ac:dyDescent="0.3">
      <c r="A14" s="13">
        <v>16</v>
      </c>
      <c r="B14" s="99" t="str">
        <f>'Data 3 Table'!R3</f>
        <v>Per cent of prep. pupils developmentally vulnerable in 1 or more domains, 2021</v>
      </c>
      <c r="C14" s="99"/>
      <c r="D14" s="99"/>
      <c r="E14" s="99"/>
      <c r="F14" s="99"/>
      <c r="G14" s="105">
        <f>VLOOKUP($G$11,'Data 3 Table'!$A$4:$CW$84,2+$A14)</f>
        <v>28.2</v>
      </c>
      <c r="H14" s="105"/>
      <c r="I14" s="15"/>
      <c r="J14" s="106">
        <f>VLOOKUP($J$11,'Data 3 Table'!$A$4:$CW$84,2+$A14)</f>
        <v>17.716129032258063</v>
      </c>
      <c r="K14" s="106"/>
      <c r="M14" s="19">
        <f t="shared" ref="M14:M21" si="0">(G14-J14)/J14*100</f>
        <v>59.17698470502549</v>
      </c>
      <c r="N14" s="6"/>
      <c r="O14" s="6"/>
    </row>
    <row r="15" spans="1:15" ht="24" customHeight="1" x14ac:dyDescent="0.3">
      <c r="A15" s="13">
        <v>15</v>
      </c>
      <c r="B15" s="94" t="str">
        <f>'Data 3 Table'!Q3</f>
        <v>Per cent of  20-24 year olds who left school before completing year 11, 2021</v>
      </c>
      <c r="C15" s="94"/>
      <c r="D15" s="94"/>
      <c r="E15" s="94"/>
      <c r="F15" s="94"/>
      <c r="G15" s="103">
        <f>VLOOKUP($G$11,'Data 3 Table'!$A$4:$CW$84,2+$A15)</f>
        <v>8.1360390830514842</v>
      </c>
      <c r="H15" s="103"/>
      <c r="I15" s="15"/>
      <c r="J15" s="104">
        <f>VLOOKUP($J$11,'Data 3 Table'!$A$4:$CW$84,2+$A15)</f>
        <v>6.3273493484426542</v>
      </c>
      <c r="K15" s="104"/>
      <c r="M15" s="20">
        <f t="shared" si="0"/>
        <v>28.5852674636023</v>
      </c>
      <c r="N15" s="6"/>
      <c r="O15" s="6"/>
    </row>
    <row r="16" spans="1:15" ht="24" customHeight="1" x14ac:dyDescent="0.3">
      <c r="A16" s="13">
        <v>14</v>
      </c>
      <c r="B16" s="99" t="str">
        <f>'Data 3 Table'!P3</f>
        <v>Youth disengagement rate [per cent not in paid employment or enrolled in formal education], 20-24 year-olds, 2021</v>
      </c>
      <c r="C16" s="99"/>
      <c r="D16" s="99"/>
      <c r="E16" s="99"/>
      <c r="F16" s="99"/>
      <c r="G16" s="101">
        <f>VLOOKUP($G$11,'Data 3 Table'!$A$4:$CW$84,2+$A16)</f>
        <v>13.187019320952917</v>
      </c>
      <c r="H16" s="101"/>
      <c r="I16" s="15"/>
      <c r="J16" s="102">
        <f>VLOOKUP($J$11,'Data 3 Table'!$A$4:$CW$84,2+$A16)</f>
        <v>9.4889317053000841</v>
      </c>
      <c r="K16" s="102"/>
      <c r="M16" s="19">
        <f t="shared" si="0"/>
        <v>38.972644450452201</v>
      </c>
      <c r="N16" s="6"/>
      <c r="O16" s="6"/>
    </row>
    <row r="17" spans="1:15" ht="24" customHeight="1" x14ac:dyDescent="0.3">
      <c r="A17" s="13">
        <v>12</v>
      </c>
      <c r="B17" s="94" t="str">
        <f>'Data 3 Table'!N3</f>
        <v>Per cent of 20-24 year-olds attending university or other tertiary institution, 2021</v>
      </c>
      <c r="C17" s="94"/>
      <c r="D17" s="94"/>
      <c r="E17" s="94"/>
      <c r="F17" s="94"/>
      <c r="G17" s="103">
        <f>VLOOKUP($G$11,'Data 3 Table'!$A$4:$CW$84,2+$A17)</f>
        <v>47.088418894996735</v>
      </c>
      <c r="H17" s="103"/>
      <c r="I17" s="15"/>
      <c r="J17" s="104">
        <f>VLOOKUP($J$11,'Data 3 Table'!$A$4:$CW$84,2+$A17)</f>
        <v>39.926821054420017</v>
      </c>
      <c r="K17" s="104"/>
      <c r="M17" s="20">
        <f t="shared" si="0"/>
        <v>17.936809521638359</v>
      </c>
      <c r="N17" s="6"/>
      <c r="O17" s="6"/>
    </row>
    <row r="18" spans="1:15" ht="24" customHeight="1" x14ac:dyDescent="0.3">
      <c r="A18" s="13">
        <v>11</v>
      </c>
      <c r="B18" s="99" t="str">
        <f>'Data 3 Table'!M3</f>
        <v>Per cent of 25-44 year-olds who hold a degree, 2021</v>
      </c>
      <c r="C18" s="99"/>
      <c r="D18" s="99"/>
      <c r="E18" s="99"/>
      <c r="F18" s="99"/>
      <c r="G18" s="101">
        <f>VLOOKUP($G$11,'Data 3 Table'!$A$4:$CW$84,2+$A18)</f>
        <v>36.871160372900285</v>
      </c>
      <c r="H18" s="101"/>
      <c r="I18" s="15"/>
      <c r="J18" s="102">
        <f>VLOOKUP($J$11,'Data 3 Table'!$A$4:$CW$84,2+$A18)</f>
        <v>49.481801722251561</v>
      </c>
      <c r="K18" s="102"/>
      <c r="M18" s="19">
        <f t="shared" si="0"/>
        <v>-25.485412637431054</v>
      </c>
      <c r="N18" s="6"/>
      <c r="O18" s="6"/>
    </row>
    <row r="19" spans="1:15" ht="24" customHeight="1" x14ac:dyDescent="0.3">
      <c r="A19" s="13">
        <v>6</v>
      </c>
      <c r="B19" s="94" t="str">
        <f>'Data 3 Table'!H3</f>
        <v>Percentage of Pupils that did not meet National Literacy Benchmarks: 2019</v>
      </c>
      <c r="C19" s="94"/>
      <c r="D19" s="94"/>
      <c r="E19" s="94"/>
      <c r="F19" s="94"/>
      <c r="G19" s="103">
        <f>VLOOKUP($G$11,'Data 3 Table'!$A$4:$CW$84,2+$A19)</f>
        <v>13.798977853492332</v>
      </c>
      <c r="H19" s="103"/>
      <c r="I19" s="15"/>
      <c r="J19" s="104">
        <f>VLOOKUP($J$11,'Data 3 Table'!$A$4:$CW$84,2+$A19)</f>
        <v>7.405966794137564</v>
      </c>
      <c r="K19" s="104"/>
      <c r="M19" s="20">
        <f t="shared" si="0"/>
        <v>86.322437529903127</v>
      </c>
      <c r="N19" s="6"/>
      <c r="O19" s="6"/>
    </row>
    <row r="20" spans="1:15" ht="24" customHeight="1" x14ac:dyDescent="0.3">
      <c r="A20" s="13">
        <v>7</v>
      </c>
      <c r="B20" s="99" t="str">
        <f>'Data 3 Table'!I3</f>
        <v>Percentage of Pupils that did not meet National Numeracy Benchmarks: 2019</v>
      </c>
      <c r="C20" s="99"/>
      <c r="D20" s="99"/>
      <c r="E20" s="99"/>
      <c r="F20" s="99"/>
      <c r="G20" s="101">
        <f>VLOOKUP($G$11,'Data 3 Table'!$A$4:$CW$84,2+$A20)</f>
        <v>8.011363636363626</v>
      </c>
      <c r="H20" s="101"/>
      <c r="I20" s="15"/>
      <c r="J20" s="102">
        <f>VLOOKUP($J$11,'Data 3 Table'!$A$4:$CW$84,2+$A20)</f>
        <v>3.5578380851827189</v>
      </c>
      <c r="K20" s="102"/>
      <c r="M20" s="19">
        <f t="shared" si="0"/>
        <v>125.17504857032269</v>
      </c>
      <c r="N20" s="6"/>
      <c r="O20" s="6"/>
    </row>
    <row r="21" spans="1:15" ht="24" customHeight="1" x14ac:dyDescent="0.3">
      <c r="A21" s="13">
        <v>10</v>
      </c>
      <c r="B21" s="94" t="str">
        <f>'Data 3 Table'!L3</f>
        <v>Per cent of persons who left school before finishing yr. 11, 2021</v>
      </c>
      <c r="C21" s="94"/>
      <c r="D21" s="94"/>
      <c r="E21" s="94"/>
      <c r="F21" s="94"/>
      <c r="G21" s="103">
        <f>VLOOKUP($G$11,'Data 3 Table'!$A$4:$CW$84,2+$A21)</f>
        <v>30.634307867581366</v>
      </c>
      <c r="H21" s="103"/>
      <c r="I21" s="15"/>
      <c r="J21" s="104">
        <f>VLOOKUP($J$11,'Data 3 Table'!$A$4:$CW$84,2+$A21)</f>
        <v>21.084410893318612</v>
      </c>
      <c r="K21" s="104"/>
      <c r="M21" s="20">
        <f t="shared" si="0"/>
        <v>45.293639089954361</v>
      </c>
      <c r="N21" s="6"/>
      <c r="O21" s="6"/>
    </row>
    <row r="22" spans="1:15" ht="28" customHeight="1" x14ac:dyDescent="0.3">
      <c r="A22" s="8"/>
      <c r="B22"/>
      <c r="C22"/>
      <c r="D22"/>
      <c r="E22"/>
      <c r="F22"/>
      <c r="G22"/>
      <c r="H22"/>
      <c r="I22"/>
      <c r="J22"/>
      <c r="K22"/>
      <c r="M22"/>
    </row>
    <row r="23" spans="1:15" ht="13.5" customHeight="1" x14ac:dyDescent="0.3"/>
  </sheetData>
  <mergeCells count="33">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6:F16"/>
    <mergeCell ref="G16:H16"/>
    <mergeCell ref="J16:K16"/>
    <mergeCell ref="B18:F18"/>
    <mergeCell ref="G18:H18"/>
    <mergeCell ref="J18:K18"/>
    <mergeCell ref="B19:F19"/>
    <mergeCell ref="G19:H19"/>
    <mergeCell ref="J19:K19"/>
    <mergeCell ref="B17:F17"/>
    <mergeCell ref="G17:H17"/>
    <mergeCell ref="J17:K17"/>
    <mergeCell ref="B20:F20"/>
    <mergeCell ref="G20:H20"/>
    <mergeCell ref="J20:K20"/>
    <mergeCell ref="B21:F21"/>
    <mergeCell ref="G21:H21"/>
    <mergeCell ref="J21:K21"/>
  </mergeCells>
  <conditionalFormatting sqref="B12:F12">
    <cfRule type="expression" dxfId="460" priority="8" stopIfTrue="1">
      <formula>J8=2</formula>
    </cfRule>
  </conditionalFormatting>
  <conditionalFormatting sqref="M13:M21">
    <cfRule type="expression" dxfId="459" priority="7" stopIfTrue="1">
      <formula>$N$1=2</formula>
    </cfRule>
  </conditionalFormatting>
  <conditionalFormatting sqref="M18">
    <cfRule type="expression" dxfId="458" priority="3" stopIfTrue="1">
      <formula>$N$1=2</formula>
    </cfRule>
  </conditionalFormatting>
  <conditionalFormatting sqref="M20">
    <cfRule type="expression" dxfId="457" priority="2" stopIfTrue="1">
      <formula>$N$1=2</formula>
    </cfRule>
  </conditionalFormatting>
  <conditionalFormatting sqref="M17 M19 M21">
    <cfRule type="expression" dxfId="456" priority="1" stopIfTrue="1">
      <formula>$N$1=2</formula>
    </cfRule>
  </conditionalFormatting>
  <pageMargins left="0.39370078740157483" right="0.39370078740157483" top="0.39370078740157483" bottom="0.39370078740157483" header="0.31496062992125984" footer="0.31496062992125984"/>
  <pageSetup paperSize="9" scale="84"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4" sqref="B14: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76</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row>
    <row r="12" spans="1:15"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20</v>
      </c>
      <c r="B13" s="94" t="str">
        <f>'Data 3 Table'!V3</f>
        <v>Youth disengagement rate [per cent not in paid employment or enrolled in formal education] among 20-24 year-olds, 2021</v>
      </c>
      <c r="C13" s="94"/>
      <c r="D13" s="94"/>
      <c r="E13" s="94"/>
      <c r="F13" s="94"/>
      <c r="G13" s="103">
        <f>VLOOKUP($G$11,'Data 3 Table'!$A$4:$CW$84,2+$A13)</f>
        <v>13.187019320952917</v>
      </c>
      <c r="H13" s="103"/>
      <c r="I13" s="15"/>
      <c r="J13" s="104">
        <f>VLOOKUP($J$11,'Data 3 Table'!$A$4:$CW$84,2+$A13)</f>
        <v>9.4889317053000841</v>
      </c>
      <c r="K13" s="104"/>
      <c r="M13" s="41">
        <f>(G13-J13)/J13*100</f>
        <v>38.972644450452201</v>
      </c>
      <c r="N13" s="6"/>
      <c r="O13" s="6"/>
    </row>
    <row r="14" spans="1:15" ht="23.25" customHeight="1" x14ac:dyDescent="0.3">
      <c r="A14" s="13">
        <v>19</v>
      </c>
      <c r="B14" s="99" t="str">
        <f>'Data 3 Table'!U3</f>
        <v>Unemployment rate, persons 15+, June 2022</v>
      </c>
      <c r="C14" s="99"/>
      <c r="D14" s="99"/>
      <c r="E14" s="99"/>
      <c r="F14" s="99"/>
      <c r="G14" s="101">
        <f>VLOOKUP($G$11,'Data 3 Table'!$A$4:$CW$84,2+$A14)</f>
        <v>8.5</v>
      </c>
      <c r="H14" s="101"/>
      <c r="I14" s="15"/>
      <c r="J14" s="102">
        <f>VLOOKUP($J$11,'Data 3 Table'!$A$4:$CW$84,2+$A14)</f>
        <v>4.5</v>
      </c>
      <c r="K14" s="102"/>
      <c r="M14" s="42">
        <f>(G14-J14)/J14*100</f>
        <v>88.888888888888886</v>
      </c>
      <c r="N14" s="6"/>
      <c r="O14" s="6"/>
    </row>
    <row r="15" spans="1:15" ht="23.25" customHeight="1" x14ac:dyDescent="0.3">
      <c r="A15" s="13">
        <v>18</v>
      </c>
      <c r="B15" s="94" t="str">
        <f>'Data 3 Table'!T3</f>
        <v>Managers and professionals as a percentage of employed residents, 2021</v>
      </c>
      <c r="C15" s="94"/>
      <c r="D15" s="94"/>
      <c r="E15" s="94"/>
      <c r="F15" s="94"/>
      <c r="G15" s="108">
        <f>VLOOKUP($G$11,'Data 3 Table'!$A$4:$CW$84,2+$A15)</f>
        <v>24.532173965918247</v>
      </c>
      <c r="H15" s="108"/>
      <c r="I15" s="15"/>
      <c r="J15" s="109">
        <f>VLOOKUP($J$11,'Data 3 Table'!$A$4:$CW$84,2+$A15)</f>
        <v>43.220340495897851</v>
      </c>
      <c r="K15" s="109"/>
      <c r="M15" s="41">
        <f>(G15-J15)/J15*100</f>
        <v>-43.239285751932805</v>
      </c>
      <c r="N15" s="6"/>
      <c r="O15" s="6"/>
    </row>
    <row r="16" spans="1:15" ht="28" customHeight="1" x14ac:dyDescent="0.3">
      <c r="A16" s="33"/>
      <c r="B16"/>
      <c r="C16"/>
      <c r="D16"/>
      <c r="E16"/>
      <c r="F16"/>
      <c r="G16"/>
      <c r="H16"/>
      <c r="I16"/>
      <c r="J16"/>
      <c r="K16"/>
      <c r="M16"/>
      <c r="N16" s="5"/>
      <c r="O16" s="5"/>
    </row>
    <row r="17" spans="1:11" ht="24" customHeight="1" x14ac:dyDescent="0.3">
      <c r="A17" s="33"/>
      <c r="B17" s="33"/>
      <c r="C17" s="33"/>
      <c r="D17" s="33"/>
      <c r="E17" s="33"/>
      <c r="F17" s="33"/>
      <c r="G17" s="33"/>
      <c r="H17" s="33"/>
      <c r="I17" s="33"/>
      <c r="J17" s="33"/>
      <c r="K17" s="33"/>
    </row>
    <row r="18" spans="1:11" ht="20.25" customHeight="1" x14ac:dyDescent="0.3"/>
    <row r="19" spans="1:11" ht="20.25" customHeight="1" x14ac:dyDescent="0.3"/>
    <row r="20" spans="1:11" ht="20.25" customHeight="1" x14ac:dyDescent="0.3"/>
    <row r="21" spans="1:11" ht="20.25" customHeight="1" x14ac:dyDescent="0.3"/>
    <row r="22" spans="1:11" ht="20.25" customHeight="1" x14ac:dyDescent="0.3"/>
    <row r="23" spans="1:11" ht="20.25" customHeight="1" x14ac:dyDescent="0.3"/>
    <row r="24" spans="1:11" ht="20.25" customHeight="1" x14ac:dyDescent="0.3"/>
    <row r="25" spans="1:11" ht="20.25" customHeight="1" x14ac:dyDescent="0.3"/>
    <row r="26" spans="1:11" ht="13.5" customHeight="1" x14ac:dyDescent="0.3"/>
  </sheetData>
  <mergeCells count="15">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s>
  <conditionalFormatting sqref="B12:F12">
    <cfRule type="expression" dxfId="455" priority="5" stopIfTrue="1">
      <formula>J8=2</formula>
    </cfRule>
  </conditionalFormatting>
  <conditionalFormatting sqref="M13">
    <cfRule type="expression" dxfId="454" priority="4" stopIfTrue="1">
      <formula>$J$8=1</formula>
    </cfRule>
  </conditionalFormatting>
  <conditionalFormatting sqref="M14">
    <cfRule type="expression" dxfId="453" priority="3" stopIfTrue="1">
      <formula>$J$8=1</formula>
    </cfRule>
  </conditionalFormatting>
  <conditionalFormatting sqref="M15">
    <cfRule type="expression" dxfId="452" priority="2" stopIfTrue="1">
      <formula>$J$8=1</formula>
    </cfRule>
  </conditionalFormatting>
  <conditionalFormatting sqref="M15">
    <cfRule type="expression" dxfId="451" priority="1" stopIfTrue="1">
      <formula>$J$8=1</formula>
    </cfRule>
  </conditionalFormatting>
  <pageMargins left="0.39370078740157483" right="0.39370078740157483" top="0.39370078740157483" bottom="0.39370078740157483" header="0.31496062992125984" footer="0.31496062992125984"/>
  <pageSetup paperSize="9"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4" sqref="B14: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45</v>
      </c>
    </row>
    <row r="5" spans="1:16" ht="10.5" customHeight="1" x14ac:dyDescent="0.3">
      <c r="N5" s="7" t="s">
        <v>50</v>
      </c>
    </row>
    <row r="6" spans="1:16" ht="10.5" customHeight="1" x14ac:dyDescent="0.3">
      <c r="A6" s="2"/>
      <c r="L6" s="2"/>
    </row>
    <row r="7" spans="1:16" ht="21" customHeight="1" x14ac:dyDescent="0.3">
      <c r="A7" s="2"/>
      <c r="B7" s="97" t="s">
        <v>77</v>
      </c>
      <c r="C7" s="97"/>
      <c r="D7" s="97"/>
      <c r="E7" s="97"/>
      <c r="F7" s="97"/>
      <c r="G7" s="97"/>
      <c r="H7" s="97"/>
      <c r="I7" s="97"/>
      <c r="J7" s="97"/>
      <c r="K7" s="97"/>
      <c r="L7" s="2"/>
    </row>
    <row r="8" spans="1:16"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6" ht="3" customHeight="1" x14ac:dyDescent="0.3">
      <c r="G9" s="9"/>
      <c r="H9" s="9"/>
      <c r="I9" s="9"/>
      <c r="J9" s="9"/>
      <c r="M9" s="98"/>
      <c r="N9" s="98"/>
    </row>
    <row r="10" spans="1:16" ht="13.5" customHeight="1" x14ac:dyDescent="0.35">
      <c r="F10" s="3"/>
      <c r="G10" s="107"/>
      <c r="H10" s="107"/>
      <c r="I10" s="107"/>
      <c r="J10" s="107"/>
      <c r="K10" s="107"/>
      <c r="M10" s="98"/>
      <c r="N10" s="98"/>
    </row>
    <row r="11" spans="1:16" ht="15" customHeight="1" x14ac:dyDescent="0.3">
      <c r="G11" s="11">
        <f>Community!H11</f>
        <v>26</v>
      </c>
      <c r="H11" s="9"/>
      <c r="I11" s="9"/>
      <c r="J11" s="11">
        <f>Community!J11</f>
        <v>80</v>
      </c>
      <c r="M11" s="98"/>
      <c r="N11" s="98"/>
    </row>
    <row r="12" spans="1:16"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6" ht="23.25" customHeight="1" x14ac:dyDescent="0.3">
      <c r="A13" s="13">
        <v>31</v>
      </c>
      <c r="B13" s="94" t="str">
        <f>'Data 3 Table'!AG3</f>
        <v>Median weekly gross individual income, persons aged 15 years or more, 2021</v>
      </c>
      <c r="C13" s="94"/>
      <c r="D13" s="94"/>
      <c r="E13" s="94"/>
      <c r="F13" s="94"/>
      <c r="G13" s="114">
        <f>VLOOKUP($G$11,'Data 3 Table'!$A$4:$CW$84,2+$A13)</f>
        <v>618.54838709677415</v>
      </c>
      <c r="H13" s="114"/>
      <c r="I13" s="15"/>
      <c r="J13" s="115">
        <f>VLOOKUP($J$11,'Data 3 Table'!$A$4:$CW$84,2+$A13)</f>
        <v>841.00932862453988</v>
      </c>
      <c r="K13" s="115"/>
      <c r="M13" s="20">
        <f>(G13-J13)/J13*100</f>
        <v>-26.451661587582837</v>
      </c>
      <c r="N13" s="6"/>
      <c r="O13" s="6"/>
      <c r="P13" s="8"/>
    </row>
    <row r="14" spans="1:16" ht="23.25" customHeight="1" x14ac:dyDescent="0.3">
      <c r="A14" s="13">
        <v>32</v>
      </c>
      <c r="B14" s="99" t="str">
        <f>'Data 3 Table'!AH3</f>
        <v>Per cent of weekly individual incomes below $250 among persons aged 35-44 years, 2021</v>
      </c>
      <c r="C14" s="99"/>
      <c r="D14" s="99"/>
      <c r="E14" s="99"/>
      <c r="F14" s="99"/>
      <c r="G14" s="105">
        <f>VLOOKUP($G$11,'Data 3 Table'!$A$4:$CW$84,2+$A14)</f>
        <v>15.880327563744649</v>
      </c>
      <c r="H14" s="105"/>
      <c r="I14" s="15"/>
      <c r="J14" s="106">
        <f>VLOOKUP($J$11,'Data 3 Table'!$A$4:$CW$84,2+$A14)</f>
        <v>15</v>
      </c>
      <c r="K14" s="106"/>
      <c r="M14" s="19">
        <f>(G14-J14)/J14*100</f>
        <v>5.8688504249643243</v>
      </c>
      <c r="N14" s="6"/>
      <c r="O14" s="6"/>
      <c r="P14" s="8"/>
    </row>
    <row r="15" spans="1:16" ht="23.25" customHeight="1" x14ac:dyDescent="0.3">
      <c r="A15" s="13">
        <v>101</v>
      </c>
      <c r="B15" s="94" t="str">
        <f>'Data 3 Table'!CY3</f>
        <v>Health Care Card Holders as a percentage of the population, June 2022</v>
      </c>
      <c r="C15" s="94"/>
      <c r="D15" s="94"/>
      <c r="E15" s="94"/>
      <c r="F15" s="94"/>
      <c r="G15" s="103">
        <f>VLOOKUP($G$11,'Data 3 Table'!$A$4:$CY$84,2+$A15)</f>
        <v>7.1088522519409167</v>
      </c>
      <c r="H15" s="103"/>
      <c r="I15" s="63"/>
      <c r="J15" s="104">
        <f>VLOOKUP($J$11,'Data 3 Table'!$A$4:$CY$84,2+$A15)</f>
        <v>5.0999999999999996</v>
      </c>
      <c r="K15" s="104"/>
      <c r="M15" s="20"/>
      <c r="N15" s="6"/>
      <c r="O15" s="6"/>
      <c r="P15" s="8"/>
    </row>
    <row r="16" spans="1:16" ht="23.25" customHeight="1" x14ac:dyDescent="0.3">
      <c r="A16" s="13">
        <v>5</v>
      </c>
      <c r="B16" s="99" t="str">
        <f>'Data 3 Table'!G3</f>
        <v>EGM Losses per adult 2021/22</v>
      </c>
      <c r="C16" s="99"/>
      <c r="D16" s="99"/>
      <c r="E16" s="99"/>
      <c r="F16" s="99"/>
      <c r="G16" s="112">
        <f>VLOOKUP($G$11,'Data 3 Table'!$A$4:$CW$84,2+$A16)</f>
        <v>801.4266126330175</v>
      </c>
      <c r="H16" s="112"/>
      <c r="I16" s="15"/>
      <c r="J16" s="113">
        <f>VLOOKUP($J$11,'Data 3 Table'!$A$4:$CW$84,2+$A16)</f>
        <v>432</v>
      </c>
      <c r="K16" s="113"/>
      <c r="M16" s="19">
        <f>(G16-J16)/J16*100</f>
        <v>85.515419590976265</v>
      </c>
      <c r="N16" s="6"/>
      <c r="O16" s="6"/>
      <c r="P16" s="8"/>
    </row>
    <row r="17" spans="1:16" ht="23.25" customHeight="1" x14ac:dyDescent="0.3">
      <c r="A17" s="13">
        <v>33</v>
      </c>
      <c r="B17" s="94" t="str">
        <f>'Data 3 Table'!AI3</f>
        <v>SEIFA Index of Relative Socio-economic Disadvantage, 2016</v>
      </c>
      <c r="C17" s="94"/>
      <c r="D17" s="94"/>
      <c r="E17" s="94"/>
      <c r="F17" s="94"/>
      <c r="G17" s="108">
        <f>VLOOKUP($G$11,'Data 3 Table'!$A$4:$CW$84,2+$A17)</f>
        <v>896</v>
      </c>
      <c r="H17" s="108"/>
      <c r="I17" s="63"/>
      <c r="J17" s="109">
        <f>VLOOKUP($J$11,'Data 3 Table'!$A$4:$CW$84,2+$A17)</f>
        <v>0</v>
      </c>
      <c r="K17" s="109"/>
      <c r="M17" s="20" t="e">
        <f>(G17-J17)/J17*100</f>
        <v>#DIV/0!</v>
      </c>
      <c r="N17" s="6"/>
      <c r="O17" s="6"/>
      <c r="P17" s="8"/>
    </row>
    <row r="18" spans="1:16" ht="39.75" customHeight="1" x14ac:dyDescent="0.3">
      <c r="A18" s="13">
        <v>38</v>
      </c>
      <c r="B18" s="99" t="str">
        <f>'Data 3 Table'!AN3</f>
        <v>Gini Coefficient, 2021 (a measure of income distribution - 1 = complete inequality; 0 = complete equality), 2021</v>
      </c>
      <c r="C18" s="99"/>
      <c r="D18" s="99"/>
      <c r="E18" s="99"/>
      <c r="F18" s="99"/>
      <c r="G18" s="110">
        <f>VLOOKUP($G$11,'Data 3 Table'!$A$4:$CW$84,2+$A18)</f>
        <v>0.435</v>
      </c>
      <c r="H18" s="110"/>
      <c r="I18" s="15"/>
      <c r="J18" s="111">
        <f>VLOOKUP($J$11,'Data 3 Table'!$A$4:$CW$84,2+$A18)</f>
        <v>0.47</v>
      </c>
      <c r="K18" s="111"/>
      <c r="M18" s="19">
        <f>(G18-J18)/J18*100</f>
        <v>-7.4468085106382933</v>
      </c>
      <c r="N18" s="40"/>
      <c r="O18" s="40"/>
      <c r="P18" s="8"/>
    </row>
    <row r="19" spans="1:16" ht="24" customHeight="1" x14ac:dyDescent="0.3">
      <c r="A19" s="40"/>
      <c r="B19" s="33"/>
      <c r="C19" s="33"/>
      <c r="D19" s="33"/>
      <c r="E19" s="33"/>
      <c r="F19" s="33"/>
      <c r="G19" s="33"/>
      <c r="H19" s="33"/>
      <c r="I19" s="33"/>
      <c r="J19" s="33"/>
      <c r="K19" s="33"/>
      <c r="N19" s="8"/>
      <c r="O19" s="8"/>
      <c r="P19" s="8"/>
    </row>
    <row r="20" spans="1:16" ht="24" customHeight="1" x14ac:dyDescent="0.3">
      <c r="A20" s="33"/>
      <c r="B20" s="33"/>
      <c r="C20" s="33"/>
      <c r="D20" s="33"/>
      <c r="E20" s="33"/>
      <c r="F20" s="33"/>
      <c r="G20" s="33"/>
      <c r="H20" s="33"/>
      <c r="I20" s="33"/>
      <c r="J20" s="33"/>
      <c r="K20" s="33"/>
      <c r="N20" s="8"/>
      <c r="O20" s="8"/>
      <c r="P20" s="8"/>
    </row>
    <row r="21" spans="1:16" ht="24" customHeight="1" x14ac:dyDescent="0.3">
      <c r="A21" s="33"/>
      <c r="B21" s="33"/>
      <c r="C21" s="33"/>
      <c r="D21" s="33"/>
      <c r="E21" s="33"/>
      <c r="F21" s="33"/>
      <c r="G21" s="33"/>
      <c r="H21" s="33"/>
      <c r="I21" s="33"/>
      <c r="J21" s="33"/>
      <c r="K21" s="33"/>
      <c r="N21" s="8"/>
      <c r="O21" s="8"/>
      <c r="P21" s="8"/>
    </row>
    <row r="22" spans="1:16" ht="20.25" customHeight="1" x14ac:dyDescent="0.3">
      <c r="N22" s="8"/>
      <c r="O22" s="8"/>
      <c r="P22" s="8"/>
    </row>
    <row r="23" spans="1:16" ht="13.5" customHeight="1" x14ac:dyDescent="0.3">
      <c r="N23" s="8"/>
      <c r="O23" s="8"/>
      <c r="P23" s="8"/>
    </row>
  </sheetData>
  <mergeCells count="24">
    <mergeCell ref="B14:F14"/>
    <mergeCell ref="G14:H14"/>
    <mergeCell ref="J14:K14"/>
    <mergeCell ref="M8:N12"/>
    <mergeCell ref="B7:K7"/>
    <mergeCell ref="G12:H12"/>
    <mergeCell ref="J12:K12"/>
    <mergeCell ref="B13:F13"/>
    <mergeCell ref="G13:H13"/>
    <mergeCell ref="J13:K13"/>
    <mergeCell ref="G10:K10"/>
    <mergeCell ref="B12:F12"/>
    <mergeCell ref="B18:F18"/>
    <mergeCell ref="G18:H18"/>
    <mergeCell ref="J18:K18"/>
    <mergeCell ref="B15:F15"/>
    <mergeCell ref="G15:H15"/>
    <mergeCell ref="J15:K15"/>
    <mergeCell ref="B16:F16"/>
    <mergeCell ref="G16:H16"/>
    <mergeCell ref="J16:K16"/>
    <mergeCell ref="B17:F17"/>
    <mergeCell ref="G17:H17"/>
    <mergeCell ref="J17:K17"/>
  </mergeCells>
  <conditionalFormatting sqref="B12:F12">
    <cfRule type="expression" dxfId="450" priority="22" stopIfTrue="1">
      <formula>J8=2</formula>
    </cfRule>
  </conditionalFormatting>
  <conditionalFormatting sqref="M17 M13:M14">
    <cfRule type="expression" dxfId="449" priority="21" stopIfTrue="1">
      <formula>$J$8=1</formula>
    </cfRule>
  </conditionalFormatting>
  <conditionalFormatting sqref="M16 M14 M18">
    <cfRule type="expression" dxfId="448" priority="20" stopIfTrue="1">
      <formula>$J$8=1</formula>
    </cfRule>
  </conditionalFormatting>
  <conditionalFormatting sqref="M16">
    <cfRule type="expression" dxfId="447" priority="19" stopIfTrue="1">
      <formula>$J$8=1</formula>
    </cfRule>
  </conditionalFormatting>
  <conditionalFormatting sqref="M17">
    <cfRule type="expression" dxfId="446" priority="18" stopIfTrue="1">
      <formula>$J$8=1</formula>
    </cfRule>
  </conditionalFormatting>
  <conditionalFormatting sqref="M18">
    <cfRule type="expression" dxfId="445" priority="17" stopIfTrue="1">
      <formula>$J$8=1</formula>
    </cfRule>
  </conditionalFormatting>
  <conditionalFormatting sqref="M13:M14 M16:M18">
    <cfRule type="expression" dxfId="444" priority="16" stopIfTrue="1">
      <formula>$N$1=2</formula>
    </cfRule>
  </conditionalFormatting>
  <conditionalFormatting sqref="M18">
    <cfRule type="expression" dxfId="443" priority="15" stopIfTrue="1">
      <formula>$N$1=2</formula>
    </cfRule>
  </conditionalFormatting>
  <conditionalFormatting sqref="M16">
    <cfRule type="expression" dxfId="442" priority="14" stopIfTrue="1">
      <formula>$J$8=1</formula>
    </cfRule>
  </conditionalFormatting>
  <conditionalFormatting sqref="M16">
    <cfRule type="expression" dxfId="441" priority="13" stopIfTrue="1">
      <formula>$J$8=1</formula>
    </cfRule>
  </conditionalFormatting>
  <conditionalFormatting sqref="M17">
    <cfRule type="expression" dxfId="440" priority="12" stopIfTrue="1">
      <formula>$J$8=1</formula>
    </cfRule>
  </conditionalFormatting>
  <conditionalFormatting sqref="M17">
    <cfRule type="expression" dxfId="439" priority="11" stopIfTrue="1">
      <formula>$J$8=1</formula>
    </cfRule>
  </conditionalFormatting>
  <conditionalFormatting sqref="M17">
    <cfRule type="expression" dxfId="438" priority="10" stopIfTrue="1">
      <formula>$N$1=2</formula>
    </cfRule>
  </conditionalFormatting>
  <conditionalFormatting sqref="M18">
    <cfRule type="expression" dxfId="437" priority="9" stopIfTrue="1">
      <formula>$J$8=1</formula>
    </cfRule>
  </conditionalFormatting>
  <conditionalFormatting sqref="M18">
    <cfRule type="expression" dxfId="436" priority="8" stopIfTrue="1">
      <formula>$J$8=1</formula>
    </cfRule>
  </conditionalFormatting>
  <conditionalFormatting sqref="M18">
    <cfRule type="expression" dxfId="435" priority="7" stopIfTrue="1">
      <formula>$J$8=1</formula>
    </cfRule>
  </conditionalFormatting>
  <conditionalFormatting sqref="M15">
    <cfRule type="expression" dxfId="434" priority="6" stopIfTrue="1">
      <formula>$J$8=1</formula>
    </cfRule>
  </conditionalFormatting>
  <conditionalFormatting sqref="M15">
    <cfRule type="expression" dxfId="433" priority="5" stopIfTrue="1">
      <formula>$J$8=1</formula>
    </cfRule>
  </conditionalFormatting>
  <conditionalFormatting sqref="M15">
    <cfRule type="expression" dxfId="432" priority="4" stopIfTrue="1">
      <formula>$N$1=2</formula>
    </cfRule>
  </conditionalFormatting>
  <conditionalFormatting sqref="M15">
    <cfRule type="expression" dxfId="431" priority="3" stopIfTrue="1">
      <formula>$J$8=1</formula>
    </cfRule>
  </conditionalFormatting>
  <conditionalFormatting sqref="M15">
    <cfRule type="expression" dxfId="430" priority="2" stopIfTrue="1">
      <formula>$J$8=1</formula>
    </cfRule>
  </conditionalFormatting>
  <conditionalFormatting sqref="M15">
    <cfRule type="expression" dxfId="429" priority="1" stopIfTrue="1">
      <formula>$N$1=2</formula>
    </cfRule>
  </conditionalFormatting>
  <pageMargins left="0.39370078740157483" right="0.39370078740157483" top="0.39370078740157483" bottom="0.39370078740157483" header="0.39370078740157483" footer="0.31496062992125984"/>
  <pageSetup paperSize="9" scale="9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4" sqref="O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81</v>
      </c>
      <c r="C7" s="97"/>
      <c r="D7" s="97"/>
      <c r="E7" s="97"/>
      <c r="F7" s="97"/>
      <c r="G7" s="97"/>
      <c r="H7" s="97"/>
      <c r="I7" s="97"/>
      <c r="J7" s="97"/>
      <c r="K7" s="97"/>
      <c r="L7" s="2"/>
    </row>
    <row r="8" spans="1:15" x14ac:dyDescent="0.3">
      <c r="A8" s="8"/>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A9" s="8"/>
      <c r="G9" s="9"/>
      <c r="H9" s="9"/>
      <c r="I9" s="9"/>
      <c r="J9" s="9"/>
      <c r="M9" s="98"/>
      <c r="N9" s="98"/>
    </row>
    <row r="10" spans="1:15" ht="13.5" customHeight="1" x14ac:dyDescent="0.35">
      <c r="A10" s="8"/>
      <c r="F10" s="3"/>
      <c r="G10" s="107"/>
      <c r="H10" s="107"/>
      <c r="I10" s="107"/>
      <c r="J10" s="107"/>
      <c r="K10" s="107"/>
      <c r="M10" s="98"/>
      <c r="N10" s="98"/>
    </row>
    <row r="11" spans="1:15" ht="15" customHeight="1" x14ac:dyDescent="0.3">
      <c r="A11" s="8"/>
      <c r="G11" s="11">
        <f>Community!H11</f>
        <v>26</v>
      </c>
      <c r="H11" s="9"/>
      <c r="I11" s="9"/>
      <c r="J11" s="11">
        <f>Community!J11</f>
        <v>80</v>
      </c>
      <c r="M11" s="98"/>
      <c r="N11" s="98"/>
    </row>
    <row r="12" spans="1:15" ht="16.5" customHeight="1" x14ac:dyDescent="0.35">
      <c r="A12" s="8"/>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4" customHeight="1" x14ac:dyDescent="0.3">
      <c r="A13" s="13">
        <v>40</v>
      </c>
      <c r="B13" s="94" t="str">
        <f>'Data 3 Table'!AP3</f>
        <v>Per cent of dwellings which are owned or being purchased by their occupants, 2021</v>
      </c>
      <c r="C13" s="94"/>
      <c r="D13" s="94"/>
      <c r="E13" s="94"/>
      <c r="F13" s="94"/>
      <c r="G13" s="108">
        <f>VLOOKUP($G$11,'Data 3 Table'!$A$4:$CW$84,2+$A13)</f>
        <v>62.528154265618213</v>
      </c>
      <c r="H13" s="108"/>
      <c r="I13" s="15"/>
      <c r="J13" s="109">
        <f>VLOOKUP($J$11,'Data 3 Table'!$A$4:$CW$84,2+$A13)</f>
        <v>67.72109282998936</v>
      </c>
      <c r="K13" s="109"/>
      <c r="M13" s="20">
        <f t="shared" ref="M13:M19" si="0">(G13-J13)/J13*100</f>
        <v>-7.6681257601789978</v>
      </c>
      <c r="N13" s="6"/>
      <c r="O13" s="6"/>
    </row>
    <row r="14" spans="1:15" ht="24" customHeight="1" x14ac:dyDescent="0.3">
      <c r="A14" s="13">
        <v>41</v>
      </c>
      <c r="B14" s="99" t="str">
        <f>'Data 3 Table'!AQ3</f>
        <v>Per cent of dwellings which are rented from the government, co-operatives or the church, 2021</v>
      </c>
      <c r="C14" s="99"/>
      <c r="D14" s="99"/>
      <c r="E14" s="99"/>
      <c r="F14" s="99"/>
      <c r="G14" s="101">
        <f>VLOOKUP($G$11,'Data 3 Table'!$A$4:$CW$84,2+$A14)</f>
        <v>3.8823250484055793</v>
      </c>
      <c r="H14" s="101"/>
      <c r="I14" s="15"/>
      <c r="J14" s="102">
        <f>VLOOKUP($J$11,'Data 3 Table'!$A$4:$CW$84,2+$A14)</f>
        <v>2.3748066954932519</v>
      </c>
      <c r="K14" s="102"/>
      <c r="M14" s="19">
        <f t="shared" si="0"/>
        <v>63.479623658346348</v>
      </c>
      <c r="N14" s="6"/>
      <c r="O14" s="6"/>
    </row>
    <row r="15" spans="1:15" ht="29.25" customHeight="1" x14ac:dyDescent="0.3">
      <c r="A15" s="13">
        <v>39</v>
      </c>
      <c r="B15" s="94" t="str">
        <f>'Data 3 Table'!AO3</f>
        <v>Per cent of renting households, which are living below the poverty line, 2016</v>
      </c>
      <c r="C15" s="94"/>
      <c r="D15" s="94"/>
      <c r="E15" s="94"/>
      <c r="F15" s="94"/>
      <c r="G15" s="108">
        <f>VLOOKUP($G$11,'Data 3 Table'!$A$4:$CW$84,2+$A15)</f>
        <v>37.278956244236774</v>
      </c>
      <c r="H15" s="108"/>
      <c r="I15" s="15"/>
      <c r="J15" s="109">
        <f>VLOOKUP($J$11,'Data 3 Table'!$A$4:$CW$84,2+$A15)</f>
        <v>27.660890006075327</v>
      </c>
      <c r="K15" s="109"/>
      <c r="M15" s="20">
        <f t="shared" si="0"/>
        <v>34.771354920427264</v>
      </c>
      <c r="N15" s="6"/>
      <c r="O15" s="6"/>
    </row>
    <row r="16" spans="1:15" ht="24" customHeight="1" x14ac:dyDescent="0.3">
      <c r="A16" s="13">
        <v>42</v>
      </c>
      <c r="B16" s="99" t="str">
        <f>'Data 3 Table'!AR3</f>
        <v>Per cent of private dwellings which are overcrowded, 2021</v>
      </c>
      <c r="C16" s="99"/>
      <c r="D16" s="99"/>
      <c r="E16" s="99"/>
      <c r="F16" s="99"/>
      <c r="G16" s="101">
        <f>VLOOKUP($G$11,'Data 3 Table'!$A$4:$CW$84,2+$A16)</f>
        <v>1.2715122124312497</v>
      </c>
      <c r="H16" s="101"/>
      <c r="I16" s="15"/>
      <c r="J16" s="102">
        <f>VLOOKUP($J$11,'Data 3 Table'!$A$4:$CW$84,2+$A16)</f>
        <v>0.27050925647492075</v>
      </c>
      <c r="K16" s="102"/>
      <c r="M16" s="19">
        <f t="shared" si="0"/>
        <v>370.04388278636713</v>
      </c>
      <c r="N16" s="6"/>
      <c r="O16" s="6"/>
    </row>
    <row r="17" spans="1:16" ht="24" customHeight="1" x14ac:dyDescent="0.3">
      <c r="A17" s="13">
        <v>97</v>
      </c>
      <c r="B17" s="94" t="str">
        <f>'Data 3 Table'!CU3</f>
        <v>Per cent of dwellings for rent, which are affordable to Centrelink recipients, March 2022</v>
      </c>
      <c r="C17" s="94"/>
      <c r="D17" s="94"/>
      <c r="E17" s="94"/>
      <c r="F17" s="94"/>
      <c r="G17" s="103">
        <f>VLOOKUP($G$11,'Data 3 Table'!$A$4:$CW$84,2+$A17)</f>
        <v>9</v>
      </c>
      <c r="H17" s="103"/>
      <c r="I17" s="15"/>
      <c r="J17" s="104">
        <f>VLOOKUP($J$11,'Data 3 Table'!$A$4:$CW$84,2+$A17)</f>
        <v>10.100000000000001</v>
      </c>
      <c r="K17" s="104"/>
      <c r="M17" s="20">
        <f t="shared" si="0"/>
        <v>-10.891089108910904</v>
      </c>
      <c r="N17" s="6"/>
      <c r="O17" s="6"/>
      <c r="P17" s="52"/>
    </row>
    <row r="18" spans="1:16" ht="24" customHeight="1" x14ac:dyDescent="0.3">
      <c r="A18" s="13">
        <v>98</v>
      </c>
      <c r="B18" s="99" t="str">
        <f>'Data 3 Table'!CV3</f>
        <v>Number of year's median household income required to purchase an average house, 2021</v>
      </c>
      <c r="C18" s="99"/>
      <c r="D18" s="99"/>
      <c r="E18" s="99"/>
      <c r="F18" s="99"/>
      <c r="G18" s="101">
        <f>VLOOKUP($G$11,'Data 3 Table'!$A$4:$CW$84,2+$A18)</f>
        <v>10.323468685478321</v>
      </c>
      <c r="H18" s="101"/>
      <c r="I18" s="15"/>
      <c r="J18" s="102">
        <f>VLOOKUP($J$11,'Data 3 Table'!$A$4:$CW$84,2+$A18)</f>
        <v>8.8516165580868371</v>
      </c>
      <c r="K18" s="102"/>
      <c r="M18" s="19">
        <f t="shared" si="0"/>
        <v>16.628060171074626</v>
      </c>
      <c r="N18" s="6"/>
      <c r="O18" s="6"/>
    </row>
    <row r="19" spans="1:16" ht="24" customHeight="1" x14ac:dyDescent="0.3">
      <c r="A19" s="13">
        <v>99</v>
      </c>
      <c r="B19" s="94" t="str">
        <f>'Data 3 Table'!CW3</f>
        <v>Number of homeless persons per 1,000 population 2016</v>
      </c>
      <c r="C19" s="94"/>
      <c r="D19" s="94"/>
      <c r="E19" s="94"/>
      <c r="F19" s="94"/>
      <c r="G19" s="116">
        <f>VLOOKUP($G$11,'Data 3 Table'!$A$4:$CW$84,2+$A19)</f>
        <v>1.206570903126398</v>
      </c>
      <c r="H19" s="116"/>
      <c r="I19" s="15"/>
      <c r="J19" s="104">
        <f>VLOOKUP($J$11,'Data 3 Table'!$A$4:$CW$84,2+$A19)</f>
        <v>0.43966567614991064</v>
      </c>
      <c r="K19" s="104"/>
      <c r="M19" s="20">
        <f t="shared" si="0"/>
        <v>174.42917848219733</v>
      </c>
      <c r="N19" s="6"/>
      <c r="O19" s="6"/>
    </row>
    <row r="20" spans="1:16" ht="31.5" customHeight="1" x14ac:dyDescent="0.3">
      <c r="A20" s="40"/>
      <c r="B20"/>
      <c r="C20"/>
      <c r="D20"/>
      <c r="E20"/>
      <c r="F20"/>
      <c r="G20"/>
      <c r="H20"/>
      <c r="I20"/>
      <c r="J20"/>
      <c r="K20"/>
      <c r="M20"/>
    </row>
    <row r="21" spans="1:16" ht="20.25" customHeight="1" x14ac:dyDescent="0.3">
      <c r="A21" s="8"/>
    </row>
    <row r="22" spans="1:16" ht="20.25" customHeight="1" x14ac:dyDescent="0.3">
      <c r="A22" s="8"/>
    </row>
    <row r="23" spans="1:16" ht="20.25" customHeight="1" x14ac:dyDescent="0.3">
      <c r="A23" s="8"/>
    </row>
    <row r="24" spans="1:16" ht="20.25" customHeight="1" x14ac:dyDescent="0.3">
      <c r="A24" s="8"/>
    </row>
    <row r="25" spans="1:16" ht="20.25" customHeight="1" x14ac:dyDescent="0.3">
      <c r="A25" s="8"/>
    </row>
    <row r="26" spans="1:16" ht="13.5" customHeight="1" x14ac:dyDescent="0.3"/>
  </sheetData>
  <mergeCells count="2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 ref="B16:F16"/>
    <mergeCell ref="G16:H16"/>
    <mergeCell ref="J16:K16"/>
    <mergeCell ref="B17:F17"/>
    <mergeCell ref="G17:H17"/>
    <mergeCell ref="J17:K17"/>
    <mergeCell ref="B18:F18"/>
    <mergeCell ref="G18:H18"/>
    <mergeCell ref="J18:K18"/>
    <mergeCell ref="B19:F19"/>
    <mergeCell ref="G19:H19"/>
    <mergeCell ref="J19:K19"/>
  </mergeCells>
  <conditionalFormatting sqref="B12:F12">
    <cfRule type="expression" dxfId="428" priority="21" stopIfTrue="1">
      <formula>J8=2</formula>
    </cfRule>
  </conditionalFormatting>
  <conditionalFormatting sqref="M13 M15">
    <cfRule type="expression" dxfId="427" priority="20" stopIfTrue="1">
      <formula>$J$8=1</formula>
    </cfRule>
  </conditionalFormatting>
  <conditionalFormatting sqref="M14 M16">
    <cfRule type="expression" dxfId="426" priority="19" stopIfTrue="1">
      <formula>$J$8=1</formula>
    </cfRule>
  </conditionalFormatting>
  <conditionalFormatting sqref="M17 M19">
    <cfRule type="expression" dxfId="425" priority="18" stopIfTrue="1">
      <formula>$J$8=1</formula>
    </cfRule>
  </conditionalFormatting>
  <conditionalFormatting sqref="M18">
    <cfRule type="expression" dxfId="424" priority="17" stopIfTrue="1">
      <formula>$J$8=1</formula>
    </cfRule>
  </conditionalFormatting>
  <conditionalFormatting sqref="M17 M19">
    <cfRule type="expression" dxfId="423" priority="16" stopIfTrue="1">
      <formula>$J$8=1</formula>
    </cfRule>
  </conditionalFormatting>
  <conditionalFormatting sqref="M18">
    <cfRule type="expression" dxfId="422" priority="15" stopIfTrue="1">
      <formula>$J$8=1</formula>
    </cfRule>
  </conditionalFormatting>
  <conditionalFormatting sqref="M16 M13:M14">
    <cfRule type="expression" dxfId="421" priority="14" stopIfTrue="1">
      <formula>$J$8=1</formula>
    </cfRule>
  </conditionalFormatting>
  <conditionalFormatting sqref="M15 M17">
    <cfRule type="expression" dxfId="420" priority="13" stopIfTrue="1">
      <formula>$J$8=1</formula>
    </cfRule>
  </conditionalFormatting>
  <conditionalFormatting sqref="M15">
    <cfRule type="expression" dxfId="419" priority="12" stopIfTrue="1">
      <formula>$J$8=1</formula>
    </cfRule>
  </conditionalFormatting>
  <conditionalFormatting sqref="M14 M16">
    <cfRule type="expression" dxfId="418" priority="11" stopIfTrue="1">
      <formula>$J$8=1</formula>
    </cfRule>
  </conditionalFormatting>
  <conditionalFormatting sqref="M17">
    <cfRule type="expression" dxfId="417" priority="10" stopIfTrue="1">
      <formula>$J$8=1</formula>
    </cfRule>
  </conditionalFormatting>
  <conditionalFormatting sqref="M13:M17">
    <cfRule type="expression" dxfId="416" priority="9" stopIfTrue="1">
      <formula>$N$1=2</formula>
    </cfRule>
  </conditionalFormatting>
  <conditionalFormatting sqref="M17">
    <cfRule type="expression" dxfId="415" priority="8" stopIfTrue="1">
      <formula>$N$1=2</formula>
    </cfRule>
  </conditionalFormatting>
  <conditionalFormatting sqref="M18">
    <cfRule type="expression" dxfId="414" priority="7" stopIfTrue="1">
      <formula>$J$8=1</formula>
    </cfRule>
  </conditionalFormatting>
  <conditionalFormatting sqref="M18">
    <cfRule type="expression" dxfId="413" priority="6" stopIfTrue="1">
      <formula>$J$8=1</formula>
    </cfRule>
  </conditionalFormatting>
  <conditionalFormatting sqref="M19">
    <cfRule type="expression" dxfId="412" priority="5" stopIfTrue="1">
      <formula>$J$8=1</formula>
    </cfRule>
  </conditionalFormatting>
  <conditionalFormatting sqref="M18">
    <cfRule type="expression" dxfId="411" priority="4" stopIfTrue="1">
      <formula>$J$8=1</formula>
    </cfRule>
  </conditionalFormatting>
  <conditionalFormatting sqref="M19">
    <cfRule type="expression" dxfId="410" priority="3" stopIfTrue="1">
      <formula>$J$8=1</formula>
    </cfRule>
  </conditionalFormatting>
  <conditionalFormatting sqref="M18:M19">
    <cfRule type="expression" dxfId="409" priority="2" stopIfTrue="1">
      <formula>$N$1=2</formula>
    </cfRule>
  </conditionalFormatting>
  <conditionalFormatting sqref="M19">
    <cfRule type="expression" dxfId="408" priority="1" stopIfTrue="1">
      <formula>$N$1=2</formula>
    </cfRule>
  </conditionalFormatting>
  <pageMargins left="0.39370078740157483" right="0.39370078740157483" top="0.39370078740157483" bottom="0.3937007874015748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8" sqref="O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45</v>
      </c>
    </row>
    <row r="5" spans="1:15" ht="10.5" customHeight="1" x14ac:dyDescent="0.3">
      <c r="N5" s="7" t="s">
        <v>50</v>
      </c>
    </row>
    <row r="6" spans="1:15" ht="10.5" customHeight="1" x14ac:dyDescent="0.3">
      <c r="A6" s="2"/>
      <c r="L6" s="2"/>
    </row>
    <row r="7" spans="1:15" ht="21" customHeight="1" x14ac:dyDescent="0.3">
      <c r="A7" s="2"/>
      <c r="B7" s="97" t="s">
        <v>80</v>
      </c>
      <c r="C7" s="97"/>
      <c r="D7" s="97"/>
      <c r="E7" s="97"/>
      <c r="F7" s="97"/>
      <c r="G7" s="97"/>
      <c r="H7" s="97"/>
      <c r="I7" s="97"/>
      <c r="J7" s="97"/>
      <c r="K7" s="97"/>
      <c r="L7" s="2"/>
    </row>
    <row r="8" spans="1:15"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5" ht="3" customHeight="1" x14ac:dyDescent="0.3">
      <c r="G9" s="9"/>
      <c r="H9" s="9"/>
      <c r="I9" s="9"/>
      <c r="J9" s="9"/>
      <c r="M9" s="98"/>
      <c r="N9" s="98"/>
    </row>
    <row r="10" spans="1:15" ht="13.5" customHeight="1" x14ac:dyDescent="0.35">
      <c r="F10" s="3"/>
      <c r="G10" s="107"/>
      <c r="H10" s="107"/>
      <c r="I10" s="107"/>
      <c r="J10" s="107"/>
      <c r="K10" s="107"/>
      <c r="M10" s="98"/>
      <c r="N10" s="98"/>
    </row>
    <row r="11" spans="1:15" ht="15" customHeight="1" x14ac:dyDescent="0.3">
      <c r="G11" s="11">
        <f>Community!H11</f>
        <v>26</v>
      </c>
      <c r="H11" s="9"/>
      <c r="I11" s="9"/>
      <c r="J11" s="11">
        <f>Community!J11</f>
        <v>80</v>
      </c>
      <c r="M11" s="98"/>
      <c r="N11" s="98"/>
      <c r="O11" s="52"/>
    </row>
    <row r="12" spans="1:15"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5" ht="23.25" customHeight="1" x14ac:dyDescent="0.3">
      <c r="A13" s="13">
        <v>52</v>
      </c>
      <c r="B13" s="94" t="str">
        <f>'Data 3 Table'!BB3</f>
        <v>% persons obese, 2017</v>
      </c>
      <c r="C13" s="94"/>
      <c r="D13" s="94"/>
      <c r="E13" s="94"/>
      <c r="F13" s="94"/>
      <c r="G13" s="92">
        <f>VLOOKUP($G$11,'Data 3 Table'!$A$4:$CW$84,2+$A13)</f>
        <v>14.9</v>
      </c>
      <c r="H13" s="92"/>
      <c r="I13" s="15"/>
      <c r="J13" s="95">
        <f>VLOOKUP($J$11,'Data 3 Table'!$A$4:$CW$84,2+$A13)</f>
        <v>17.345161290322586</v>
      </c>
      <c r="K13" s="95"/>
      <c r="M13" s="20">
        <f t="shared" ref="M13:M23" si="0">(G13-J13)/J13*100</f>
        <v>-14.097080156220967</v>
      </c>
      <c r="N13" s="6"/>
      <c r="O13" s="6"/>
    </row>
    <row r="14" spans="1:15" ht="23.25" customHeight="1" x14ac:dyDescent="0.3">
      <c r="A14" s="13">
        <v>53</v>
      </c>
      <c r="B14" s="99" t="str">
        <f>'Data 3 Table'!BC3</f>
        <v>Self-reported health status - Fair/poor, 2017</v>
      </c>
      <c r="C14" s="99"/>
      <c r="D14" s="99"/>
      <c r="E14" s="99"/>
      <c r="F14" s="99"/>
      <c r="G14" s="117">
        <f>VLOOKUP($G$11,'Data 3 Table'!$A$4:$CW$84,2+$A14)</f>
        <v>25.284009999999999</v>
      </c>
      <c r="H14" s="117"/>
      <c r="I14" s="15"/>
      <c r="J14" s="118">
        <f>VLOOKUP($J$11,'Data 3 Table'!$A$4:$CW$84,2+$A14)</f>
        <v>19.807921032258061</v>
      </c>
      <c r="K14" s="118"/>
      <c r="M14" s="19">
        <f t="shared" si="0"/>
        <v>27.645955165228536</v>
      </c>
      <c r="N14" s="6"/>
      <c r="O14" s="6"/>
    </row>
    <row r="15" spans="1:15" ht="23.25" customHeight="1" x14ac:dyDescent="0.3">
      <c r="A15" s="13">
        <v>54</v>
      </c>
      <c r="B15" s="94" t="str">
        <f>'Data 3 Table'!BD3</f>
        <v>Sedentary level of activity, 2017</v>
      </c>
      <c r="C15" s="94"/>
      <c r="D15" s="94"/>
      <c r="E15" s="94"/>
      <c r="F15" s="94"/>
      <c r="G15" s="92">
        <f>VLOOKUP($G$11,'Data 3 Table'!$A$4:$CW$84,2+$A15)</f>
        <v>7.06</v>
      </c>
      <c r="H15" s="92"/>
      <c r="I15" s="15"/>
      <c r="J15" s="95">
        <f>VLOOKUP($J$11,'Data 3 Table'!$A$4:$CW$84,2+$A15)</f>
        <v>2.6667741935483877</v>
      </c>
      <c r="K15" s="95"/>
      <c r="M15" s="20">
        <f t="shared" si="0"/>
        <v>164.73932502721658</v>
      </c>
      <c r="N15" s="6"/>
      <c r="O15" s="6"/>
    </row>
    <row r="16" spans="1:15" ht="23.25" customHeight="1" x14ac:dyDescent="0.3">
      <c r="A16" s="13">
        <v>55</v>
      </c>
      <c r="B16" s="99" t="str">
        <f>'Data 3 Table'!BE3</f>
        <v>Met fruit consumption guidelines, 2017</v>
      </c>
      <c r="C16" s="99"/>
      <c r="D16" s="99"/>
      <c r="E16" s="99"/>
      <c r="F16" s="99"/>
      <c r="G16" s="117">
        <f>VLOOKUP($G$11,'Data 3 Table'!$A$4:$CW$84,2+$A16)</f>
        <v>37.92</v>
      </c>
      <c r="H16" s="117"/>
      <c r="I16" s="15"/>
      <c r="J16" s="118">
        <f>VLOOKUP($J$11,'Data 3 Table'!$A$4:$CW$84,2+$A16)</f>
        <v>43.82322580645161</v>
      </c>
      <c r="K16" s="118"/>
      <c r="M16" s="19">
        <f t="shared" si="0"/>
        <v>-13.470541471601438</v>
      </c>
      <c r="N16" s="6"/>
      <c r="O16" s="6"/>
    </row>
    <row r="17" spans="1:15" ht="23.25" customHeight="1" x14ac:dyDescent="0.3">
      <c r="A17" s="13">
        <v>56</v>
      </c>
      <c r="B17" s="94" t="str">
        <f>'Data 3 Table'!BF3</f>
        <v>Met vegetable consumption guidelines , 2017</v>
      </c>
      <c r="C17" s="94"/>
      <c r="D17" s="94"/>
      <c r="E17" s="94"/>
      <c r="F17" s="94"/>
      <c r="G17" s="92">
        <f>VLOOKUP($G$11,'Data 3 Table'!$A$4:$CW$84,2+$A17)</f>
        <v>1.49</v>
      </c>
      <c r="H17" s="92"/>
      <c r="I17" s="15"/>
      <c r="J17" s="95">
        <f>VLOOKUP($J$11,'Data 3 Table'!$A$4:$CW$84,2+$A17)</f>
        <v>5.2574193548387083</v>
      </c>
      <c r="K17" s="95"/>
      <c r="M17" s="20">
        <f t="shared" si="0"/>
        <v>-71.659099275984772</v>
      </c>
      <c r="N17" s="6"/>
      <c r="O17" s="6"/>
    </row>
    <row r="18" spans="1:15" ht="23.25" customHeight="1" x14ac:dyDescent="0.3">
      <c r="A18" s="13">
        <v>57</v>
      </c>
      <c r="B18" s="99" t="str">
        <f>'Data 3 Table'!BG3</f>
        <v>Consume take-away meals, or snacks, more than once a week, 2017</v>
      </c>
      <c r="C18" s="99"/>
      <c r="D18" s="99"/>
      <c r="E18" s="99"/>
      <c r="F18" s="99"/>
      <c r="G18" s="117">
        <f>VLOOKUP($G$11,'Data 3 Table'!$A$4:$CW$84,2+$A18)</f>
        <v>15.3</v>
      </c>
      <c r="H18" s="117"/>
      <c r="I18" s="15"/>
      <c r="J18" s="118">
        <f>VLOOKUP($J$11,'Data 3 Table'!$A$4:$CW$84,2+$A18)</f>
        <v>0</v>
      </c>
      <c r="K18" s="118"/>
      <c r="M18" s="19" t="e">
        <f t="shared" si="0"/>
        <v>#DIV/0!</v>
      </c>
      <c r="N18" s="6"/>
      <c r="O18" s="6"/>
    </row>
    <row r="19" spans="1:15" ht="23.25" customHeight="1" x14ac:dyDescent="0.3">
      <c r="A19" s="13">
        <v>58</v>
      </c>
      <c r="B19" s="94" t="str">
        <f>'Data 3 Table'!BH3</f>
        <v>Consume sugar-sweetened soft drinks daily, 2017</v>
      </c>
      <c r="C19" s="94"/>
      <c r="D19" s="94"/>
      <c r="E19" s="94"/>
      <c r="F19" s="94"/>
      <c r="G19" s="92">
        <f>VLOOKUP($G$11,'Data 3 Table'!$A$4:$CW$84,2+$A19)</f>
        <v>11.3</v>
      </c>
      <c r="H19" s="92"/>
      <c r="I19" s="15"/>
      <c r="J19" s="95">
        <f>VLOOKUP($J$11,'Data 3 Table'!$A$4:$CW$84,2+$A19)</f>
        <v>9.1193548387096754</v>
      </c>
      <c r="K19" s="95"/>
      <c r="M19" s="20">
        <f t="shared" si="0"/>
        <v>23.912274495932117</v>
      </c>
      <c r="N19" s="6"/>
      <c r="O19" s="6"/>
    </row>
    <row r="20" spans="1:15" ht="23.25" customHeight="1" x14ac:dyDescent="0.3">
      <c r="A20" s="13">
        <v>59</v>
      </c>
      <c r="B20" s="99" t="str">
        <f>'Data 3 Table'!BI3</f>
        <v>Increased lifetime risk of alcohol-related harm, 2017</v>
      </c>
      <c r="C20" s="99"/>
      <c r="D20" s="99"/>
      <c r="E20" s="99"/>
      <c r="F20" s="99"/>
      <c r="G20" s="117">
        <f>VLOOKUP($G$11,'Data 3 Table'!$A$4:$CW$84,2+$A20)</f>
        <v>41.31</v>
      </c>
      <c r="H20" s="117"/>
      <c r="I20" s="15"/>
      <c r="J20" s="118">
        <f>VLOOKUP($J$11,'Data 3 Table'!$A$4:$CW$84,2+$A20)</f>
        <v>59.627741935483883</v>
      </c>
      <c r="K20" s="118"/>
      <c r="M20" s="19">
        <f t="shared" si="0"/>
        <v>-30.72016705798341</v>
      </c>
      <c r="N20" s="6"/>
      <c r="O20" s="6"/>
    </row>
    <row r="21" spans="1:15" ht="23.25" customHeight="1" x14ac:dyDescent="0.3">
      <c r="A21" s="13">
        <v>60</v>
      </c>
      <c r="B21" s="94" t="str">
        <f>'Data 3 Table'!BJ3</f>
        <v>Current smokers, 2017</v>
      </c>
      <c r="C21" s="94"/>
      <c r="D21" s="94"/>
      <c r="E21" s="94"/>
      <c r="F21" s="94"/>
      <c r="G21" s="92">
        <f>VLOOKUP($G$11,'Data 3 Table'!$A$4:$CW$84,2+$A21)</f>
        <v>21.07</v>
      </c>
      <c r="H21" s="92"/>
      <c r="I21" s="15"/>
      <c r="J21" s="95">
        <f>VLOOKUP($J$11,'Data 3 Table'!$A$4:$CW$84,2+$A21)</f>
        <v>16.092903225806452</v>
      </c>
      <c r="K21" s="95"/>
      <c r="M21" s="20">
        <f t="shared" si="0"/>
        <v>30.927277100705574</v>
      </c>
      <c r="N21" s="6"/>
      <c r="O21" s="6"/>
    </row>
    <row r="22" spans="1:15" ht="23.25" customHeight="1" x14ac:dyDescent="0.3">
      <c r="A22" s="13">
        <v>61</v>
      </c>
      <c r="B22" s="99" t="str">
        <f>'Data 3 Table'!BK3</f>
        <v>Satisfaction with life - Low or medium (0-6), 2017</v>
      </c>
      <c r="C22" s="99"/>
      <c r="D22" s="99"/>
      <c r="E22" s="99"/>
      <c r="F22" s="99"/>
      <c r="G22" s="117">
        <f>VLOOKUP($G$11,'Data 3 Table'!$A$4:$CW$84,2+$A22)</f>
        <v>26.577290000000001</v>
      </c>
      <c r="H22" s="117"/>
      <c r="I22" s="15"/>
      <c r="J22" s="118">
        <f>VLOOKUP($J$11,'Data 3 Table'!$A$4:$CW$84,2+$A22)</f>
        <v>20.146330967741939</v>
      </c>
      <c r="K22" s="118"/>
      <c r="M22" s="19">
        <f t="shared" si="0"/>
        <v>31.921241850713344</v>
      </c>
      <c r="N22" s="6"/>
      <c r="O22" s="6"/>
    </row>
    <row r="23" spans="1:15" ht="23.25" customHeight="1" x14ac:dyDescent="0.3">
      <c r="A23" s="13">
        <v>62</v>
      </c>
      <c r="B23" s="94" t="str">
        <f>'Data 3 Table'!BL3</f>
        <v>High/very high levels of psychological distress, 2017</v>
      </c>
      <c r="C23" s="94"/>
      <c r="D23" s="94"/>
      <c r="E23" s="94"/>
      <c r="F23" s="94"/>
      <c r="G23" s="92">
        <f>VLOOKUP($G$11,'Data 3 Table'!$A$4:$CW$84,2+$A23)</f>
        <v>22.11</v>
      </c>
      <c r="H23" s="92"/>
      <c r="I23" s="15"/>
      <c r="J23" s="95">
        <f>VLOOKUP($J$11,'Data 3 Table'!$A$4:$CW$84,2+$A23)</f>
        <v>0</v>
      </c>
      <c r="K23" s="95"/>
      <c r="M23" s="20" t="e">
        <f t="shared" si="0"/>
        <v>#DIV/0!</v>
      </c>
      <c r="N23" s="6"/>
      <c r="O23" s="6"/>
    </row>
    <row r="24" spans="1:15" ht="23.25" customHeight="1" x14ac:dyDescent="0.3">
      <c r="A24" s="13">
        <v>63</v>
      </c>
      <c r="B24" s="99" t="str">
        <f>'Data 3 Table'!BM3</f>
        <v>Self-reported dental health: Fair/poor 2017</v>
      </c>
      <c r="C24" s="99"/>
      <c r="D24" s="99"/>
      <c r="E24" s="99"/>
      <c r="F24" s="99"/>
      <c r="G24" s="117">
        <f>VLOOKUP($G$11,'Data 3 Table'!$A$4:$CW$84,2+$A24)</f>
        <v>35.450000000000003</v>
      </c>
      <c r="H24" s="117"/>
      <c r="I24" s="15"/>
      <c r="J24" s="118">
        <f>VLOOKUP($J$11,'Data 3 Table'!$A$4:$CW$84,2+$A24)</f>
        <v>24.09967741935484</v>
      </c>
      <c r="K24" s="118"/>
      <c r="M24" s="19"/>
    </row>
    <row r="25" spans="1:15" ht="23.25" customHeight="1" x14ac:dyDescent="0.3">
      <c r="A25"/>
      <c r="B25"/>
      <c r="C25"/>
      <c r="D25"/>
      <c r="E25"/>
      <c r="F25"/>
      <c r="G25"/>
      <c r="H25"/>
      <c r="I25"/>
      <c r="J25"/>
      <c r="K25"/>
      <c r="L25"/>
      <c r="M25"/>
    </row>
    <row r="26" spans="1:15" ht="23.25" customHeight="1" x14ac:dyDescent="0.3">
      <c r="A26"/>
      <c r="B26"/>
      <c r="C26"/>
      <c r="D26"/>
      <c r="E26"/>
      <c r="F26"/>
      <c r="G26"/>
      <c r="H26"/>
      <c r="I26"/>
      <c r="J26"/>
      <c r="K26"/>
      <c r="L26"/>
      <c r="M26"/>
    </row>
  </sheetData>
  <mergeCells count="42">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6:F16"/>
    <mergeCell ref="G16:H16"/>
    <mergeCell ref="J16:K16"/>
    <mergeCell ref="B17:F17"/>
    <mergeCell ref="G17:H17"/>
    <mergeCell ref="J17:K17"/>
    <mergeCell ref="B18:F18"/>
    <mergeCell ref="G18:H18"/>
    <mergeCell ref="J18:K18"/>
    <mergeCell ref="B19:F19"/>
    <mergeCell ref="G19:H19"/>
    <mergeCell ref="J19:K19"/>
    <mergeCell ref="B20:F20"/>
    <mergeCell ref="G20:H20"/>
    <mergeCell ref="J20:K20"/>
    <mergeCell ref="B23:F23"/>
    <mergeCell ref="G23:H23"/>
    <mergeCell ref="J23:K23"/>
    <mergeCell ref="B21:F21"/>
    <mergeCell ref="G21:H21"/>
    <mergeCell ref="J21:K21"/>
    <mergeCell ref="B22:F22"/>
    <mergeCell ref="G22:H22"/>
    <mergeCell ref="J22:K22"/>
  </mergeCells>
  <conditionalFormatting sqref="B12:F12">
    <cfRule type="expression" dxfId="407" priority="59" stopIfTrue="1">
      <formula>J8=2</formula>
    </cfRule>
  </conditionalFormatting>
  <conditionalFormatting sqref="M13 M15 M17 M19 M21 M23">
    <cfRule type="expression" dxfId="406" priority="58" stopIfTrue="1">
      <formula>$J$8=1</formula>
    </cfRule>
  </conditionalFormatting>
  <conditionalFormatting sqref="M14 M16 M18 M20 M22">
    <cfRule type="expression" dxfId="405" priority="57" stopIfTrue="1">
      <formula>$J$8=1</formula>
    </cfRule>
  </conditionalFormatting>
  <conditionalFormatting sqref="M23">
    <cfRule type="expression" dxfId="404" priority="56" stopIfTrue="1">
      <formula>$J$8=1</formula>
    </cfRule>
  </conditionalFormatting>
  <conditionalFormatting sqref="M13 M15">
    <cfRule type="expression" dxfId="403" priority="55" stopIfTrue="1">
      <formula>$J$8=1</formula>
    </cfRule>
  </conditionalFormatting>
  <conditionalFormatting sqref="M14 M16">
    <cfRule type="expression" dxfId="402" priority="54" stopIfTrue="1">
      <formula>$J$8=1</formula>
    </cfRule>
  </conditionalFormatting>
  <conditionalFormatting sqref="M17 M19">
    <cfRule type="expression" dxfId="401" priority="53" stopIfTrue="1">
      <formula>$J$8=1</formula>
    </cfRule>
  </conditionalFormatting>
  <conditionalFormatting sqref="M18">
    <cfRule type="expression" dxfId="400" priority="52" stopIfTrue="1">
      <formula>$J$8=1</formula>
    </cfRule>
  </conditionalFormatting>
  <conditionalFormatting sqref="M17 M19">
    <cfRule type="expression" dxfId="399" priority="51" stopIfTrue="1">
      <formula>$J$8=1</formula>
    </cfRule>
  </conditionalFormatting>
  <conditionalFormatting sqref="M18">
    <cfRule type="expression" dxfId="398" priority="50" stopIfTrue="1">
      <formula>$J$8=1</formula>
    </cfRule>
  </conditionalFormatting>
  <conditionalFormatting sqref="M16 M13:M14">
    <cfRule type="expression" dxfId="397" priority="49" stopIfTrue="1">
      <formula>$J$8=1</formula>
    </cfRule>
  </conditionalFormatting>
  <conditionalFormatting sqref="M15 M17">
    <cfRule type="expression" dxfId="396" priority="48" stopIfTrue="1">
      <formula>$J$8=1</formula>
    </cfRule>
  </conditionalFormatting>
  <conditionalFormatting sqref="M15">
    <cfRule type="expression" dxfId="395" priority="47" stopIfTrue="1">
      <formula>$J$8=1</formula>
    </cfRule>
  </conditionalFormatting>
  <conditionalFormatting sqref="M14 M16">
    <cfRule type="expression" dxfId="394" priority="46" stopIfTrue="1">
      <formula>$J$8=1</formula>
    </cfRule>
  </conditionalFormatting>
  <conditionalFormatting sqref="M17">
    <cfRule type="expression" dxfId="393" priority="45" stopIfTrue="1">
      <formula>$J$8=1</formula>
    </cfRule>
  </conditionalFormatting>
  <conditionalFormatting sqref="M13:M17">
    <cfRule type="expression" dxfId="392" priority="44" stopIfTrue="1">
      <formula>$N$1=2</formula>
    </cfRule>
  </conditionalFormatting>
  <conditionalFormatting sqref="M17">
    <cfRule type="expression" dxfId="391" priority="43" stopIfTrue="1">
      <formula>$N$1=2</formula>
    </cfRule>
  </conditionalFormatting>
  <conditionalFormatting sqref="M18">
    <cfRule type="expression" dxfId="390" priority="42" stopIfTrue="1">
      <formula>$J$8=1</formula>
    </cfRule>
  </conditionalFormatting>
  <conditionalFormatting sqref="M18">
    <cfRule type="expression" dxfId="389" priority="41" stopIfTrue="1">
      <formula>$J$8=1</formula>
    </cfRule>
  </conditionalFormatting>
  <conditionalFormatting sqref="M19">
    <cfRule type="expression" dxfId="388" priority="40" stopIfTrue="1">
      <formula>$J$8=1</formula>
    </cfRule>
  </conditionalFormatting>
  <conditionalFormatting sqref="M18">
    <cfRule type="expression" dxfId="387" priority="39" stopIfTrue="1">
      <formula>$J$8=1</formula>
    </cfRule>
  </conditionalFormatting>
  <conditionalFormatting sqref="M19">
    <cfRule type="expression" dxfId="386" priority="38" stopIfTrue="1">
      <formula>$J$8=1</formula>
    </cfRule>
  </conditionalFormatting>
  <conditionalFormatting sqref="M18:M19">
    <cfRule type="expression" dxfId="385" priority="37" stopIfTrue="1">
      <formula>$N$1=2</formula>
    </cfRule>
  </conditionalFormatting>
  <conditionalFormatting sqref="M19">
    <cfRule type="expression" dxfId="384" priority="36" stopIfTrue="1">
      <formula>$N$1=2</formula>
    </cfRule>
  </conditionalFormatting>
  <conditionalFormatting sqref="M20">
    <cfRule type="expression" dxfId="383" priority="35" stopIfTrue="1">
      <formula>$J$8=1</formula>
    </cfRule>
  </conditionalFormatting>
  <conditionalFormatting sqref="M21 M23">
    <cfRule type="expression" dxfId="382" priority="34" stopIfTrue="1">
      <formula>$J$8=1</formula>
    </cfRule>
  </conditionalFormatting>
  <conditionalFormatting sqref="M22">
    <cfRule type="expression" dxfId="381" priority="33" stopIfTrue="1">
      <formula>$J$8=1</formula>
    </cfRule>
  </conditionalFormatting>
  <conditionalFormatting sqref="M21 M23">
    <cfRule type="expression" dxfId="380" priority="32" stopIfTrue="1">
      <formula>$J$8=1</formula>
    </cfRule>
  </conditionalFormatting>
  <conditionalFormatting sqref="M22">
    <cfRule type="expression" dxfId="379" priority="31" stopIfTrue="1">
      <formula>$J$8=1</formula>
    </cfRule>
  </conditionalFormatting>
  <conditionalFormatting sqref="M20">
    <cfRule type="expression" dxfId="378" priority="30" stopIfTrue="1">
      <formula>$J$8=1</formula>
    </cfRule>
  </conditionalFormatting>
  <conditionalFormatting sqref="M21">
    <cfRule type="expression" dxfId="377" priority="29" stopIfTrue="1">
      <formula>$J$8=1</formula>
    </cfRule>
  </conditionalFormatting>
  <conditionalFormatting sqref="M20">
    <cfRule type="expression" dxfId="376" priority="28" stopIfTrue="1">
      <formula>$J$8=1</formula>
    </cfRule>
  </conditionalFormatting>
  <conditionalFormatting sqref="M21">
    <cfRule type="expression" dxfId="375" priority="27" stopIfTrue="1">
      <formula>$J$8=1</formula>
    </cfRule>
  </conditionalFormatting>
  <conditionalFormatting sqref="M20:M21">
    <cfRule type="expression" dxfId="374" priority="26" stopIfTrue="1">
      <formula>$N$1=2</formula>
    </cfRule>
  </conditionalFormatting>
  <conditionalFormatting sqref="M21">
    <cfRule type="expression" dxfId="373" priority="25" stopIfTrue="1">
      <formula>$N$1=2</formula>
    </cfRule>
  </conditionalFormatting>
  <conditionalFormatting sqref="M22">
    <cfRule type="expression" dxfId="372" priority="24" stopIfTrue="1">
      <formula>$J$8=1</formula>
    </cfRule>
  </conditionalFormatting>
  <conditionalFormatting sqref="M22">
    <cfRule type="expression" dxfId="371" priority="23" stopIfTrue="1">
      <formula>$J$8=1</formula>
    </cfRule>
  </conditionalFormatting>
  <conditionalFormatting sqref="M23">
    <cfRule type="expression" dxfId="370" priority="22" stopIfTrue="1">
      <formula>$J$8=1</formula>
    </cfRule>
  </conditionalFormatting>
  <conditionalFormatting sqref="M22">
    <cfRule type="expression" dxfId="369" priority="21" stopIfTrue="1">
      <formula>$J$8=1</formula>
    </cfRule>
  </conditionalFormatting>
  <conditionalFormatting sqref="M23">
    <cfRule type="expression" dxfId="368" priority="20" stopIfTrue="1">
      <formula>$J$8=1</formula>
    </cfRule>
  </conditionalFormatting>
  <conditionalFormatting sqref="M22:M23">
    <cfRule type="expression" dxfId="367" priority="19" stopIfTrue="1">
      <formula>$N$1=2</formula>
    </cfRule>
  </conditionalFormatting>
  <conditionalFormatting sqref="M23">
    <cfRule type="expression" dxfId="366" priority="18" stopIfTrue="1">
      <formula>$N$1=2</formula>
    </cfRule>
  </conditionalFormatting>
  <conditionalFormatting sqref="M24">
    <cfRule type="expression" dxfId="365" priority="16" stopIfTrue="1">
      <formula>$J$8=1</formula>
    </cfRule>
  </conditionalFormatting>
  <conditionalFormatting sqref="M24">
    <cfRule type="expression" dxfId="364" priority="15" stopIfTrue="1">
      <formula>$J$8=1</formula>
    </cfRule>
  </conditionalFormatting>
  <conditionalFormatting sqref="M24">
    <cfRule type="expression" dxfId="363" priority="10" stopIfTrue="1">
      <formula>$J$8=1</formula>
    </cfRule>
  </conditionalFormatting>
  <conditionalFormatting sqref="M24">
    <cfRule type="expression" dxfId="362" priority="8" stopIfTrue="1">
      <formula>$J$8=1</formula>
    </cfRule>
  </conditionalFormatting>
  <conditionalFormatting sqref="M24">
    <cfRule type="expression" dxfId="361" priority="6" stopIfTrue="1">
      <formula>$N$1=2</formula>
    </cfRule>
  </conditionalFormatting>
  <pageMargins left="0.39370078740157483" right="0.39370078740157483" top="0.39370078740157483" bottom="0.39370078740157483" header="0.39370078740157483" footer="0.31496062992125984"/>
  <pageSetup paperSize="9" scale="85"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45</v>
      </c>
    </row>
    <row r="5" spans="1:17" ht="10.5" customHeight="1" x14ac:dyDescent="0.3">
      <c r="N5" s="7" t="s">
        <v>50</v>
      </c>
    </row>
    <row r="6" spans="1:17" ht="10.5" customHeight="1" x14ac:dyDescent="0.3">
      <c r="A6" s="2"/>
      <c r="L6" s="2"/>
    </row>
    <row r="7" spans="1:17" ht="21" customHeight="1" x14ac:dyDescent="0.3">
      <c r="A7" s="2"/>
      <c r="B7" s="97" t="s">
        <v>79</v>
      </c>
      <c r="C7" s="97"/>
      <c r="D7" s="97"/>
      <c r="E7" s="97"/>
      <c r="F7" s="97"/>
      <c r="G7" s="97"/>
      <c r="H7" s="97"/>
      <c r="I7" s="97"/>
      <c r="J7" s="97"/>
      <c r="K7" s="97"/>
      <c r="L7" s="2"/>
    </row>
    <row r="8" spans="1:17" x14ac:dyDescent="0.3">
      <c r="C8" s="3"/>
      <c r="G8" s="9"/>
      <c r="H8" s="9"/>
      <c r="I8" s="9"/>
      <c r="J8" s="9">
        <f>Community!K11</f>
        <v>1</v>
      </c>
      <c r="M8" s="98" t="str">
        <f>IF(Community!$K$11=1,CONCATENATE(G12,": per cent higher or lower than ",J12),"")</f>
        <v xml:space="preserve">Greater Dandenong : per cent higher or lower than Greater Melbourne </v>
      </c>
      <c r="N8" s="98"/>
    </row>
    <row r="9" spans="1:17" ht="3" customHeight="1" x14ac:dyDescent="0.3">
      <c r="G9" s="9"/>
      <c r="H9" s="9"/>
      <c r="I9" s="9"/>
      <c r="J9" s="9"/>
      <c r="M9" s="98"/>
      <c r="N9" s="98"/>
    </row>
    <row r="10" spans="1:17" ht="13.5" customHeight="1" x14ac:dyDescent="0.35">
      <c r="F10" s="3"/>
      <c r="G10" s="107"/>
      <c r="H10" s="107"/>
      <c r="I10" s="107"/>
      <c r="J10" s="107"/>
      <c r="K10" s="107"/>
      <c r="M10" s="98"/>
      <c r="N10" s="98"/>
    </row>
    <row r="11" spans="1:17" ht="15" customHeight="1" x14ac:dyDescent="0.3">
      <c r="G11" s="11">
        <f>Community!H11</f>
        <v>26</v>
      </c>
      <c r="H11" s="9"/>
      <c r="I11" s="9"/>
      <c r="J11" s="11">
        <f>Community!J11</f>
        <v>80</v>
      </c>
      <c r="M11" s="98"/>
      <c r="N11" s="98"/>
    </row>
    <row r="12" spans="1:17" ht="16.5" customHeight="1" x14ac:dyDescent="0.35">
      <c r="B12" s="100" t="str">
        <f>IF(Community!K11=2,"A high standardized score represents a more favorable outcome","")</f>
        <v/>
      </c>
      <c r="C12" s="100"/>
      <c r="D12" s="100"/>
      <c r="E12" s="100"/>
      <c r="F12" s="100"/>
      <c r="G12" s="91" t="str">
        <f>INDEX('Data 3 Table'!B4:B84,G11)</f>
        <v xml:space="preserve">Greater Dandenong </v>
      </c>
      <c r="H12" s="91"/>
      <c r="I12" s="4"/>
      <c r="J12" s="91" t="str">
        <f>INDEX('Data 3 Table'!B4:B84,J11)</f>
        <v xml:space="preserve">Greater Melbourne </v>
      </c>
      <c r="K12" s="91"/>
      <c r="M12" s="98"/>
      <c r="N12" s="98"/>
    </row>
    <row r="13" spans="1:17" ht="23.25" customHeight="1" x14ac:dyDescent="0.3">
      <c r="A13" s="13">
        <v>71</v>
      </c>
      <c r="B13" s="94" t="str">
        <f>'Data 3 Table'!BU3</f>
        <v>Child protection substantiations per 1,000 eligible pop</v>
      </c>
      <c r="C13" s="94"/>
      <c r="D13" s="94"/>
      <c r="E13" s="94"/>
      <c r="F13" s="94"/>
      <c r="G13" s="103" t="str">
        <f>VLOOKUP($G$11,'Data 3 Table'!$A$4:$CW$84,2+$A13)</f>
        <v>17.5</v>
      </c>
      <c r="H13" s="103"/>
      <c r="I13" s="15"/>
      <c r="J13" s="104" t="str">
        <f>VLOOKUP($J$11,'Data 3 Table'!$A$4:$CW$84,2+$A13)</f>
        <v>7.8</v>
      </c>
      <c r="K13" s="104"/>
      <c r="M13" s="20">
        <f t="shared" ref="M13:M18" si="0">(G13-J13)/J13*100</f>
        <v>124.35897435897436</v>
      </c>
      <c r="N13" s="6"/>
      <c r="O13" s="6"/>
      <c r="P13" s="8"/>
    </row>
    <row r="14" spans="1:17" ht="23.25" customHeight="1" x14ac:dyDescent="0.3">
      <c r="A14" s="13">
        <v>72</v>
      </c>
      <c r="B14" s="99" t="str">
        <f>'Data 3 Table'!BV3</f>
        <v>Rate of Police callouts to family incidents, 2020/21 [per 100,000 residents]</v>
      </c>
      <c r="C14" s="99"/>
      <c r="D14" s="99"/>
      <c r="E14" s="99"/>
      <c r="F14" s="99"/>
      <c r="G14" s="105">
        <f>VLOOKUP($G$11,'Data 3 Table'!$A$4:$CW$84,2+$A14)</f>
        <v>1655.3616611824523</v>
      </c>
      <c r="H14" s="105"/>
      <c r="I14" s="15"/>
      <c r="J14" s="106">
        <f>VLOOKUP($J$11,'Data 3 Table'!$A$4:$CW$84,2+$A14)</f>
        <v>1196</v>
      </c>
      <c r="K14" s="106"/>
      <c r="M14" s="19">
        <f t="shared" si="0"/>
        <v>38.408165650706714</v>
      </c>
      <c r="N14" s="6"/>
      <c r="O14" s="6"/>
      <c r="P14" s="8"/>
    </row>
    <row r="15" spans="1:17" ht="23.25" customHeight="1" x14ac:dyDescent="0.3">
      <c r="A15" s="13">
        <v>67</v>
      </c>
      <c r="B15" s="94" t="str">
        <f>'Data 3 Table'!BQ3</f>
        <v>Violent offence rate, per 100,000 pop., 2018/19</v>
      </c>
      <c r="C15" s="94"/>
      <c r="D15" s="94"/>
      <c r="E15" s="94"/>
      <c r="F15" s="94"/>
      <c r="G15" s="108">
        <f>VLOOKUP($G$11,'Data 3 Table'!$A$4:$CW$84,2+$A15)</f>
        <v>1755.6323527640975</v>
      </c>
      <c r="H15" s="108"/>
      <c r="I15" s="15"/>
      <c r="J15" s="109">
        <f>VLOOKUP($J$11,'Data 3 Table'!$A$4:$CW$84,2+$A15)</f>
        <v>1103</v>
      </c>
      <c r="K15" s="109"/>
      <c r="M15" s="20">
        <f t="shared" si="0"/>
        <v>59.16884431224819</v>
      </c>
      <c r="N15" s="6"/>
      <c r="O15" s="6"/>
      <c r="P15" s="8"/>
    </row>
    <row r="16" spans="1:17" ht="23.25" customHeight="1" x14ac:dyDescent="0.3">
      <c r="A16" s="13">
        <v>70</v>
      </c>
      <c r="B16" s="99" t="str">
        <f>'Data 3 Table'!BT3</f>
        <v>Violent offenders per 10,000 population, 2008/9</v>
      </c>
      <c r="C16" s="99"/>
      <c r="D16" s="99"/>
      <c r="E16" s="99"/>
      <c r="F16" s="99"/>
      <c r="G16" s="105">
        <f>VLOOKUP($G$11,'Data 3 Table'!$A$4:$CW$84,2+$A16)</f>
        <v>94.877205069686667</v>
      </c>
      <c r="H16" s="105"/>
      <c r="I16" s="15"/>
      <c r="J16" s="106">
        <f>VLOOKUP($J$11,'Data 3 Table'!$A$4:$CW$84,2+$A16)</f>
        <v>47.7</v>
      </c>
      <c r="K16" s="106"/>
      <c r="M16" s="19">
        <f t="shared" si="0"/>
        <v>98.903993856785462</v>
      </c>
      <c r="N16" s="6"/>
      <c r="O16" s="6"/>
      <c r="P16" s="8"/>
      <c r="Q16" s="52"/>
    </row>
    <row r="17" spans="1:16" ht="23.25" customHeight="1" x14ac:dyDescent="0.3">
      <c r="A17" s="13">
        <v>69</v>
      </c>
      <c r="B17" s="94" t="str">
        <f>'Data 3 Table'!BS3</f>
        <v>Per cent of people who do not feel safe alone in their area at night, 2015</v>
      </c>
      <c r="C17" s="94"/>
      <c r="D17" s="94"/>
      <c r="E17" s="94"/>
      <c r="F17" s="94"/>
      <c r="G17" s="108">
        <f>VLOOKUP($G$11,'Data 3 Table'!$A$4:$CW$84,2+$A17)</f>
        <v>63.7</v>
      </c>
      <c r="H17" s="108"/>
      <c r="I17" s="15"/>
      <c r="J17" s="109">
        <f>VLOOKUP($J$11,'Data 3 Table'!$A$4:$CW$84,2+$A17)</f>
        <v>44.5</v>
      </c>
      <c r="K17" s="109"/>
      <c r="M17" s="20">
        <f t="shared" si="0"/>
        <v>43.146067415730343</v>
      </c>
      <c r="N17" s="6"/>
      <c r="O17" s="6"/>
      <c r="P17" s="8"/>
    </row>
    <row r="18" spans="1:16" ht="23.25" customHeight="1" x14ac:dyDescent="0.3">
      <c r="A18" s="13">
        <v>68</v>
      </c>
      <c r="B18" s="99" t="str">
        <f>'Data 3 Table'!BR3</f>
        <v>Injuries and fatalities per 10,000 population, 2017</v>
      </c>
      <c r="C18" s="99"/>
      <c r="D18" s="99"/>
      <c r="E18" s="99"/>
      <c r="F18" s="99"/>
      <c r="G18" s="101">
        <f>VLOOKUP($G$11,'Data 3 Table'!$A$4:$CW$84,2+$A18)</f>
        <v>25.342983161537152</v>
      </c>
      <c r="H18" s="101"/>
      <c r="I18" s="15"/>
      <c r="J18" s="102">
        <f>VLOOKUP($J$11,'Data 3 Table'!$A$4:$CW$84,2+$A18)</f>
        <v>20.002238171078396</v>
      </c>
      <c r="K18" s="102"/>
      <c r="M18" s="19">
        <f t="shared" si="0"/>
        <v>26.700736911437428</v>
      </c>
      <c r="N18" s="6"/>
      <c r="O18" s="6"/>
      <c r="P18" s="8"/>
    </row>
    <row r="19" spans="1:16" ht="28" customHeight="1" x14ac:dyDescent="0.3">
      <c r="A19" s="33"/>
      <c r="B19"/>
      <c r="C19"/>
      <c r="D19"/>
      <c r="E19"/>
      <c r="F19"/>
      <c r="G19"/>
      <c r="H19"/>
      <c r="I19"/>
      <c r="J19"/>
      <c r="K19"/>
      <c r="L19"/>
      <c r="M19"/>
      <c r="N19" s="8"/>
      <c r="O19" s="8"/>
      <c r="P19" s="8"/>
    </row>
    <row r="20" spans="1:16" ht="24" customHeight="1" x14ac:dyDescent="0.3">
      <c r="A20" s="33"/>
      <c r="B20" s="33"/>
      <c r="C20" s="33"/>
      <c r="D20" s="33"/>
      <c r="E20" s="33"/>
      <c r="F20" s="33"/>
      <c r="G20" s="33"/>
      <c r="H20" s="33"/>
      <c r="I20" s="33"/>
      <c r="J20" s="33"/>
      <c r="K20" s="33"/>
      <c r="N20" s="40"/>
      <c r="O20" s="40"/>
      <c r="P20" s="8"/>
    </row>
    <row r="21" spans="1:16" ht="24" customHeight="1" x14ac:dyDescent="0.3">
      <c r="A21" s="33"/>
      <c r="B21" s="33"/>
      <c r="C21" s="33"/>
      <c r="D21" s="33"/>
      <c r="E21" s="33"/>
      <c r="F21" s="33"/>
      <c r="G21" s="33"/>
      <c r="H21" s="33"/>
      <c r="I21" s="33"/>
      <c r="J21" s="33"/>
      <c r="K21" s="33"/>
      <c r="N21" s="40"/>
      <c r="O21" s="40"/>
      <c r="P21" s="8"/>
    </row>
    <row r="22" spans="1:16" ht="24" customHeight="1" x14ac:dyDescent="0.3">
      <c r="A22" s="33"/>
      <c r="B22" s="33"/>
      <c r="C22" s="33"/>
      <c r="D22" s="33"/>
      <c r="E22" s="33"/>
      <c r="F22" s="33"/>
      <c r="G22" s="33"/>
      <c r="H22" s="33"/>
      <c r="I22" s="33"/>
      <c r="J22" s="33"/>
      <c r="K22" s="33"/>
      <c r="N22" s="8"/>
      <c r="O22" s="8"/>
      <c r="P22" s="8"/>
    </row>
    <row r="23" spans="1:16" ht="24" customHeight="1" x14ac:dyDescent="0.3">
      <c r="A23" s="33"/>
      <c r="B23" s="33"/>
      <c r="C23" s="33"/>
      <c r="D23" s="33"/>
      <c r="E23" s="33"/>
      <c r="F23" s="33"/>
      <c r="G23" s="33"/>
      <c r="H23" s="33"/>
      <c r="I23" s="33"/>
      <c r="J23" s="33"/>
      <c r="K23" s="33"/>
    </row>
    <row r="24" spans="1:16" ht="24" customHeight="1" x14ac:dyDescent="0.3">
      <c r="A24" s="33"/>
      <c r="B24" s="33"/>
      <c r="C24" s="33"/>
      <c r="D24" s="33"/>
      <c r="E24" s="33"/>
      <c r="F24" s="33"/>
      <c r="G24" s="33"/>
      <c r="H24" s="33"/>
      <c r="I24" s="33"/>
      <c r="J24" s="33"/>
      <c r="K24" s="33"/>
    </row>
    <row r="25" spans="1:16" ht="20.25" customHeight="1" x14ac:dyDescent="0.3"/>
    <row r="26" spans="1:16" ht="13.5" customHeight="1" x14ac:dyDescent="0.3"/>
  </sheetData>
  <mergeCells count="24">
    <mergeCell ref="M8:N12"/>
    <mergeCell ref="B7:K7"/>
    <mergeCell ref="G12:H12"/>
    <mergeCell ref="J12:K12"/>
    <mergeCell ref="B13:F13"/>
    <mergeCell ref="G13:H13"/>
    <mergeCell ref="J13:K13"/>
    <mergeCell ref="G10:K10"/>
    <mergeCell ref="B12:F12"/>
    <mergeCell ref="B14:F14"/>
    <mergeCell ref="G14:H14"/>
    <mergeCell ref="J14:K14"/>
    <mergeCell ref="B15:F15"/>
    <mergeCell ref="G15:H15"/>
    <mergeCell ref="J15:K15"/>
    <mergeCell ref="B18:F18"/>
    <mergeCell ref="G18:H18"/>
    <mergeCell ref="J18:K18"/>
    <mergeCell ref="B16:F16"/>
    <mergeCell ref="G16:H16"/>
    <mergeCell ref="J16:K16"/>
    <mergeCell ref="B17:F17"/>
    <mergeCell ref="G17:H17"/>
    <mergeCell ref="J17:K17"/>
  </mergeCells>
  <conditionalFormatting sqref="B12:F12">
    <cfRule type="expression" dxfId="360" priority="22" stopIfTrue="1">
      <formula>J8=2</formula>
    </cfRule>
  </conditionalFormatting>
  <conditionalFormatting sqref="M13 M15 M17">
    <cfRule type="expression" dxfId="359" priority="21" stopIfTrue="1">
      <formula>$J$8=1</formula>
    </cfRule>
  </conditionalFormatting>
  <conditionalFormatting sqref="M14 M16 M18">
    <cfRule type="expression" dxfId="358" priority="20" stopIfTrue="1">
      <formula>$J$8=1</formula>
    </cfRule>
  </conditionalFormatting>
  <conditionalFormatting sqref="M13 M15 M17">
    <cfRule type="expression" dxfId="357" priority="19" stopIfTrue="1">
      <formula>$J$8=1</formula>
    </cfRule>
  </conditionalFormatting>
  <conditionalFormatting sqref="M14 M16 M18">
    <cfRule type="expression" dxfId="356" priority="18" stopIfTrue="1">
      <formula>$J$8=1</formula>
    </cfRule>
  </conditionalFormatting>
  <conditionalFormatting sqref="M13 M15">
    <cfRule type="expression" dxfId="355" priority="17" stopIfTrue="1">
      <formula>$J$8=1</formula>
    </cfRule>
  </conditionalFormatting>
  <conditionalFormatting sqref="M14 M16">
    <cfRule type="expression" dxfId="354" priority="16" stopIfTrue="1">
      <formula>$J$8=1</formula>
    </cfRule>
  </conditionalFormatting>
  <conditionalFormatting sqref="M17">
    <cfRule type="expression" dxfId="353" priority="15" stopIfTrue="1">
      <formula>$J$8=1</formula>
    </cfRule>
  </conditionalFormatting>
  <conditionalFormatting sqref="M18">
    <cfRule type="expression" dxfId="352" priority="14" stopIfTrue="1">
      <formula>$J$8=1</formula>
    </cfRule>
  </conditionalFormatting>
  <conditionalFormatting sqref="M17">
    <cfRule type="expression" dxfId="351" priority="13" stopIfTrue="1">
      <formula>$J$8=1</formula>
    </cfRule>
  </conditionalFormatting>
  <conditionalFormatting sqref="M18">
    <cfRule type="expression" dxfId="350" priority="12" stopIfTrue="1">
      <formula>$J$8=1</formula>
    </cfRule>
  </conditionalFormatting>
  <conditionalFormatting sqref="M16 M13:M14">
    <cfRule type="expression" dxfId="349" priority="11" stopIfTrue="1">
      <formula>$J$8=1</formula>
    </cfRule>
  </conditionalFormatting>
  <conditionalFormatting sqref="M15 M17">
    <cfRule type="expression" dxfId="348" priority="10" stopIfTrue="1">
      <formula>$J$8=1</formula>
    </cfRule>
  </conditionalFormatting>
  <conditionalFormatting sqref="M15">
    <cfRule type="expression" dxfId="347" priority="9" stopIfTrue="1">
      <formula>$J$8=1</formula>
    </cfRule>
  </conditionalFormatting>
  <conditionalFormatting sqref="M14 M16">
    <cfRule type="expression" dxfId="346" priority="8" stopIfTrue="1">
      <formula>$J$8=1</formula>
    </cfRule>
  </conditionalFormatting>
  <conditionalFormatting sqref="M17">
    <cfRule type="expression" dxfId="345" priority="7" stopIfTrue="1">
      <formula>$J$8=1</formula>
    </cfRule>
  </conditionalFormatting>
  <conditionalFormatting sqref="M13:M17">
    <cfRule type="expression" dxfId="344" priority="6" stopIfTrue="1">
      <formula>$N$1=2</formula>
    </cfRule>
  </conditionalFormatting>
  <conditionalFormatting sqref="M17">
    <cfRule type="expression" dxfId="343" priority="5" stopIfTrue="1">
      <formula>$N$1=2</formula>
    </cfRule>
  </conditionalFormatting>
  <conditionalFormatting sqref="M18">
    <cfRule type="expression" dxfId="342" priority="4" stopIfTrue="1">
      <formula>$J$8=1</formula>
    </cfRule>
  </conditionalFormatting>
  <conditionalFormatting sqref="M18">
    <cfRule type="expression" dxfId="341" priority="3" stopIfTrue="1">
      <formula>$J$8=1</formula>
    </cfRule>
  </conditionalFormatting>
  <conditionalFormatting sqref="M18">
    <cfRule type="expression" dxfId="340" priority="2" stopIfTrue="1">
      <formula>$J$8=1</formula>
    </cfRule>
  </conditionalFormatting>
  <conditionalFormatting sqref="M18">
    <cfRule type="expression" dxfId="339"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A9863863</value>
    </field>
    <field name="Objective-Title">
      <value order="0">Indicators of health and wellbeing</value>
    </field>
    <field name="Objective-Description">
      <value order="0"/>
    </field>
    <field name="Objective-CreationStamp">
      <value order="0">2023-06-07T01:22:24Z</value>
    </field>
    <field name="Objective-IsApproved">
      <value order="0">false</value>
    </field>
    <field name="Objective-IsPublished">
      <value order="0">true</value>
    </field>
    <field name="Objective-DatePublished">
      <value order="0">2023-06-07T01:23:09Z</value>
    </field>
    <field name="Objective-ModificationStamp">
      <value order="0">2023-07-10T06:38:02Z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vA12551345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2016-05-19T21:20:19Z</cp:lastPrinted>
  <dcterms:created xsi:type="dcterms:W3CDTF">2008-10-31T04:37:52Z</dcterms:created>
  <dcterms:modified xsi:type="dcterms:W3CDTF">2023-06-07T01:22:24Z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A9863863</vt:lpwstr>
  </property>
  <property fmtid="{D5CDD505-2E9C-101B-9397-08002B2CF9AE}" pid="4" name="Objective-Title">
    <vt:lpwstr>Indicators of health and wellbeing</vt:lpwstr>
  </property>
  <property fmtid="{D5CDD505-2E9C-101B-9397-08002B2CF9AE}" pid="5" name="Objective-Description">
    <vt:lpwstr/>
  </property>
  <property fmtid="{D5CDD505-2E9C-101B-9397-08002B2CF9AE}" pid="6" name="Objective-CreationStamp">
    <vt:filetime>2023-06-07T01:22:24Z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2023-06-07T01:23:09Z</vt:filetime>
  </property>
  <property fmtid="{D5CDD505-2E9C-101B-9397-08002B2CF9AE}" pid="10" name="Objective-ModificationStamp">
    <vt:filetime>2023-07-10T06:38:02Z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vA12551345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