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d539c51400d4e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CD931B6-52B4-4F39-BFD9-857E5E23ECA7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Front!$B$1:$AJ$43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7" l="1"/>
  <c r="C45" i="7"/>
  <c r="AJ42" i="6"/>
  <c r="AF36" i="6"/>
  <c r="AE45" i="6" l="1"/>
  <c r="AF44" i="6"/>
  <c r="D40" i="7" s="1"/>
  <c r="AF42" i="6"/>
  <c r="C40" i="7" s="1"/>
  <c r="AE42" i="6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1" i="7"/>
  <c r="D42" i="7"/>
  <c r="D43" i="7"/>
  <c r="D11" i="7"/>
  <c r="C42" i="6"/>
  <c r="D42" i="6"/>
  <c r="C12" i="7" s="1"/>
  <c r="E42" i="6"/>
  <c r="C13" i="7" s="1"/>
  <c r="F42" i="6"/>
  <c r="C14" i="7" s="1"/>
  <c r="G42" i="6"/>
  <c r="C15" i="7" s="1"/>
  <c r="H42" i="6"/>
  <c r="I42" i="6"/>
  <c r="C17" i="7" s="1"/>
  <c r="J42" i="6"/>
  <c r="C18" i="7" s="1"/>
  <c r="K42" i="6"/>
  <c r="C19" i="7" s="1"/>
  <c r="L42" i="6"/>
  <c r="C20" i="7" s="1"/>
  <c r="M42" i="6"/>
  <c r="C21" i="7" s="1"/>
  <c r="N42" i="6"/>
  <c r="C22" i="7" s="1"/>
  <c r="O42" i="6"/>
  <c r="C23" i="7" s="1"/>
  <c r="P42" i="6"/>
  <c r="Q42" i="6"/>
  <c r="C25" i="7" s="1"/>
  <c r="R42" i="6"/>
  <c r="C26" i="7" s="1"/>
  <c r="S42" i="6"/>
  <c r="C27" i="7" s="1"/>
  <c r="T42" i="6"/>
  <c r="C28" i="7" s="1"/>
  <c r="U42" i="6"/>
  <c r="C29" i="7" s="1"/>
  <c r="V42" i="6"/>
  <c r="C30" i="7" s="1"/>
  <c r="W42" i="6"/>
  <c r="C31" i="7" s="1"/>
  <c r="X42" i="6"/>
  <c r="Y42" i="6"/>
  <c r="C33" i="7" s="1"/>
  <c r="Z42" i="6"/>
  <c r="C34" i="7" s="1"/>
  <c r="AA42" i="6"/>
  <c r="C35" i="7" s="1"/>
  <c r="AB42" i="6"/>
  <c r="C36" i="7" s="1"/>
  <c r="AC42" i="6"/>
  <c r="C37" i="7" s="1"/>
  <c r="AD42" i="6"/>
  <c r="AA8" i="7" s="1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A9" i="7" s="1"/>
  <c r="AE43" i="6"/>
  <c r="C44" i="6"/>
  <c r="D44" i="6"/>
  <c r="D12" i="7" s="1"/>
  <c r="E44" i="6"/>
  <c r="F44" i="6"/>
  <c r="G44" i="6"/>
  <c r="D15" i="7" s="1"/>
  <c r="H44" i="6"/>
  <c r="D16" i="7" s="1"/>
  <c r="I44" i="6"/>
  <c r="D17" i="7" s="1"/>
  <c r="J44" i="6"/>
  <c r="K44" i="6"/>
  <c r="D19" i="7" s="1"/>
  <c r="L44" i="6"/>
  <c r="D20" i="7" s="1"/>
  <c r="M44" i="6"/>
  <c r="N44" i="6"/>
  <c r="O44" i="6"/>
  <c r="D23" i="7" s="1"/>
  <c r="P44" i="6"/>
  <c r="D24" i="7" s="1"/>
  <c r="Q44" i="6"/>
  <c r="D25" i="7" s="1"/>
  <c r="R44" i="6"/>
  <c r="S44" i="6"/>
  <c r="D27" i="7" s="1"/>
  <c r="T44" i="6"/>
  <c r="D28" i="7" s="1"/>
  <c r="U44" i="6"/>
  <c r="V44" i="6"/>
  <c r="W44" i="6"/>
  <c r="D31" i="7" s="1"/>
  <c r="X44" i="6"/>
  <c r="D32" i="7" s="1"/>
  <c r="Y44" i="6"/>
  <c r="D33" i="7" s="1"/>
  <c r="Z44" i="6"/>
  <c r="AA44" i="6"/>
  <c r="D35" i="7" s="1"/>
  <c r="AB44" i="6"/>
  <c r="D36" i="7" s="1"/>
  <c r="AC44" i="6"/>
  <c r="AD44" i="6"/>
  <c r="AA10" i="7" s="1"/>
  <c r="AE44" i="6"/>
  <c r="AB10" i="7" s="1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A11" i="7" s="1"/>
  <c r="AB11" i="7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A12" i="7" s="1"/>
  <c r="AE46" i="6"/>
  <c r="AB12" i="7" s="1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A13" i="7" s="1"/>
  <c r="AE47" i="6"/>
  <c r="AB13" i="7" s="1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B14" i="7" s="1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A15" i="7" s="1"/>
  <c r="AE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A16" i="7" s="1"/>
  <c r="AE50" i="6"/>
  <c r="AB16" i="7" s="1"/>
  <c r="C51" i="6"/>
  <c r="AJ51" i="6" s="1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A17" i="7" s="1"/>
  <c r="AE51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A18" i="7" s="1"/>
  <c r="AE52" i="6"/>
  <c r="AB18" i="7" s="1"/>
  <c r="C53" i="6"/>
  <c r="AJ53" i="6" s="1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A19" i="7" s="1"/>
  <c r="AE53" i="6"/>
  <c r="AB19" i="7" s="1"/>
  <c r="C54" i="6"/>
  <c r="D54" i="6"/>
  <c r="E54" i="6"/>
  <c r="F54" i="6"/>
  <c r="G54" i="6"/>
  <c r="AJ54" i="6" s="1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A20" i="7" s="1"/>
  <c r="AE54" i="6"/>
  <c r="AB20" i="7" s="1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A21" i="7" s="1"/>
  <c r="AE55" i="6"/>
  <c r="AB21" i="7" s="1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A22" i="7" s="1"/>
  <c r="AE56" i="6"/>
  <c r="AB22" i="7" s="1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A23" i="7" s="1"/>
  <c r="AE5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A24" i="7" s="1"/>
  <c r="AE58" i="6"/>
  <c r="AB24" i="7" s="1"/>
  <c r="C59" i="6"/>
  <c r="AJ59" i="6" s="1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A25" i="7" s="1"/>
  <c r="AE59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C61" i="6"/>
  <c r="AJ61" i="6" s="1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A27" i="7" s="1"/>
  <c r="AE61" i="6"/>
  <c r="AB27" i="7" s="1"/>
  <c r="C62" i="6"/>
  <c r="AJ62" i="6" s="1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B28" i="7" s="1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A29" i="7" s="1"/>
  <c r="AE63" i="6"/>
  <c r="AB29" i="7" s="1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A30" i="7" s="1"/>
  <c r="AE64" i="6"/>
  <c r="AB30" i="7" s="1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A31" i="7" s="1"/>
  <c r="AE65" i="6"/>
  <c r="AB31" i="7" s="1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A32" i="7" s="1"/>
  <c r="AE66" i="6"/>
  <c r="AB32" i="7" s="1"/>
  <c r="C67" i="6"/>
  <c r="AJ67" i="6" s="1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A33" i="7" s="1"/>
  <c r="AE67" i="6"/>
  <c r="AB33" i="7" s="1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C69" i="6"/>
  <c r="AJ69" i="6" s="1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A35" i="7" s="1"/>
  <c r="AE69" i="6"/>
  <c r="AB35" i="7" s="1"/>
  <c r="C70" i="6"/>
  <c r="AJ70" i="6" s="1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B36" i="7" s="1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A37" i="7" s="1"/>
  <c r="AE71" i="6"/>
  <c r="AB37" i="7" s="1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A38" i="7" s="1"/>
  <c r="AE72" i="6"/>
  <c r="AB38" i="7" s="1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43" i="6"/>
  <c r="AC13" i="7" l="1"/>
  <c r="AD13" i="7" s="1"/>
  <c r="U6" i="7"/>
  <c r="AJ73" i="6"/>
  <c r="AJ65" i="6"/>
  <c r="AJ57" i="6"/>
  <c r="AJ49" i="6"/>
  <c r="AJ43" i="6"/>
  <c r="AJ68" i="6"/>
  <c r="AJ60" i="6"/>
  <c r="AJ52" i="6"/>
  <c r="AJ44" i="6"/>
  <c r="AJ71" i="6"/>
  <c r="AJ63" i="6"/>
  <c r="AJ55" i="6"/>
  <c r="AJ47" i="6"/>
  <c r="AJ66" i="6"/>
  <c r="AJ64" i="6"/>
  <c r="AJ58" i="6"/>
  <c r="AJ56" i="6"/>
  <c r="AJ50" i="6"/>
  <c r="AJ48" i="6"/>
  <c r="AJ46" i="6"/>
  <c r="AJ72" i="6"/>
  <c r="AJ45" i="6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<sst xmlns="http://schemas.openxmlformats.org/spreadsheetml/2006/main" count="548" uniqueCount="275">
  <si>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</si>
  <si>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</si>
  <si>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</si>
  <si>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</si>
  <si>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</si>
  <si>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</si>
  <si>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</si>
  <si>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</si>
  <si>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</si>
  <si>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</si>
  <si>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</si>
  <si>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</si>
  <si>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</si>
  <si>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</si>
  <si>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</si>
  <si>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</si>
  <si>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</si>
  <si>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</si>
  <si>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</si>
  <si>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</si>
  <si>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</si>
  <si>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</si>
  <si>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</si>
  <si>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</si>
  <si>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</si>
  <si>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</si>
  <si>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</si>
  <si>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</si>
  <si>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</si>
  <si>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</si>
  <si>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</si>
  <si>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</si>
  <si>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</si>
  <si>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</si>
  <si>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</si>
  <si>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</si>
  <si>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</si>
  <si>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</si>
  <si>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</si>
  <si>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</si>
  <si>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</si>
  <si>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</si>
  <si>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</si>
  <si>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</si>
  <si>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</si>
  <si>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</si>
  <si>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</si>
  <si>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</si>
  <si>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</si>
  <si>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</si>
  <si>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</si>
  <si>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</si>
  <si>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</si>
  <si>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</si>
  <si>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</si>
  <si>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</si>
  <si>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</si>
  <si>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</si>
  <si>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</si>
  <si>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</si>
  <si>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</si>
  <si>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</si>
  <si>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</si>
  <si>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</si>
  <si>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</si>
  <si>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</si>
  <si>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</si>
  <si>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</si>
  <si>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</si>
  <si>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</si>
  <si>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</si>
  <si>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</si>
  <si>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</si>
  <si>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</si>
  <si>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</si>
  <si>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</si>
  <si>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</si>
  <si>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</si>
  <si>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</si>
  <si>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</si>
  <si>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</si>
  <si>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</si>
  <si>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</si>
  <si>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</si>
  <si>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</si>
  <si>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</si>
  <si>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</si>
  <si>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</si>
  <si>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</si>
  <si>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</si>
  <si>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</si>
  <si>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</si>
  <si>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</si>
  <si>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</si>
  <si>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</si>
  <si>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</si>
  <si>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</si>
  <si>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</si>
  <si>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</si>
  <si>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</si>
  <si>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</si>
  <si>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</si>
  <si>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</si>
  <si>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</si>
  <si>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</si>
  <si>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</si>
  <si>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</si>
  <si>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</si>
  <si>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</si>
  <si>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</si>
  <si>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</si>
  <si>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</si>
  <si>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</si>
  <si>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</si>
  <si>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</si>
  <si>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</si>
  <si>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</si>
  <si>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</si>
  <si>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</si>
  <si>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</si>
  <si>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</si>
  <si>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</si>
  <si>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</si>
  <si>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</si>
  <si>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</si>
  <si>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</si>
  <si>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</si>
  <si>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</si>
  <si>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</si>
  <si>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</si>
  <si>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</si>
  <si>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</si>
  <si>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</si>
  <si>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</si>
  <si>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</si>
  <si>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</si>
  <si>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</si>
  <si>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</si>
  <si>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</si>
  <si>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</si>
  <si>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</si>
  <si>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</si>
  <si>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</si>
  <si>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</si>
  <si>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</si>
  <si>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</si>
  <si>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</si>
  <si>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</si>
  <si>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</si>
  <si>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</si>
  <si>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</si>
  <si>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</si>
  <si>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</si>
  <si>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</si>
  <si>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</si>
  <si>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</si>
  <si>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</si>
  <si>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</si>
  <si>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</si>
  <si>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</si>
  <si>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</si>
  <si>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</si>
  <si>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</si>
  <si>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</si>
  <si>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</si>
  <si>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</si>
  <si>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</si>
  <si>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</si>
  <si>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</si>
  <si>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</si>
  <si>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</si>
  <si>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</si>
  <si>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</si>
  <si>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</si>
  <si>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</si>
  <si>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</si>
  <si>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</si>
  <si>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</si>
  <si>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</si>
  <si>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</si>
  <si>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</si>
  <si>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</si>
  <si>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</si>
  <si>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</si>
  <si>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</si>
  <si>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</si>
  <si>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</si>
  <si>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</si>
  <si>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</si>
  <si>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</si>
  <si>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</si>
  <si>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</si>
  <si>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</si>
  <si>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</si>
  <si>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</si>
  <si>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</si>
  <si>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</si>
  <si>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</si>
  <si>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</si>
  <si>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</si>
  <si>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</si>
  <si>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</si>
  <si>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</si>
  <si>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</si>
  <si>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</si>
  <si>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</si>
  <si>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</si>
  <si>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</si>
  <si>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</si>
  <si>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</si>
  <si>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</si>
  <si>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</si>
  <si>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</si>
  <si>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</si>
  <si>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</si>
  <si>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</si>
  <si>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</si>
  <si>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</si>
  <si>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</si>
  <si>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</si>
  <si>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</si>
  <si>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</si>
  <si>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</si>
  <si>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</si>
  <si>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</si>
  <si>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</si>
  <si>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</si>
  <si>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</si>
  <si>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</si>
  <si>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</si>
  <si>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</si>
  <si>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</si>
  <si>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</si>
  <si>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</si>
  <si>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</si>
  <si>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</si>
  <si>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</si>
  <si>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</si>
  <si>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</si>
  <si>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</si>
  <si>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</si>
  <si>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</si>
  <si>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</si>
  <si>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</si>
  <si>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</si>
  <si>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</si>
  <si>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</si>
  <si>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</si>
  <si>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</si>
  <si>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</si>
  <si>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</si>
  <si>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</si>
  <si>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</si>
  <si>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</si>
  <si>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</si>
  <si>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</si>
  <si>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</si>
  <si>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</si>
  <si>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</si>
  <si>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</si>
  <si>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</si>
  <si>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</si>
  <si>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</si>
  <si>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</si>
  <si>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</si>
  <si>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</si>
  <si>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</si>
  <si>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</si>
  <si>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EGM GAMBLING EXPENDITURE by MUNICIPALITY AND YEAR: 
metropolitan municipalities, 1992 to 2022</t>
  </si>
  <si>
    <t>numeric ch</t>
  </si>
  <si>
    <t>per cent ch</t>
  </si>
  <si>
    <t>choice</t>
  </si>
  <si>
    <t>Adj choice</t>
  </si>
  <si>
    <t>Cumulative Losses: 1992 to 2021/22</t>
  </si>
  <si>
    <t>(2022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</si>
</sst>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6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0" fillId="0" borderId="2" xfId="0" applyNumberFormat="1" applyBorder="1"/>
    <xf numFmtId="43" fontId="0" fillId="0" borderId="0" xfId="0" applyNumberFormat="1" applyBorder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Border="1"/>
    <xf numFmtId="43" fontId="2" fillId="0" borderId="2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5" fillId="0" borderId="1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0" fillId="0" borderId="0" xfId="0" applyProtection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Fill="1" applyBorder="1" applyAlignment="1" applyProtection="1">
      <alignment horizontal="left"/>
      <protection hidden="1"/>
    </xf>
    <xf numFmtId="0" fontId="11" fillId="0" borderId="4" xfId="0" applyFont="1" applyFill="1" applyBorder="1" applyProtection="1">
      <protection hidden="1"/>
    </xf>
    <xf numFmtId="3" fontId="11" fillId="3" borderId="4" xfId="4" applyNumberFormat="1" applyFont="1" applyFill="1" applyBorder="1" applyAlignment="1" applyProtection="1">
      <protection hidden="1"/>
    </xf>
    <xf numFmtId="3" fontId="15" fillId="0" borderId="4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3" fontId="20" fillId="0" borderId="0" xfId="1" applyNumberFormat="1" applyFont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Border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 applyBorder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Border="1" applyAlignment="1" applyProtection="1">
      <alignment horizontal="center"/>
      <protection locked="0" hidden="1"/>
    </xf>
    <xf numFmtId="0" fontId="37" fillId="12" borderId="0" xfId="0" applyFont="1" applyFill="1" applyBorder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Border="1" applyProtection="1">
      <protection hidden="1"/>
    </xf>
    <xf numFmtId="0" fontId="19" fillId="12" borderId="0" xfId="0" applyFont="1" applyFill="1" applyBorder="1" applyAlignment="1" applyProtection="1">
      <alignment vertical="center"/>
      <protection hidden="1"/>
    </xf>
    <xf numFmtId="3" fontId="19" fillId="12" borderId="0" xfId="0" applyNumberFormat="1" applyFont="1" applyFill="1" applyBorder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0" fontId="21" fillId="0" borderId="0" xfId="0" applyFont="1" applyFill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20" fillId="0" borderId="0" xfId="0" applyFont="1" applyFill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Fill="1" applyBorder="1" applyAlignment="1">
      <alignment horizontal="center" vertical="center" wrapText="1"/>
    </xf>
    <xf numFmtId="0" fontId="33" fillId="10" borderId="0" xfId="0" applyFont="1" applyFill="1" applyBorder="1" applyAlignment="1" applyProtection="1">
      <alignment horizontal="center" vertical="center" wrapText="1"/>
      <protection hidden="1"/>
    </xf>
    <xf numFmtId="0" fontId="34" fillId="9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Border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horizontal="left" vertical="center"/>
      <protection hidden="1"/>
    </xf>
    <xf numFmtId="3" fontId="19" fillId="13" borderId="0" xfId="0" quotePrefix="1" applyNumberFormat="1" applyFont="1" applyFill="1" applyBorder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Fill="1" applyBorder="1" applyProtection="1">
      <protection hidden="1"/>
    </xf>
    <xf numFmtId="165" fontId="28" fillId="0" borderId="13" xfId="0" applyNumberFormat="1" applyFont="1" applyFill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Border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f9333e91e3824e7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Greater Dandenong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1.0432911116302379E-2"/>
                  <c:y val="-3.467290901085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Front!$B$11:$B$40</c:f>
              <c:strCache>
                <c:ptCount val="30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</c:strCache>
            </c:strRef>
          </c:cat>
          <c:val>
            <c:numRef>
              <c:f>Front!$C$11:$C$40</c:f>
              <c:numCache>
                <c:formatCode>#,##0.0</c:formatCode>
                <c:ptCount val="30"/>
                <c:pt idx="0">
                  <c:v>27.701732553054665</c:v>
                </c:pt>
                <c:pt idx="1">
                  <c:v>71.687266780410738</c:v>
                </c:pt>
                <c:pt idx="2">
                  <c:v>92.734508390243917</c:v>
                </c:pt>
                <c:pt idx="3">
                  <c:v>114.80908431500745</c:v>
                </c:pt>
                <c:pt idx="4">
                  <c:v>122.59496511669128</c:v>
                </c:pt>
                <c:pt idx="5">
                  <c:v>142.02169049411765</c:v>
                </c:pt>
                <c:pt idx="6">
                  <c:v>157.7061365830904</c:v>
                </c:pt>
                <c:pt idx="7">
                  <c:v>166.02717981133992</c:v>
                </c:pt>
                <c:pt idx="8">
                  <c:v>171.80652725432759</c:v>
                </c:pt>
                <c:pt idx="9">
                  <c:v>180.6520041587581</c:v>
                </c:pt>
                <c:pt idx="10">
                  <c:v>155.92428130412065</c:v>
                </c:pt>
                <c:pt idx="11">
                  <c:v>150.1023544293235</c:v>
                </c:pt>
                <c:pt idx="12">
                  <c:v>157.08844613031326</c:v>
                </c:pt>
                <c:pt idx="13">
                  <c:v>155.30704377689096</c:v>
                </c:pt>
                <c:pt idx="14">
                  <c:v>158.23988814653015</c:v>
                </c:pt>
                <c:pt idx="15">
                  <c:v>159.81415210335513</c:v>
                </c:pt>
                <c:pt idx="16">
                  <c:v>164.79845683134553</c:v>
                </c:pt>
                <c:pt idx="17">
                  <c:v>151.60737356826726</c:v>
                </c:pt>
                <c:pt idx="18">
                  <c:v>149.4150913045161</c:v>
                </c:pt>
                <c:pt idx="19">
                  <c:v>148.0000238632669</c:v>
                </c:pt>
                <c:pt idx="20">
                  <c:v>134.65297567126709</c:v>
                </c:pt>
                <c:pt idx="21">
                  <c:v>131.45437984800753</c:v>
                </c:pt>
                <c:pt idx="22">
                  <c:v>138.08966327589172</c:v>
                </c:pt>
                <c:pt idx="23">
                  <c:v>138.31447934025783</c:v>
                </c:pt>
                <c:pt idx="24">
                  <c:v>134.58763746839639</c:v>
                </c:pt>
                <c:pt idx="25">
                  <c:v>134.86377152365554</c:v>
                </c:pt>
                <c:pt idx="26">
                  <c:v>130.79810381918475</c:v>
                </c:pt>
                <c:pt idx="27">
                  <c:v>93.33753105432433</c:v>
                </c:pt>
                <c:pt idx="28">
                  <c:v>77.30635998979011</c:v>
                </c:pt>
                <c:pt idx="29">
                  <c:v>102.478692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Boroondara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Front!$B$11:$B$40</c:f>
              <c:strCache>
                <c:ptCount val="30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</c:strCache>
            </c:strRef>
          </c:cat>
          <c:val>
            <c:numRef>
              <c:f>Front!$D$11:$D$40</c:f>
              <c:numCache>
                <c:formatCode>#,##0.0</c:formatCode>
                <c:ptCount val="30"/>
                <c:pt idx="0">
                  <c:v>3.2031202829581997</c:v>
                </c:pt>
                <c:pt idx="1">
                  <c:v>7.6661020916271729</c:v>
                </c:pt>
                <c:pt idx="2">
                  <c:v>18.364191634146344</c:v>
                </c:pt>
                <c:pt idx="3">
                  <c:v>25.34992943833581</c:v>
                </c:pt>
                <c:pt idx="4">
                  <c:v>26.742824268714919</c:v>
                </c:pt>
                <c:pt idx="5">
                  <c:v>26.921696137411764</c:v>
                </c:pt>
                <c:pt idx="6">
                  <c:v>30.13553070553936</c:v>
                </c:pt>
                <c:pt idx="7">
                  <c:v>32.996903841579687</c:v>
                </c:pt>
                <c:pt idx="8">
                  <c:v>34.58296257789614</c:v>
                </c:pt>
                <c:pt idx="9">
                  <c:v>36.672703604657187</c:v>
                </c:pt>
                <c:pt idx="10">
                  <c:v>30.171005697286439</c:v>
                </c:pt>
                <c:pt idx="11">
                  <c:v>27.111789888314885</c:v>
                </c:pt>
                <c:pt idx="12">
                  <c:v>28.040800200096385</c:v>
                </c:pt>
                <c:pt idx="13">
                  <c:v>27.569302398143854</c:v>
                </c:pt>
                <c:pt idx="14">
                  <c:v>27.479100081911266</c:v>
                </c:pt>
                <c:pt idx="15">
                  <c:v>26.087014390065359</c:v>
                </c:pt>
                <c:pt idx="16">
                  <c:v>26.614869813218512</c:v>
                </c:pt>
                <c:pt idx="17">
                  <c:v>25.131287655615868</c:v>
                </c:pt>
                <c:pt idx="18">
                  <c:v>25.830934251935481</c:v>
                </c:pt>
                <c:pt idx="19">
                  <c:v>25.408898250677293</c:v>
                </c:pt>
                <c:pt idx="20">
                  <c:v>23.570216397660822</c:v>
                </c:pt>
                <c:pt idx="21">
                  <c:v>23.173236104400374</c:v>
                </c:pt>
                <c:pt idx="22">
                  <c:v>24.733610047282916</c:v>
                </c:pt>
                <c:pt idx="23">
                  <c:v>23.274897234769803</c:v>
                </c:pt>
                <c:pt idx="24">
                  <c:v>22.01270291171172</c:v>
                </c:pt>
                <c:pt idx="25">
                  <c:v>22.576236568154656</c:v>
                </c:pt>
                <c:pt idx="26">
                  <c:v>22.419801768742413</c:v>
                </c:pt>
                <c:pt idx="27">
                  <c:v>14.774767507567567</c:v>
                </c:pt>
                <c:pt idx="28">
                  <c:v>9.9186825876742226</c:v>
                </c:pt>
                <c:pt idx="29">
                  <c:v>13.129435000000001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Brimbank</c:v>
                </c:pt>
                <c:pt idx="1">
                  <c:v>Casey</c:v>
                </c:pt>
                <c:pt idx="2">
                  <c:v>Hume</c:v>
                </c:pt>
                <c:pt idx="3">
                  <c:v>Whittlesea</c:v>
                </c:pt>
                <c:pt idx="4">
                  <c:v>Greater Dandenong</c:v>
                </c:pt>
                <c:pt idx="5">
                  <c:v>Wyndham</c:v>
                </c:pt>
                <c:pt idx="6">
                  <c:v>Monash</c:v>
                </c:pt>
                <c:pt idx="7">
                  <c:v>Melbourne</c:v>
                </c:pt>
                <c:pt idx="8">
                  <c:v>Melton</c:v>
                </c:pt>
                <c:pt idx="9">
                  <c:v>Moonee Valley</c:v>
                </c:pt>
                <c:pt idx="10">
                  <c:v>Kingston</c:v>
                </c:pt>
                <c:pt idx="11">
                  <c:v>Mornington Peninsula</c:v>
                </c:pt>
                <c:pt idx="12">
                  <c:v>Darebin</c:v>
                </c:pt>
                <c:pt idx="13">
                  <c:v>Knox</c:v>
                </c:pt>
                <c:pt idx="14">
                  <c:v>Maribyrnong</c:v>
                </c:pt>
                <c:pt idx="15">
                  <c:v>Frankston</c:v>
                </c:pt>
                <c:pt idx="16">
                  <c:v>Manningham</c:v>
                </c:pt>
                <c:pt idx="17">
                  <c:v>Maroondah</c:v>
                </c:pt>
                <c:pt idx="18">
                  <c:v>Glen Eira</c:v>
                </c:pt>
                <c:pt idx="19">
                  <c:v>Moreland</c:v>
                </c:pt>
                <c:pt idx="20">
                  <c:v>Whitehorse</c:v>
                </c:pt>
                <c:pt idx="21">
                  <c:v>Hobsons Bay</c:v>
                </c:pt>
                <c:pt idx="22">
                  <c:v>Banyule</c:v>
                </c:pt>
                <c:pt idx="23">
                  <c:v>Cardinia</c:v>
                </c:pt>
                <c:pt idx="24">
                  <c:v>Yarra Ranges</c:v>
                </c:pt>
                <c:pt idx="25">
                  <c:v>Yarra</c:v>
                </c:pt>
                <c:pt idx="26">
                  <c:v>Port Phillip</c:v>
                </c:pt>
                <c:pt idx="27">
                  <c:v>Stonnington</c:v>
                </c:pt>
                <c:pt idx="28">
                  <c:v>Boroondara</c:v>
                </c:pt>
                <c:pt idx="29">
                  <c:v>Bayside</c:v>
                </c:pt>
                <c:pt idx="30">
                  <c:v>Nillumbik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30681804.156547118</c:v>
                </c:pt>
                <c:pt idx="1">
                  <c:v>29511855.554316916</c:v>
                </c:pt>
                <c:pt idx="2">
                  <c:v>27925482.018356755</c:v>
                </c:pt>
                <c:pt idx="3">
                  <c:v>26365291.250422738</c:v>
                </c:pt>
                <c:pt idx="4">
                  <c:v>25172332.01030989</c:v>
                </c:pt>
                <c:pt idx="5">
                  <c:v>22113451.491003677</c:v>
                </c:pt>
                <c:pt idx="6">
                  <c:v>18799241.714591261</c:v>
                </c:pt>
                <c:pt idx="7">
                  <c:v>17066155.649348751</c:v>
                </c:pt>
                <c:pt idx="8">
                  <c:v>16446306.023901159</c:v>
                </c:pt>
                <c:pt idx="9">
                  <c:v>16116729.289445927</c:v>
                </c:pt>
                <c:pt idx="10">
                  <c:v>15637807.605470048</c:v>
                </c:pt>
                <c:pt idx="11">
                  <c:v>15046106.918315627</c:v>
                </c:pt>
                <c:pt idx="12">
                  <c:v>13846696.365443634</c:v>
                </c:pt>
                <c:pt idx="13">
                  <c:v>13431900.923129078</c:v>
                </c:pt>
                <c:pt idx="14">
                  <c:v>12241587.134198619</c:v>
                </c:pt>
                <c:pt idx="15">
                  <c:v>11878761.877527516</c:v>
                </c:pt>
                <c:pt idx="16">
                  <c:v>11822650.505574008</c:v>
                </c:pt>
                <c:pt idx="17">
                  <c:v>10096367.340589814</c:v>
                </c:pt>
                <c:pt idx="18">
                  <c:v>9794237.8108372651</c:v>
                </c:pt>
                <c:pt idx="19">
                  <c:v>9400280.5558539107</c:v>
                </c:pt>
                <c:pt idx="20">
                  <c:v>9104322.5132171046</c:v>
                </c:pt>
                <c:pt idx="21">
                  <c:v>7353173.8191528209</c:v>
                </c:pt>
                <c:pt idx="22">
                  <c:v>7223620.6835700357</c:v>
                </c:pt>
                <c:pt idx="23">
                  <c:v>6765937.8209735965</c:v>
                </c:pt>
                <c:pt idx="24">
                  <c:v>5065616.2062545829</c:v>
                </c:pt>
                <c:pt idx="25">
                  <c:v>4814496.251551046</c:v>
                </c:pt>
                <c:pt idx="26">
                  <c:v>3649411.0831383276</c:v>
                </c:pt>
                <c:pt idx="27">
                  <c:v>3376384.5046428712</c:v>
                </c:pt>
                <c:pt idx="28">
                  <c:v>3210752.4123557773</c:v>
                </c:pt>
                <c:pt idx="29">
                  <c:v>2285329.9078285638</c:v>
                </c:pt>
                <c:pt idx="30">
                  <c:v>1994821.9109033076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0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3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20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0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9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0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25" customWidth="1"/>
    <col min="2" max="2" width="20.81640625" style="26" customWidth="1"/>
    <col min="3" max="3" width="15" style="27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1" max="32" width="9.08984375" style="24"/>
    <col min="33" max="34" width="8.6328125" style="24" customWidth="1"/>
    <col min="35" max="36" width="8.36328125" style="24" customWidth="1"/>
    <col min="37" max="38" width="12.36328125" style="24" customWidth="1"/>
    <col min="39" max="46" width="10.6328125" style="24" customWidth="1"/>
    <col min="47" max="53" width="10.26953125" style="24" customWidth="1"/>
    <col min="54" max="58" width="9.81640625" style="24" customWidth="1"/>
    <col min="59" max="60" width="10" style="24" customWidth="1"/>
    <col min="61" max="61" width="14" style="24" customWidth="1"/>
    <col min="62" max="62" width="13.08984375" style="24" customWidth="1"/>
    <col min="63" max="63" width="13.7265625" style="24" customWidth="1"/>
    <col min="64" max="64" width="10.81640625" style="24" customWidth="1"/>
    <col min="65" max="65" width="10.7265625" style="24" customWidth="1"/>
    <col min="66" max="66" width="13.7265625" style="24" customWidth="1"/>
    <col min="67" max="67" width="12.81640625" style="24" customWidth="1"/>
    <col min="68" max="68" width="14.08984375" style="24" customWidth="1"/>
    <col min="69" max="73" width="14.36328125" style="24" customWidth="1"/>
    <col min="74" max="74" width="16.36328125" style="24" customWidth="1"/>
    <col min="75" max="75" width="12.36328125" style="24" customWidth="1"/>
    <col min="76" max="85" width="9.08984375" style="24"/>
    <col min="86" max="16384" width="9.08984375" style="27"/>
  </cols>
  <sheetData>
    <row r="1" spans="1:30" s="24" customFormat="1" x14ac:dyDescent="0.25">
      <c r="A1" s="22">
        <v>1</v>
      </c>
      <c r="B1" s="23">
        <v>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24" customFormat="1" x14ac:dyDescent="0.25">
      <c r="A2" s="25"/>
      <c r="B2" s="2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24" customFormat="1" x14ac:dyDescent="0.25">
      <c r="A3" s="25"/>
      <c r="B3" s="2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24" customFormat="1" ht="65.25" customHeight="1" x14ac:dyDescent="0.25">
      <c r="A4" s="25">
        <v>1</v>
      </c>
      <c r="B4" s="26"/>
      <c r="C4" s="29" t="s">
        <v>125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4" customFormat="1" x14ac:dyDescent="0.25">
      <c r="A5" s="25">
        <v>4</v>
      </c>
      <c r="B5" s="30" t="s">
        <v>126</v>
      </c>
      <c r="C5" s="31">
        <v>58.536906889999997</v>
      </c>
      <c r="D5">
        <f t="shared" ref="D5:D30" si="0">1000000*C5</f>
        <v>58536906.890000001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4" customFormat="1" x14ac:dyDescent="0.25">
      <c r="A6" s="25">
        <v>7</v>
      </c>
      <c r="B6" s="30" t="s">
        <v>127</v>
      </c>
      <c r="C6" s="31">
        <v>15.378669220000001</v>
      </c>
      <c r="D6">
        <f t="shared" si="0"/>
        <v>15378669.220000001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4" customFormat="1" x14ac:dyDescent="0.25">
      <c r="A7" s="25">
        <v>9</v>
      </c>
      <c r="B7" s="30" t="s">
        <v>128</v>
      </c>
      <c r="C7" s="31">
        <v>20.325757289999999</v>
      </c>
      <c r="D7">
        <f t="shared" si="0"/>
        <v>20325757.289999999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4" customFormat="1" x14ac:dyDescent="0.25">
      <c r="A8" s="25">
        <v>10</v>
      </c>
      <c r="B8" s="30" t="s">
        <v>129</v>
      </c>
      <c r="C8" s="31">
        <v>139.50722515000001</v>
      </c>
      <c r="D8">
        <f t="shared" si="0"/>
        <v>139507225.15000001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24" customFormat="1" x14ac:dyDescent="0.25">
      <c r="A9" s="25">
        <v>13</v>
      </c>
      <c r="B9" s="30" t="s">
        <v>130</v>
      </c>
      <c r="C9" s="31">
        <v>29.046899530000001</v>
      </c>
      <c r="D9">
        <f t="shared" si="0"/>
        <v>29046899.530000001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24" customFormat="1" x14ac:dyDescent="0.25">
      <c r="A10" s="25">
        <v>14</v>
      </c>
      <c r="B10" s="30" t="s">
        <v>131</v>
      </c>
      <c r="C10" s="31">
        <v>131.51417463999999</v>
      </c>
      <c r="D10">
        <f t="shared" si="0"/>
        <v>131514174.63999999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4" customFormat="1" x14ac:dyDescent="0.25">
      <c r="A11" s="25">
        <v>18</v>
      </c>
      <c r="B11" s="30" t="s">
        <v>132</v>
      </c>
      <c r="C11" s="31">
        <v>82.129607700000008</v>
      </c>
      <c r="D11">
        <f t="shared" si="0"/>
        <v>82129607.700000003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24" customFormat="1" x14ac:dyDescent="0.25">
      <c r="A12" s="25">
        <v>20</v>
      </c>
      <c r="B12" s="30" t="s">
        <v>133</v>
      </c>
      <c r="C12" s="31">
        <v>64.622291400000009</v>
      </c>
      <c r="D12">
        <f t="shared" si="0"/>
        <v>64622291.400000006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24" customFormat="1" x14ac:dyDescent="0.25">
      <c r="A13" s="25">
        <v>22</v>
      </c>
      <c r="B13" s="30" t="s">
        <v>134</v>
      </c>
      <c r="C13" s="31">
        <v>77.1714664</v>
      </c>
      <c r="D13">
        <f t="shared" si="0"/>
        <v>77171466.400000006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24" customFormat="1" x14ac:dyDescent="0.25">
      <c r="A14" s="25">
        <v>26</v>
      </c>
      <c r="B14" s="32" t="s">
        <v>135</v>
      </c>
      <c r="C14" s="33">
        <v>121.42007278</v>
      </c>
      <c r="D14">
        <f t="shared" si="0"/>
        <v>121420072.78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24" customFormat="1" x14ac:dyDescent="0.25">
      <c r="A15" s="25">
        <v>31</v>
      </c>
      <c r="B15" s="30" t="s">
        <v>136</v>
      </c>
      <c r="C15" s="31">
        <v>47.437370429999994</v>
      </c>
      <c r="D15">
        <f t="shared" si="0"/>
        <v>47437370.429999992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4" customFormat="1" x14ac:dyDescent="0.25">
      <c r="A16" s="25">
        <v>33</v>
      </c>
      <c r="B16" s="30" t="s">
        <v>137</v>
      </c>
      <c r="C16" s="31">
        <v>109.62380477000001</v>
      </c>
      <c r="D16">
        <f t="shared" si="0"/>
        <v>109623804.77000001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24" customFormat="1" x14ac:dyDescent="0.25">
      <c r="A17" s="25">
        <v>35</v>
      </c>
      <c r="B17" s="30" t="s">
        <v>138</v>
      </c>
      <c r="C17" s="31">
        <v>86.280868830000003</v>
      </c>
      <c r="D17">
        <f t="shared" si="0"/>
        <v>86280868.829999998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24" customFormat="1" x14ac:dyDescent="0.25">
      <c r="A18" s="25">
        <v>36</v>
      </c>
      <c r="B18" s="30" t="s">
        <v>139</v>
      </c>
      <c r="C18" s="31">
        <v>75.860234519999992</v>
      </c>
      <c r="D18">
        <f t="shared" si="0"/>
        <v>75860234.519999996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24" customFormat="1" x14ac:dyDescent="0.25">
      <c r="A19" s="25">
        <v>40</v>
      </c>
      <c r="B19" s="30" t="s">
        <v>140</v>
      </c>
      <c r="C19" s="31">
        <v>58.387460550000007</v>
      </c>
      <c r="D19">
        <f t="shared" si="0"/>
        <v>58387460.550000004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24" customFormat="1" x14ac:dyDescent="0.25">
      <c r="A20" s="25">
        <v>42</v>
      </c>
      <c r="B20" s="30" t="s">
        <v>141</v>
      </c>
      <c r="C20" s="31">
        <v>54.924962829999998</v>
      </c>
      <c r="D20">
        <f t="shared" si="0"/>
        <v>54924962.829999998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24" customFormat="1" x14ac:dyDescent="0.25">
      <c r="A21" s="25">
        <v>43</v>
      </c>
      <c r="B21" s="30" t="s">
        <v>142</v>
      </c>
      <c r="C21" s="31">
        <v>65.326363450000002</v>
      </c>
      <c r="D21">
        <f t="shared" si="0"/>
        <v>65326363.450000003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24" customFormat="1" x14ac:dyDescent="0.25">
      <c r="A22" s="25">
        <v>44</v>
      </c>
      <c r="B22" s="30" t="s">
        <v>143</v>
      </c>
      <c r="C22" s="31">
        <v>83.99270039999999</v>
      </c>
      <c r="D22">
        <f t="shared" si="0"/>
        <v>83992700.399999991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24" customFormat="1" x14ac:dyDescent="0.25">
      <c r="A23" s="25">
        <v>45</v>
      </c>
      <c r="B23" s="30" t="s">
        <v>144</v>
      </c>
      <c r="C23" s="31">
        <v>66.052977769999998</v>
      </c>
      <c r="D23">
        <f t="shared" si="0"/>
        <v>66052977.769999996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24" customFormat="1" x14ac:dyDescent="0.25">
      <c r="A24" s="25">
        <v>49</v>
      </c>
      <c r="B24" s="30" t="s">
        <v>146</v>
      </c>
      <c r="C24" s="31">
        <v>111.94228537000001</v>
      </c>
      <c r="D24">
        <f t="shared" si="0"/>
        <v>111942285.37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24" customFormat="1" x14ac:dyDescent="0.25">
      <c r="A25" s="25">
        <v>50</v>
      </c>
      <c r="B25" s="30" t="s">
        <v>147</v>
      </c>
      <c r="C25" s="31">
        <v>78.589175420000004</v>
      </c>
      <c r="D25">
        <f t="shared" si="0"/>
        <v>78589175.420000002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24" customFormat="1" x14ac:dyDescent="0.25">
      <c r="A26" s="25">
        <v>52</v>
      </c>
      <c r="B26" s="30" t="s">
        <v>149</v>
      </c>
      <c r="C26" s="31">
        <v>64.168977159999983</v>
      </c>
      <c r="D26">
        <f t="shared" si="0"/>
        <v>64168977.159999982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24" customFormat="1" x14ac:dyDescent="0.25">
      <c r="A27" s="25">
        <v>53</v>
      </c>
      <c r="B27" s="30" t="s">
        <v>150</v>
      </c>
      <c r="C27" s="31">
        <v>83.996241790000013</v>
      </c>
      <c r="D27">
        <f t="shared" si="0"/>
        <v>83996241.790000007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24" customFormat="1" x14ac:dyDescent="0.25">
      <c r="A28" s="25">
        <v>57</v>
      </c>
      <c r="B28" s="30" t="s">
        <v>151</v>
      </c>
      <c r="C28" s="31">
        <v>8.997960410000001</v>
      </c>
      <c r="D28">
        <f t="shared" si="0"/>
        <v>8997960.4100000001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24" customFormat="1" x14ac:dyDescent="0.25">
      <c r="A29" s="25">
        <v>59</v>
      </c>
      <c r="B29" s="30" t="s">
        <v>152</v>
      </c>
      <c r="C29" s="31">
        <v>27.496648160000003</v>
      </c>
      <c r="D29">
        <f t="shared" si="0"/>
        <v>27496648.160000004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x14ac:dyDescent="0.25">
      <c r="A30" s="25">
        <v>64</v>
      </c>
      <c r="B30" s="30" t="s">
        <v>153</v>
      </c>
      <c r="C30" s="31">
        <v>20.852827550000001</v>
      </c>
      <c r="D30">
        <f t="shared" si="0"/>
        <v>20852827.550000001</v>
      </c>
    </row>
    <row r="31" spans="1:30" x14ac:dyDescent="0.25">
      <c r="A31" s="25">
        <v>73</v>
      </c>
      <c r="B31" s="30" t="s">
        <v>145</v>
      </c>
      <c r="C31" s="31">
        <v>53.601233780000001</v>
      </c>
      <c r="D31">
        <f t="shared" ref="D31:D37" si="1">1000000*C31</f>
        <v>53601233.780000001</v>
      </c>
    </row>
    <row r="32" spans="1:30" x14ac:dyDescent="0.25">
      <c r="A32" s="25">
        <v>74</v>
      </c>
      <c r="B32" s="30" t="s">
        <v>154</v>
      </c>
      <c r="C32" s="31">
        <v>109.47762586000002</v>
      </c>
      <c r="D32">
        <f t="shared" si="1"/>
        <v>109477625.86000001</v>
      </c>
    </row>
    <row r="33" spans="1:85" x14ac:dyDescent="0.25">
      <c r="A33" s="25">
        <v>76</v>
      </c>
      <c r="B33" s="30" t="s">
        <v>155</v>
      </c>
      <c r="C33" s="31">
        <v>105.45837216000001</v>
      </c>
      <c r="D33">
        <f t="shared" si="1"/>
        <v>105458372.16000001</v>
      </c>
    </row>
    <row r="34" spans="1:85" x14ac:dyDescent="0.25">
      <c r="A34" s="25">
        <v>77</v>
      </c>
      <c r="B34" s="30" t="s">
        <v>148</v>
      </c>
      <c r="C34" s="31">
        <v>31.07631057</v>
      </c>
      <c r="D34">
        <f t="shared" si="1"/>
        <v>31076310.57</v>
      </c>
    </row>
    <row r="35" spans="1:85" x14ac:dyDescent="0.25">
      <c r="A35" s="25">
        <v>78</v>
      </c>
      <c r="B35" s="30" t="s">
        <v>156</v>
      </c>
      <c r="C35" s="31">
        <v>29.300516120000001</v>
      </c>
      <c r="D35">
        <f t="shared" si="1"/>
        <v>29300516.120000001</v>
      </c>
    </row>
    <row r="36" spans="1:85" s="37" customFormat="1" ht="13" x14ac:dyDescent="0.3">
      <c r="A36" s="25">
        <v>80</v>
      </c>
      <c r="B36" s="34" t="s">
        <v>157</v>
      </c>
      <c r="C36" s="36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</row>
    <row r="37" spans="1:85" x14ac:dyDescent="0.25">
      <c r="A37" s="25">
        <v>81</v>
      </c>
      <c r="B37" s="35" t="s">
        <v>158</v>
      </c>
      <c r="C37" s="36">
        <v>1994.0224026300002</v>
      </c>
      <c r="D37">
        <f t="shared" si="1"/>
        <v>1994022402.6300001</v>
      </c>
    </row>
    <row r="39" spans="1:85" x14ac:dyDescent="0.25">
      <c r="C39" s="28"/>
    </row>
    <row r="42" spans="1:85" ht="24" customHeight="1" x14ac:dyDescent="0.25">
      <c r="B42" s="38"/>
    </row>
    <row r="43" spans="1:85" x14ac:dyDescent="0.25">
      <c r="C43" s="39" t="s">
        <v>131</v>
      </c>
      <c r="V43" s="39" t="s">
        <v>152</v>
      </c>
      <c r="W43" s="39" t="s">
        <v>153</v>
      </c>
      <c r="X43" s="39" t="s">
        <v>145</v>
      </c>
      <c r="Y43" s="39" t="s">
        <v>154</v>
      </c>
      <c r="Z43" s="39" t="s">
        <v>155</v>
      </c>
      <c r="AA43" s="39" t="s">
        <v>148</v>
      </c>
      <c r="AB43" s="39" t="s">
        <v>156</v>
      </c>
    </row>
    <row r="44" spans="1:85" ht="23.25" customHeight="1" x14ac:dyDescent="0.25">
      <c r="B44" s="40" t="e">
        <f>#REF!</f>
        <v>#REF!</v>
      </c>
      <c r="C44" s="41" t="e">
        <f>#REF!</f>
        <v>#REF!</v>
      </c>
      <c r="V44" s="41" t="e">
        <f>#REF!</f>
        <v>#REF!</v>
      </c>
      <c r="W44" s="41" t="e">
        <f>#REF!</f>
        <v>#REF!</v>
      </c>
      <c r="X44" s="41" t="e">
        <f>#REF!</f>
        <v>#REF!</v>
      </c>
      <c r="Y44" s="41" t="e">
        <f>#REF!</f>
        <v>#REF!</v>
      </c>
      <c r="Z44" s="41" t="e">
        <f>#REF!</f>
        <v>#REF!</v>
      </c>
      <c r="AA44" s="41" t="e">
        <f>#REF!</f>
        <v>#REF!</v>
      </c>
      <c r="AB44" s="41" t="e">
        <f>#REF!</f>
        <v>#REF!</v>
      </c>
    </row>
    <row r="45" spans="1:85" ht="23.25" customHeight="1" x14ac:dyDescent="0.25">
      <c r="B45" s="40" t="e">
        <f>#REF!</f>
        <v>#REF!</v>
      </c>
      <c r="C45" s="41" t="e">
        <f>#REF!</f>
        <v>#REF!</v>
      </c>
      <c r="V45" s="41" t="e">
        <f>#REF!</f>
        <v>#REF!</v>
      </c>
      <c r="W45" s="41" t="e">
        <f>#REF!</f>
        <v>#REF!</v>
      </c>
      <c r="X45" s="41" t="e">
        <f>#REF!</f>
        <v>#REF!</v>
      </c>
      <c r="Y45" s="41" t="e">
        <f>#REF!</f>
        <v>#REF!</v>
      </c>
      <c r="Z45" s="41" t="e">
        <f>#REF!</f>
        <v>#REF!</v>
      </c>
      <c r="AA45" s="41" t="e">
        <f>#REF!</f>
        <v>#REF!</v>
      </c>
      <c r="AB45" s="41" t="e">
        <f>#REF!</f>
        <v>#REF!</v>
      </c>
    </row>
    <row r="46" spans="1:85" ht="23.25" customHeight="1" x14ac:dyDescent="0.25">
      <c r="B46" s="40"/>
      <c r="C46" s="41"/>
      <c r="V46" s="41"/>
      <c r="W46" s="41"/>
      <c r="X46" s="41"/>
      <c r="Y46" s="41"/>
      <c r="Z46" s="41"/>
      <c r="AA46" s="41"/>
      <c r="AB46" s="41"/>
    </row>
    <row r="47" spans="1:85" ht="23.25" customHeight="1" x14ac:dyDescent="0.25">
      <c r="B47" s="40" t="str">
        <f>C4</f>
        <v>Losses 17/18 ($Million)</v>
      </c>
      <c r="C47" s="41">
        <f>$C$10</f>
        <v>131.51417463999999</v>
      </c>
      <c r="V47" s="41">
        <f>$C$29</f>
        <v>27.496648160000003</v>
      </c>
      <c r="W47" s="41">
        <f>$C$30</f>
        <v>20.852827550000001</v>
      </c>
      <c r="X47" s="41">
        <f>$C$31</f>
        <v>53.601233780000001</v>
      </c>
      <c r="Y47" s="41">
        <f>$C$32</f>
        <v>109.47762586000002</v>
      </c>
      <c r="Z47" s="41">
        <f>$C$33</f>
        <v>105.45837216000001</v>
      </c>
      <c r="AA47" s="41">
        <f>$C$34</f>
        <v>31.07631057</v>
      </c>
      <c r="AB47" s="41">
        <f>$C$35</f>
        <v>29.300516120000001</v>
      </c>
    </row>
    <row r="48" spans="1:85" ht="23.25" customHeight="1" x14ac:dyDescent="0.25">
      <c r="B48" s="40">
        <f>H4</f>
        <v>0</v>
      </c>
      <c r="C48" s="41">
        <f>$H$10</f>
        <v>0</v>
      </c>
      <c r="V48" s="41">
        <f>$H$29</f>
        <v>0</v>
      </c>
      <c r="W48" s="41">
        <f>$H$30</f>
        <v>0</v>
      </c>
      <c r="X48" s="41">
        <f>$H$31</f>
        <v>0</v>
      </c>
      <c r="Y48" s="41">
        <f>$H$32</f>
        <v>0</v>
      </c>
      <c r="Z48" s="41">
        <f>$H$33</f>
        <v>0</v>
      </c>
      <c r="AA48" s="41">
        <f>$H$34</f>
        <v>0</v>
      </c>
      <c r="AB48" s="41">
        <f>$H$35</f>
        <v>0</v>
      </c>
    </row>
    <row r="49" spans="2:28" ht="23.25" customHeight="1" x14ac:dyDescent="0.25">
      <c r="B49" s="40">
        <f>K4</f>
        <v>0</v>
      </c>
      <c r="C49" s="41">
        <f>$K$10</f>
        <v>0</v>
      </c>
      <c r="V49" s="41">
        <f>$K$29</f>
        <v>0</v>
      </c>
      <c r="W49" s="41">
        <f>$K$30</f>
        <v>0</v>
      </c>
      <c r="X49" s="41">
        <f>$K$31</f>
        <v>0</v>
      </c>
      <c r="Y49" s="41">
        <f>$K$32</f>
        <v>0</v>
      </c>
      <c r="Z49" s="41">
        <f>$K$33</f>
        <v>0</v>
      </c>
      <c r="AA49" s="41">
        <f>$K$34</f>
        <v>0</v>
      </c>
      <c r="AB49" s="41">
        <f>$K$35</f>
        <v>0</v>
      </c>
    </row>
    <row r="50" spans="2:28" x14ac:dyDescent="0.25">
      <c r="B50" s="40">
        <f>M4</f>
        <v>0</v>
      </c>
      <c r="C50" s="41">
        <f>$M$10</f>
        <v>0</v>
      </c>
      <c r="V50" s="41">
        <f>$M$29</f>
        <v>0</v>
      </c>
      <c r="W50" s="41">
        <f>$M$30</f>
        <v>0</v>
      </c>
      <c r="X50" s="41">
        <f>$M$31</f>
        <v>0</v>
      </c>
      <c r="Y50" s="41">
        <f>$M$32</f>
        <v>0</v>
      </c>
      <c r="Z50" s="41">
        <f>$M$33</f>
        <v>0</v>
      </c>
      <c r="AA50" s="41">
        <f>$M$34</f>
        <v>0</v>
      </c>
      <c r="AB50" s="41">
        <f>$M$35</f>
        <v>0</v>
      </c>
    </row>
    <row r="51" spans="2:28" x14ac:dyDescent="0.25">
      <c r="B51" s="40">
        <f>N4</f>
        <v>0</v>
      </c>
      <c r="C51" s="41">
        <f>$N$10</f>
        <v>0</v>
      </c>
      <c r="V51" s="41">
        <f>$N$29</f>
        <v>0</v>
      </c>
      <c r="W51" s="41">
        <f>$N$30</f>
        <v>0</v>
      </c>
      <c r="X51" s="41">
        <f>$N$31</f>
        <v>0</v>
      </c>
      <c r="Y51" s="41">
        <f>$N$32</f>
        <v>0</v>
      </c>
      <c r="Z51" s="41">
        <f>$N$33</f>
        <v>0</v>
      </c>
      <c r="AA51" s="41">
        <f>$N$34</f>
        <v>0</v>
      </c>
      <c r="AB51" s="41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2" customFormat="1" ht="11.5" x14ac:dyDescent="0.25"/>
    <row r="3" spans="1:9" s="2" customFormat="1" ht="11.5" x14ac:dyDescent="0.25"/>
    <row r="4" spans="1:9" s="2" customFormat="1" ht="11.5" x14ac:dyDescent="0.25"/>
    <row r="5" spans="1:9" s="2" customFormat="1" ht="11.5" x14ac:dyDescent="0.25"/>
    <row r="6" spans="1:9" s="2" customFormat="1" ht="11.5" x14ac:dyDescent="0.25"/>
    <row r="7" spans="1:9" ht="31.5" customHeight="1" x14ac:dyDescent="0.5">
      <c r="A7" s="3" t="s">
        <v>0</v>
      </c>
    </row>
    <row r="8" spans="1:9" ht="15.75" customHeight="1" x14ac:dyDescent="0.5">
      <c r="A8" s="3"/>
    </row>
    <row r="9" spans="1:9" s="1" customFormat="1" ht="29.25" customHeight="1" x14ac:dyDescent="0.25">
      <c r="A9" s="4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</row>
    <row r="10" spans="1:9" x14ac:dyDescent="0.25">
      <c r="A10" s="6" t="s">
        <v>174</v>
      </c>
      <c r="B10" s="6" t="s">
        <v>10</v>
      </c>
      <c r="C10" s="7">
        <v>58356211.419999994</v>
      </c>
      <c r="D10" s="7">
        <v>57804745.479999997</v>
      </c>
      <c r="E10" s="7">
        <v>55261443.420000002</v>
      </c>
      <c r="F10" s="7">
        <v>55019402.309999995</v>
      </c>
      <c r="G10" s="7">
        <v>54512648.719999999</v>
      </c>
      <c r="H10" s="7">
        <v>55979946.780000009</v>
      </c>
      <c r="I10" s="7">
        <v>55820854.07</v>
      </c>
    </row>
    <row r="11" spans="1:9" x14ac:dyDescent="0.25">
      <c r="A11" s="6" t="s">
        <v>191</v>
      </c>
      <c r="B11" s="6" t="s">
        <v>10</v>
      </c>
      <c r="C11" s="7">
        <v>18161762.82</v>
      </c>
      <c r="D11" s="7">
        <v>18137210.890000001</v>
      </c>
      <c r="E11" s="7">
        <v>15823311.670000002</v>
      </c>
      <c r="F11" s="7">
        <v>15788451.25</v>
      </c>
      <c r="G11" s="7">
        <v>15813241.530000001</v>
      </c>
      <c r="H11" s="7">
        <v>13615020.660000004</v>
      </c>
      <c r="I11" s="7">
        <v>14710079.109999999</v>
      </c>
    </row>
    <row r="12" spans="1:9" x14ac:dyDescent="0.25">
      <c r="A12" s="9" t="s">
        <v>171</v>
      </c>
      <c r="B12" s="9" t="s">
        <v>10</v>
      </c>
      <c r="C12" s="7">
        <v>20272378.779999997</v>
      </c>
      <c r="D12" s="7">
        <v>20182384.370000001</v>
      </c>
      <c r="E12" s="7">
        <v>19132153.5</v>
      </c>
      <c r="F12" s="7">
        <v>19414918.539999999</v>
      </c>
      <c r="G12" s="7">
        <v>20957038.260000002</v>
      </c>
      <c r="H12" s="7">
        <v>19997261.390000004</v>
      </c>
      <c r="I12" s="7">
        <v>19330775.500000004</v>
      </c>
    </row>
    <row r="13" spans="1:9" x14ac:dyDescent="0.25">
      <c r="A13" s="6" t="s">
        <v>184</v>
      </c>
      <c r="B13" s="6" t="s">
        <v>10</v>
      </c>
      <c r="C13" s="7">
        <v>139385098.31999999</v>
      </c>
      <c r="D13" s="7">
        <v>145619089.80000001</v>
      </c>
      <c r="E13" s="7">
        <v>137637439.13</v>
      </c>
      <c r="F13" s="7">
        <v>138542665.59</v>
      </c>
      <c r="G13" s="7">
        <v>141609226.77000001</v>
      </c>
      <c r="H13" s="7">
        <v>143045743.47999999</v>
      </c>
      <c r="I13" s="7">
        <v>134141671.84999999</v>
      </c>
    </row>
    <row r="14" spans="1:9" x14ac:dyDescent="0.25">
      <c r="A14" s="6" t="s">
        <v>193</v>
      </c>
      <c r="B14" s="6" t="s">
        <v>10</v>
      </c>
      <c r="C14" s="7">
        <v>20768966.52</v>
      </c>
      <c r="D14" s="7">
        <v>21875156.159999996</v>
      </c>
      <c r="E14" s="7">
        <v>20595653.84</v>
      </c>
      <c r="F14" s="7">
        <v>21217863.099999998</v>
      </c>
      <c r="G14" s="7">
        <v>23259238.899999999</v>
      </c>
      <c r="H14" s="7">
        <v>25041008.449999996</v>
      </c>
      <c r="I14" s="7">
        <v>27045323.57</v>
      </c>
    </row>
    <row r="15" spans="1:9" x14ac:dyDescent="0.25">
      <c r="A15" s="9" t="s">
        <v>182</v>
      </c>
      <c r="B15" s="9" t="s">
        <v>10</v>
      </c>
      <c r="C15" s="7">
        <v>124027120.08</v>
      </c>
      <c r="D15" s="7">
        <v>125835347.02000001</v>
      </c>
      <c r="E15" s="7">
        <v>114485606.97</v>
      </c>
      <c r="F15" s="7">
        <v>113243208.09999999</v>
      </c>
      <c r="G15" s="7">
        <v>119384478.72</v>
      </c>
      <c r="H15" s="7">
        <v>124817967.32999998</v>
      </c>
      <c r="I15" s="7">
        <v>127093891.89</v>
      </c>
    </row>
    <row r="16" spans="1:9" x14ac:dyDescent="0.25">
      <c r="A16" s="6" t="s">
        <v>170</v>
      </c>
      <c r="B16" s="6" t="s">
        <v>10</v>
      </c>
      <c r="C16" s="7">
        <v>89028981.750000015</v>
      </c>
      <c r="D16" s="7">
        <v>89265723.150000006</v>
      </c>
      <c r="E16" s="7">
        <v>82386001.170000002</v>
      </c>
      <c r="F16" s="7">
        <v>82359807.150000006</v>
      </c>
      <c r="G16" s="7">
        <v>83857397.070000008</v>
      </c>
      <c r="H16" s="7">
        <v>84324281.520000011</v>
      </c>
      <c r="I16" s="7">
        <v>81112259.789999992</v>
      </c>
    </row>
    <row r="17" spans="1:9" x14ac:dyDescent="0.25">
      <c r="A17" s="6" t="s">
        <v>181</v>
      </c>
      <c r="B17" s="6" t="s">
        <v>10</v>
      </c>
      <c r="C17" s="7">
        <v>69950584.459999993</v>
      </c>
      <c r="D17" s="7">
        <v>71286100.349999994</v>
      </c>
      <c r="E17" s="7">
        <v>62225277.189999998</v>
      </c>
      <c r="F17" s="7">
        <v>60249332.640000001</v>
      </c>
      <c r="G17" s="7">
        <v>62065687.290000007</v>
      </c>
      <c r="H17" s="7">
        <v>62900685.339999996</v>
      </c>
      <c r="I17" s="7">
        <v>62408098.640000008</v>
      </c>
    </row>
    <row r="18" spans="1:9" x14ac:dyDescent="0.25">
      <c r="A18" s="6" t="s">
        <v>190</v>
      </c>
      <c r="B18" s="6" t="s">
        <v>10</v>
      </c>
      <c r="C18" s="7">
        <v>75772778.800000012</v>
      </c>
      <c r="D18" s="7">
        <v>74342426.780000001</v>
      </c>
      <c r="E18" s="7">
        <v>71085293.039999992</v>
      </c>
      <c r="F18" s="7">
        <v>72059137.189999998</v>
      </c>
      <c r="G18" s="7">
        <v>73555920.900000006</v>
      </c>
      <c r="H18" s="7">
        <v>76214352.310000002</v>
      </c>
      <c r="I18" s="7">
        <v>76259820.189999998</v>
      </c>
    </row>
    <row r="19" spans="1:9" x14ac:dyDescent="0.25">
      <c r="A19" s="6" t="s">
        <v>180</v>
      </c>
      <c r="B19" s="6" t="s">
        <v>10</v>
      </c>
      <c r="C19" s="7">
        <v>117262476.71999998</v>
      </c>
      <c r="D19" s="7">
        <v>117556980.97999999</v>
      </c>
      <c r="E19" s="7">
        <v>109299013.48</v>
      </c>
      <c r="F19" s="7">
        <v>110134642.60999998</v>
      </c>
      <c r="G19" s="7">
        <v>117004770.07000001</v>
      </c>
      <c r="H19" s="7">
        <v>118836649.17999999</v>
      </c>
      <c r="I19" s="7">
        <v>118190093.03</v>
      </c>
    </row>
    <row r="20" spans="1:9" x14ac:dyDescent="0.25">
      <c r="A20" s="6" t="s">
        <v>185</v>
      </c>
      <c r="B20" s="6" t="s">
        <v>10</v>
      </c>
      <c r="C20" s="7">
        <v>51364711.590000004</v>
      </c>
      <c r="D20" s="7">
        <v>52632388.380000003</v>
      </c>
      <c r="E20" s="7">
        <v>47861113.630000003</v>
      </c>
      <c r="F20" s="7">
        <v>47196551.189999998</v>
      </c>
      <c r="G20" s="7">
        <v>46430981.960000001</v>
      </c>
      <c r="H20" s="7">
        <v>46829609.25</v>
      </c>
      <c r="I20" s="7">
        <v>46908518.850000001</v>
      </c>
    </row>
    <row r="21" spans="1:9" x14ac:dyDescent="0.25">
      <c r="A21" s="6" t="s">
        <v>183</v>
      </c>
      <c r="B21" s="6" t="s">
        <v>10</v>
      </c>
      <c r="C21" s="7">
        <v>102718846.47999999</v>
      </c>
      <c r="D21" s="7">
        <v>103993534.42999998</v>
      </c>
      <c r="E21" s="7">
        <v>98760072.209999993</v>
      </c>
      <c r="F21" s="7">
        <v>101822277.67999999</v>
      </c>
      <c r="G21" s="7">
        <v>104943985.94999999</v>
      </c>
      <c r="H21" s="7">
        <v>106043755.03</v>
      </c>
      <c r="I21" s="7">
        <v>105766409.57000001</v>
      </c>
    </row>
    <row r="22" spans="1:9" x14ac:dyDescent="0.25">
      <c r="A22" s="6" t="s">
        <v>179</v>
      </c>
      <c r="B22" s="6" t="s">
        <v>10</v>
      </c>
      <c r="C22" s="7">
        <v>86304046.999999985</v>
      </c>
      <c r="D22" s="7">
        <v>86504008.269999996</v>
      </c>
      <c r="E22" s="7">
        <v>78986274.549999997</v>
      </c>
      <c r="F22" s="7">
        <v>79825384.390000001</v>
      </c>
      <c r="G22" s="7">
        <v>81509892.750000015</v>
      </c>
      <c r="H22" s="7">
        <v>83473105.910000011</v>
      </c>
      <c r="I22" s="7">
        <v>83016928.479999989</v>
      </c>
    </row>
    <row r="23" spans="1:9" x14ac:dyDescent="0.25">
      <c r="A23" s="6" t="s">
        <v>176</v>
      </c>
      <c r="B23" s="6" t="s">
        <v>10</v>
      </c>
      <c r="C23" s="7">
        <v>84037698.459999993</v>
      </c>
      <c r="D23" s="7">
        <v>85588265.069999993</v>
      </c>
      <c r="E23" s="7">
        <v>74895446.680000007</v>
      </c>
      <c r="F23" s="7">
        <v>74200233.900000006</v>
      </c>
      <c r="G23" s="7">
        <v>73362492.120000005</v>
      </c>
      <c r="H23" s="7">
        <v>73822339.930000007</v>
      </c>
      <c r="I23" s="7">
        <v>75061924.489999995</v>
      </c>
    </row>
    <row r="24" spans="1:9" x14ac:dyDescent="0.25">
      <c r="A24" s="6" t="s">
        <v>173</v>
      </c>
      <c r="B24" s="6" t="s">
        <v>10</v>
      </c>
      <c r="C24" s="7">
        <v>65263769.540000007</v>
      </c>
      <c r="D24" s="7">
        <v>65318584.659999996</v>
      </c>
      <c r="E24" s="7">
        <v>58313226.929999992</v>
      </c>
      <c r="F24" s="7">
        <v>55677479.580000006</v>
      </c>
      <c r="G24" s="7">
        <v>56406754.759999998</v>
      </c>
      <c r="H24" s="7">
        <v>56271032.239999995</v>
      </c>
      <c r="I24" s="7">
        <v>54170062.460000001</v>
      </c>
    </row>
    <row r="25" spans="1:9" x14ac:dyDescent="0.25">
      <c r="A25" s="6" t="s">
        <v>188</v>
      </c>
      <c r="B25" s="6" t="s">
        <v>10</v>
      </c>
      <c r="C25" s="7">
        <v>56630431.919999987</v>
      </c>
      <c r="D25" s="7">
        <v>56099418.109999992</v>
      </c>
      <c r="E25" s="7">
        <v>52788996.000000007</v>
      </c>
      <c r="F25" s="7">
        <v>52905865.710000001</v>
      </c>
      <c r="G25" s="7">
        <v>52994016.090000004</v>
      </c>
      <c r="H25" s="7">
        <v>53735025.139999993</v>
      </c>
      <c r="I25" s="7">
        <v>54068510.530000009</v>
      </c>
    </row>
    <row r="26" spans="1:9" x14ac:dyDescent="0.25">
      <c r="A26" s="6" t="s">
        <v>175</v>
      </c>
      <c r="B26" s="6" t="s">
        <v>10</v>
      </c>
      <c r="C26" s="7">
        <v>68684420.189999983</v>
      </c>
      <c r="D26" s="7">
        <v>66782903.160000004</v>
      </c>
      <c r="E26" s="7">
        <v>62415124.119999997</v>
      </c>
      <c r="F26" s="7">
        <v>62294867.290000007</v>
      </c>
      <c r="G26" s="7">
        <v>61694366.5</v>
      </c>
      <c r="H26" s="7">
        <v>65184083.079999998</v>
      </c>
      <c r="I26" s="7">
        <v>65114897.859999992</v>
      </c>
    </row>
    <row r="27" spans="1:9" x14ac:dyDescent="0.25">
      <c r="A27" s="8" t="s">
        <v>168</v>
      </c>
      <c r="B27" s="6" t="s">
        <v>10</v>
      </c>
      <c r="C27" s="7">
        <v>66493684.620000005</v>
      </c>
      <c r="D27" s="7">
        <v>70308561.850000009</v>
      </c>
      <c r="E27" s="7">
        <v>70739983.129999995</v>
      </c>
      <c r="F27" s="7">
        <v>72707033.109999999</v>
      </c>
      <c r="G27" s="7">
        <v>75868075.109999999</v>
      </c>
      <c r="H27" s="7">
        <v>79770052.63000001</v>
      </c>
      <c r="I27" s="7">
        <v>80349220.840000004</v>
      </c>
    </row>
    <row r="28" spans="1:9" x14ac:dyDescent="0.25">
      <c r="A28" s="6" t="s">
        <v>195</v>
      </c>
      <c r="B28" s="6" t="s">
        <v>10</v>
      </c>
      <c r="C28" s="7">
        <v>49346853.599999994</v>
      </c>
      <c r="D28" s="7">
        <v>56522260.260000005</v>
      </c>
      <c r="E28" s="7">
        <v>53565855.910000011</v>
      </c>
      <c r="F28" s="7">
        <v>54211051.129999988</v>
      </c>
      <c r="G28" s="7">
        <v>57349284.439999998</v>
      </c>
      <c r="H28" s="7">
        <v>60035038.009999998</v>
      </c>
      <c r="I28" s="7">
        <v>61157311.670000009</v>
      </c>
    </row>
    <row r="29" spans="1:9" x14ac:dyDescent="0.25">
      <c r="A29" s="6" t="s">
        <v>177</v>
      </c>
      <c r="B29" s="6" t="s">
        <v>10</v>
      </c>
      <c r="C29" s="7">
        <v>122053303.67</v>
      </c>
      <c r="D29" s="7">
        <v>122352426.15000002</v>
      </c>
      <c r="E29" s="7">
        <v>112663385.34999999</v>
      </c>
      <c r="F29" s="7">
        <v>109202526.58</v>
      </c>
      <c r="G29" s="7">
        <v>114356289.27</v>
      </c>
      <c r="H29" s="7">
        <v>111391123.95</v>
      </c>
      <c r="I29" s="7">
        <v>109200787.09999999</v>
      </c>
    </row>
    <row r="30" spans="1:9" x14ac:dyDescent="0.25">
      <c r="A30" s="6" t="s">
        <v>192</v>
      </c>
      <c r="B30" s="6" t="s">
        <v>10</v>
      </c>
      <c r="C30" s="7">
        <v>77097074.930000022</v>
      </c>
      <c r="D30" s="7">
        <v>77910935.199999988</v>
      </c>
      <c r="E30" s="7">
        <v>71499311.560000002</v>
      </c>
      <c r="F30" s="7">
        <v>72123897.079999998</v>
      </c>
      <c r="G30" s="7">
        <v>74747047.290000021</v>
      </c>
      <c r="H30" s="7">
        <v>75401077.510000005</v>
      </c>
      <c r="I30" s="7">
        <v>75679083.210000008</v>
      </c>
    </row>
    <row r="31" spans="1:9" x14ac:dyDescent="0.25">
      <c r="A31" s="6" t="s">
        <v>169</v>
      </c>
      <c r="B31" s="6" t="s">
        <v>10</v>
      </c>
      <c r="C31" s="7">
        <v>69419769.949999988</v>
      </c>
      <c r="D31" s="7">
        <v>69605532.519999996</v>
      </c>
      <c r="E31" s="7">
        <v>63669829.729999997</v>
      </c>
      <c r="F31" s="7">
        <v>63642789.100000001</v>
      </c>
      <c r="G31" s="7">
        <v>63521371.649999999</v>
      </c>
      <c r="H31" s="7">
        <v>63531110.680000007</v>
      </c>
      <c r="I31" s="7">
        <v>61627685.480000004</v>
      </c>
    </row>
    <row r="32" spans="1:9" x14ac:dyDescent="0.25">
      <c r="A32" s="6" t="s">
        <v>196</v>
      </c>
      <c r="B32" s="6" t="s">
        <v>10</v>
      </c>
      <c r="C32" s="7">
        <v>83220508.820000008</v>
      </c>
      <c r="D32" s="7">
        <v>83581310.210000008</v>
      </c>
      <c r="E32" s="7">
        <v>78899226.329999998</v>
      </c>
      <c r="F32" s="7">
        <v>79046839.169999987</v>
      </c>
      <c r="G32" s="7">
        <v>79400240.340000004</v>
      </c>
      <c r="H32" s="7">
        <v>82381143.150000021</v>
      </c>
      <c r="I32" s="7">
        <v>82563313.290000007</v>
      </c>
    </row>
    <row r="33" spans="1:9" x14ac:dyDescent="0.25">
      <c r="A33" s="6"/>
      <c r="B33" s="6"/>
      <c r="C33" s="7"/>
      <c r="D33" s="7"/>
      <c r="E33" s="7"/>
      <c r="F33" s="7"/>
      <c r="G33" s="7"/>
      <c r="H33" s="7"/>
      <c r="I33" s="7"/>
    </row>
    <row r="34" spans="1:9" x14ac:dyDescent="0.25">
      <c r="A34" s="6" t="s">
        <v>178</v>
      </c>
      <c r="B34" s="6" t="s">
        <v>10</v>
      </c>
      <c r="C34" s="7">
        <v>28553964.600000001</v>
      </c>
      <c r="D34" s="7">
        <v>27583235.030000001</v>
      </c>
      <c r="E34" s="7">
        <v>24788263.899999999</v>
      </c>
      <c r="F34" s="7">
        <v>26153986.770000003</v>
      </c>
      <c r="G34" s="7">
        <v>28842530.389999997</v>
      </c>
      <c r="H34" s="7">
        <v>28095943.280000001</v>
      </c>
      <c r="I34" s="7">
        <v>27466983.75</v>
      </c>
    </row>
    <row r="35" spans="1:9" x14ac:dyDescent="0.25">
      <c r="A35" s="6" t="s">
        <v>189</v>
      </c>
      <c r="B35" s="6" t="s">
        <v>10</v>
      </c>
      <c r="C35" s="7">
        <v>22317740.949999999</v>
      </c>
      <c r="D35" s="7">
        <v>23511315.729999997</v>
      </c>
      <c r="E35" s="7">
        <v>21423048.699999999</v>
      </c>
      <c r="F35" s="7">
        <v>21575746.540000003</v>
      </c>
      <c r="G35" s="7">
        <v>23019972.590000004</v>
      </c>
      <c r="H35" s="7">
        <v>23443276.629999999</v>
      </c>
      <c r="I35" s="7">
        <v>23032562.789999999</v>
      </c>
    </row>
    <row r="36" spans="1:9" x14ac:dyDescent="0.25">
      <c r="A36" s="6" t="s">
        <v>172</v>
      </c>
      <c r="B36" s="6" t="s">
        <v>10</v>
      </c>
      <c r="C36" s="7">
        <v>55868897.509999998</v>
      </c>
      <c r="D36" s="7">
        <v>55013142.670000009</v>
      </c>
      <c r="E36" s="7">
        <v>50781660.090000004</v>
      </c>
      <c r="F36" s="7">
        <v>51944253.640000001</v>
      </c>
      <c r="G36" s="7">
        <v>51581759.5</v>
      </c>
      <c r="H36" s="7">
        <v>53182056.729999997</v>
      </c>
      <c r="I36" s="7">
        <v>52884289.659999996</v>
      </c>
    </row>
    <row r="37" spans="1:9" x14ac:dyDescent="0.25">
      <c r="A37" s="6" t="s">
        <v>167</v>
      </c>
      <c r="B37" s="6" t="s">
        <v>10</v>
      </c>
      <c r="C37" s="7">
        <v>109542887.94</v>
      </c>
      <c r="D37" s="7">
        <v>111583555.14</v>
      </c>
      <c r="E37" s="7">
        <v>101000103.43000001</v>
      </c>
      <c r="F37" s="7">
        <v>103500568.12</v>
      </c>
      <c r="G37" s="7">
        <v>109161212.02</v>
      </c>
      <c r="H37" s="7">
        <v>111651602.38999999</v>
      </c>
      <c r="I37" s="7">
        <v>115293165.35999998</v>
      </c>
    </row>
    <row r="38" spans="1:9" x14ac:dyDescent="0.25">
      <c r="A38" s="6" t="s">
        <v>186</v>
      </c>
      <c r="B38" s="6" t="s">
        <v>10</v>
      </c>
      <c r="C38" s="7">
        <v>85988380.86999999</v>
      </c>
      <c r="D38" s="7">
        <v>88533566.150000006</v>
      </c>
      <c r="E38" s="7">
        <v>87822812.060000002</v>
      </c>
      <c r="F38" s="7">
        <v>90342545.319999993</v>
      </c>
      <c r="G38" s="7">
        <v>93116687.859999999</v>
      </c>
      <c r="H38" s="7">
        <v>97384531.849999994</v>
      </c>
      <c r="I38" s="7">
        <v>97761233.600000009</v>
      </c>
    </row>
    <row r="39" spans="1:9" x14ac:dyDescent="0.25">
      <c r="A39" s="6" t="s">
        <v>187</v>
      </c>
      <c r="B39" s="6" t="s">
        <v>10</v>
      </c>
      <c r="C39" s="7">
        <v>31854316.710000001</v>
      </c>
      <c r="D39" s="7">
        <v>31424190.889999993</v>
      </c>
      <c r="E39" s="7">
        <v>29671353.130000003</v>
      </c>
      <c r="F39" s="7">
        <v>30077711.860000003</v>
      </c>
      <c r="G39" s="7">
        <v>31084714.550000001</v>
      </c>
      <c r="H39" s="7">
        <v>32992353.389999997</v>
      </c>
      <c r="I39" s="7">
        <v>30801195.800000008</v>
      </c>
    </row>
    <row r="40" spans="1:9" x14ac:dyDescent="0.25">
      <c r="A40" s="6" t="s">
        <v>194</v>
      </c>
      <c r="B40" s="6" t="s">
        <v>10</v>
      </c>
      <c r="C40" s="7">
        <v>31325668.059999999</v>
      </c>
      <c r="D40" s="7">
        <v>30695265.340000004</v>
      </c>
      <c r="E40" s="7">
        <v>26013535.349999998</v>
      </c>
      <c r="F40" s="7">
        <v>26635127.98</v>
      </c>
      <c r="G40" s="7">
        <v>28786766.799999997</v>
      </c>
      <c r="H40" s="7">
        <v>28793677.629999999</v>
      </c>
      <c r="I40" s="7">
        <v>28850082.090000004</v>
      </c>
    </row>
    <row r="41" spans="1:9" x14ac:dyDescent="0.25">
      <c r="C41" s="7"/>
      <c r="D41" s="7"/>
    </row>
    <row r="43" spans="1:9" ht="13" thickBot="1" x14ac:dyDescent="0.3">
      <c r="C43" s="10">
        <f t="shared" ref="C43:I43" si="0">SUM(C10:C42)</f>
        <v>2081073337.0800002</v>
      </c>
      <c r="D43" s="10">
        <f t="shared" si="0"/>
        <v>2107449564.2000003</v>
      </c>
      <c r="E43" s="10">
        <f t="shared" si="0"/>
        <v>1954489816.1999998</v>
      </c>
      <c r="F43" s="10">
        <f t="shared" si="0"/>
        <v>1963116164.6199994</v>
      </c>
      <c r="G43" s="10">
        <f t="shared" si="0"/>
        <v>2020198090.1699998</v>
      </c>
      <c r="H43" s="10">
        <f t="shared" si="0"/>
        <v>2058184854.8500006</v>
      </c>
      <c r="I43" s="10">
        <f t="shared" si="0"/>
        <v>2046887034.5199995</v>
      </c>
    </row>
    <row r="44" spans="1:9" ht="13" thickTop="1" x14ac:dyDescent="0.25">
      <c r="C44" s="11"/>
      <c r="D44" s="11"/>
      <c r="H44" s="7"/>
      <c r="I44" s="7"/>
    </row>
    <row r="46" spans="1:9" ht="13" x14ac:dyDescent="0.3">
      <c r="A46" s="12" t="s">
        <v>17</v>
      </c>
      <c r="B46" s="13" t="s">
        <v>18</v>
      </c>
    </row>
    <row r="47" spans="1:9" ht="13" x14ac:dyDescent="0.3">
      <c r="A47" s="12"/>
      <c r="B47" s="14" t="s">
        <v>19</v>
      </c>
    </row>
    <row r="48" spans="1:9" x14ac:dyDescent="0.25">
      <c r="B48" s="14" t="s">
        <v>20</v>
      </c>
    </row>
    <row r="49" spans="1:2" x14ac:dyDescent="0.25">
      <c r="B49" s="14" t="s">
        <v>21</v>
      </c>
    </row>
    <row r="50" spans="1:2" ht="13" x14ac:dyDescent="0.3">
      <c r="A50" s="12"/>
      <c r="B50" s="14" t="s">
        <v>22</v>
      </c>
    </row>
    <row r="51" spans="1:2" x14ac:dyDescent="0.25">
      <c r="B51" s="14" t="s">
        <v>23</v>
      </c>
    </row>
    <row r="52" spans="1:2" x14ac:dyDescent="0.25">
      <c r="B52" s="14" t="s">
        <v>24</v>
      </c>
    </row>
    <row r="53" spans="1:2" x14ac:dyDescent="0.25">
      <c r="B53" s="14" t="s">
        <v>25</v>
      </c>
    </row>
    <row r="54" spans="1:2" x14ac:dyDescent="0.25">
      <c r="B54" s="14" t="s">
        <v>26</v>
      </c>
    </row>
    <row r="55" spans="1:2" x14ac:dyDescent="0.25">
      <c r="B55" s="14" t="s">
        <v>27</v>
      </c>
    </row>
    <row r="56" spans="1:2" x14ac:dyDescent="0.25">
      <c r="B56" s="14" t="s">
        <v>28</v>
      </c>
    </row>
    <row r="57" spans="1:2" x14ac:dyDescent="0.25">
      <c r="B57" s="14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42" customWidth="1"/>
    <col min="3" max="9" width="16" style="42" customWidth="1"/>
    <col min="10" max="10" width="16" customWidth="1"/>
    <col min="11" max="16" width="16.36328125" customWidth="1"/>
  </cols>
  <sheetData>
    <row r="1" spans="1:9" s="1" customFormat="1" ht="12" x14ac:dyDescent="0.3">
      <c r="B1" s="60"/>
      <c r="C1" s="60"/>
      <c r="D1" s="60"/>
      <c r="E1" s="60"/>
      <c r="F1" s="60"/>
      <c r="G1" s="60"/>
      <c r="H1" s="60"/>
      <c r="I1" s="60"/>
    </row>
    <row r="2" spans="1:9" s="2" customFormat="1" ht="12" x14ac:dyDescent="0.3">
      <c r="B2" s="61"/>
      <c r="C2" s="61"/>
      <c r="D2" s="61"/>
      <c r="E2" s="61"/>
      <c r="F2" s="61"/>
      <c r="G2" s="61"/>
      <c r="H2" s="61"/>
      <c r="I2" s="61"/>
    </row>
    <row r="3" spans="1:9" s="2" customFormat="1" ht="12" x14ac:dyDescent="0.3">
      <c r="B3" s="61"/>
      <c r="C3" s="61"/>
      <c r="D3" s="61"/>
      <c r="E3" s="61"/>
      <c r="F3" s="61"/>
      <c r="G3" s="61"/>
      <c r="H3" s="61"/>
      <c r="I3" s="61"/>
    </row>
    <row r="4" spans="1:9" s="2" customFormat="1" ht="12" x14ac:dyDescent="0.3">
      <c r="B4" s="61"/>
      <c r="C4" s="61"/>
      <c r="D4" s="61"/>
      <c r="E4" s="61"/>
      <c r="F4" s="61"/>
      <c r="G4" s="61"/>
      <c r="H4" s="61"/>
      <c r="I4" s="61"/>
    </row>
    <row r="5" spans="1:9" s="2" customFormat="1" ht="12" x14ac:dyDescent="0.3">
      <c r="B5" s="61"/>
      <c r="C5" s="61"/>
      <c r="D5" s="61"/>
      <c r="E5" s="61"/>
      <c r="F5" s="61"/>
      <c r="G5" s="61"/>
      <c r="H5" s="61"/>
      <c r="I5" s="61"/>
    </row>
    <row r="6" spans="1:9" s="2" customFormat="1" ht="12" x14ac:dyDescent="0.3">
      <c r="B6" s="61"/>
      <c r="C6" s="61"/>
      <c r="D6" s="61"/>
      <c r="E6" s="61"/>
      <c r="F6" s="61"/>
      <c r="G6" s="61"/>
      <c r="H6" s="61"/>
      <c r="I6" s="61"/>
    </row>
    <row r="7" spans="1:9" ht="31.5" customHeight="1" x14ac:dyDescent="0.6">
      <c r="A7" s="3" t="s">
        <v>30</v>
      </c>
      <c r="B7" s="62"/>
      <c r="C7" s="62"/>
      <c r="D7" s="62"/>
      <c r="E7" s="62"/>
      <c r="F7" s="62"/>
      <c r="G7" s="62"/>
      <c r="H7" s="62"/>
    </row>
    <row r="8" spans="1:9" ht="15.75" customHeight="1" x14ac:dyDescent="0.6">
      <c r="A8" s="3"/>
      <c r="B8" s="62"/>
      <c r="C8" s="62"/>
      <c r="D8" s="62"/>
      <c r="E8" s="62"/>
      <c r="F8" s="62"/>
      <c r="G8" s="62"/>
      <c r="H8" s="62"/>
    </row>
    <row r="9" spans="1:9" s="1" customFormat="1" ht="29.25" customHeight="1" x14ac:dyDescent="0.3">
      <c r="A9" s="4" t="s">
        <v>1</v>
      </c>
      <c r="B9" s="63" t="s">
        <v>204</v>
      </c>
      <c r="C9" s="63" t="s">
        <v>203</v>
      </c>
      <c r="D9" s="63" t="s">
        <v>202</v>
      </c>
      <c r="E9" s="63" t="s">
        <v>201</v>
      </c>
      <c r="F9" s="63" t="s">
        <v>200</v>
      </c>
      <c r="G9" s="63" t="s">
        <v>199</v>
      </c>
      <c r="H9" s="63" t="s">
        <v>198</v>
      </c>
      <c r="I9" s="63" t="s">
        <v>197</v>
      </c>
    </row>
    <row r="10" spans="1:9" x14ac:dyDescent="0.3">
      <c r="A10" t="s">
        <v>174</v>
      </c>
      <c r="B10" s="64">
        <v>58117510.730000004</v>
      </c>
      <c r="C10" s="64">
        <v>55081538.690000013</v>
      </c>
      <c r="D10" s="64">
        <v>57387665.809999987</v>
      </c>
      <c r="E10" s="64">
        <v>59939116.160000004</v>
      </c>
      <c r="F10" s="64">
        <v>60403499.060000002</v>
      </c>
      <c r="G10" s="64">
        <v>60421999.760000005</v>
      </c>
      <c r="H10" s="64">
        <v>63037273.530000001</v>
      </c>
      <c r="I10" s="64">
        <v>59644350.219999999</v>
      </c>
    </row>
    <row r="11" spans="1:9" x14ac:dyDescent="0.3">
      <c r="A11" t="s">
        <v>191</v>
      </c>
      <c r="B11" s="64">
        <v>17378541.25</v>
      </c>
      <c r="C11" s="64">
        <v>16034011.639999999</v>
      </c>
      <c r="D11" s="64">
        <v>15311987.070000002</v>
      </c>
      <c r="E11" s="64">
        <v>16306489.770000001</v>
      </c>
      <c r="F11" s="64">
        <v>16924467.559999999</v>
      </c>
      <c r="G11" s="64">
        <v>18503606.449999999</v>
      </c>
      <c r="H11" s="64">
        <v>19428862.329999998</v>
      </c>
      <c r="I11" s="64">
        <v>17709005.829999998</v>
      </c>
    </row>
    <row r="12" spans="1:9" x14ac:dyDescent="0.3">
      <c r="A12" t="s">
        <v>171</v>
      </c>
      <c r="B12" s="64">
        <v>19000095.359999999</v>
      </c>
      <c r="C12" s="64">
        <v>17438200.300000001</v>
      </c>
      <c r="D12" s="64">
        <v>18412867.219999999</v>
      </c>
      <c r="E12" s="64">
        <v>18801217.300000001</v>
      </c>
      <c r="F12" s="64">
        <v>19109279.25</v>
      </c>
      <c r="G12" s="64">
        <v>18946106.969999999</v>
      </c>
      <c r="H12" s="64">
        <v>19561087.069999997</v>
      </c>
      <c r="I12" s="64">
        <v>19047289.219999999</v>
      </c>
    </row>
    <row r="13" spans="1:9" x14ac:dyDescent="0.3">
      <c r="A13" t="s">
        <v>184</v>
      </c>
      <c r="B13" s="64">
        <v>104669952.57000001</v>
      </c>
      <c r="C13" s="64">
        <v>104419134.16</v>
      </c>
      <c r="D13" s="64">
        <v>110253988.32000002</v>
      </c>
      <c r="E13" s="64">
        <v>115621938.30000001</v>
      </c>
      <c r="F13" s="64">
        <v>120814146.26000001</v>
      </c>
      <c r="G13" s="64">
        <v>127884361.60999998</v>
      </c>
      <c r="H13" s="64">
        <v>136447656.70000002</v>
      </c>
      <c r="I13" s="64">
        <v>134961751.90000001</v>
      </c>
    </row>
    <row r="14" spans="1:9" x14ac:dyDescent="0.3">
      <c r="A14" t="s">
        <v>193</v>
      </c>
      <c r="B14" s="64">
        <v>13453068.549999999</v>
      </c>
      <c r="C14" s="64">
        <v>13882782.379999999</v>
      </c>
      <c r="D14" s="64">
        <v>15255355.390000001</v>
      </c>
      <c r="E14" s="64">
        <v>16827452.099999998</v>
      </c>
      <c r="F14" s="64">
        <v>16958489.580000002</v>
      </c>
      <c r="G14" s="64">
        <v>17490941.620000001</v>
      </c>
      <c r="H14" s="64">
        <v>18578403.550000001</v>
      </c>
      <c r="I14" s="64">
        <v>19414136.550000001</v>
      </c>
    </row>
    <row r="15" spans="1:9" x14ac:dyDescent="0.3">
      <c r="A15" t="s">
        <v>182</v>
      </c>
      <c r="B15" s="64">
        <v>98391013.49000001</v>
      </c>
      <c r="C15" s="64">
        <v>99048972.949999988</v>
      </c>
      <c r="D15" s="64">
        <v>103872925.95999999</v>
      </c>
      <c r="E15" s="64">
        <v>107279528.12</v>
      </c>
      <c r="F15" s="64">
        <v>111015117.72</v>
      </c>
      <c r="G15" s="64">
        <v>117281155.68000001</v>
      </c>
      <c r="H15" s="64">
        <v>123318634.84999999</v>
      </c>
      <c r="I15" s="64">
        <v>119231646.81999999</v>
      </c>
    </row>
    <row r="16" spans="1:9" x14ac:dyDescent="0.3">
      <c r="A16" t="s">
        <v>170</v>
      </c>
      <c r="B16" s="64">
        <v>85200825.190000013</v>
      </c>
      <c r="C16" s="64">
        <v>83013875.269999981</v>
      </c>
      <c r="D16" s="64">
        <v>87091622.760000005</v>
      </c>
      <c r="E16" s="64">
        <v>89569723.88000004</v>
      </c>
      <c r="F16" s="64">
        <v>89415047.660000011</v>
      </c>
      <c r="G16" s="64">
        <v>88921321.190000013</v>
      </c>
      <c r="H16" s="64">
        <v>93040648.900000006</v>
      </c>
      <c r="I16" s="64">
        <v>87395139.829999983</v>
      </c>
    </row>
    <row r="17" spans="1:9" x14ac:dyDescent="0.3">
      <c r="A17" t="s">
        <v>181</v>
      </c>
      <c r="B17" s="64">
        <v>64046829.509999998</v>
      </c>
      <c r="C17" s="64">
        <v>61084756.990000002</v>
      </c>
      <c r="D17" s="64">
        <v>62804156.199999996</v>
      </c>
      <c r="E17" s="64">
        <v>64248910.220000006</v>
      </c>
      <c r="F17" s="64">
        <v>68438186.669999987</v>
      </c>
      <c r="G17" s="64">
        <v>71434982.289999992</v>
      </c>
      <c r="H17" s="64">
        <v>73857640.290000007</v>
      </c>
      <c r="I17" s="64">
        <v>68927253.440000013</v>
      </c>
    </row>
    <row r="18" spans="1:9" x14ac:dyDescent="0.3">
      <c r="A18" t="s">
        <v>190</v>
      </c>
      <c r="B18" s="64">
        <v>72425433.230000004</v>
      </c>
      <c r="C18" s="64">
        <v>68154986.609999999</v>
      </c>
      <c r="D18" s="64">
        <v>69309847.700000003</v>
      </c>
      <c r="E18" s="64">
        <v>71019898.640000001</v>
      </c>
      <c r="F18" s="64">
        <v>72604999.929999992</v>
      </c>
      <c r="G18" s="64">
        <v>76981235.420000002</v>
      </c>
      <c r="H18" s="64">
        <v>77655963.100000009</v>
      </c>
      <c r="I18" s="64">
        <v>75278883.129999995</v>
      </c>
    </row>
    <row r="19" spans="1:9" x14ac:dyDescent="0.3">
      <c r="A19" t="s">
        <v>180</v>
      </c>
      <c r="B19" s="64">
        <v>98192822.720000014</v>
      </c>
      <c r="C19" s="64">
        <v>96545264.359999999</v>
      </c>
      <c r="D19" s="64">
        <v>103151432.19</v>
      </c>
      <c r="E19" s="64">
        <v>105913506.12</v>
      </c>
      <c r="F19" s="64">
        <v>110041820.95</v>
      </c>
      <c r="G19" s="64">
        <v>116067556.67</v>
      </c>
      <c r="H19" s="64">
        <v>121121650.63</v>
      </c>
      <c r="I19" s="64">
        <v>114904955.60000001</v>
      </c>
    </row>
    <row r="20" spans="1:9" x14ac:dyDescent="0.3">
      <c r="A20" t="s">
        <v>185</v>
      </c>
      <c r="B20" s="64">
        <v>43577658.289999999</v>
      </c>
      <c r="C20" s="64">
        <v>43055517.870000005</v>
      </c>
      <c r="D20" s="64">
        <v>44925263.060000002</v>
      </c>
      <c r="E20" s="64">
        <v>47972306.659999996</v>
      </c>
      <c r="F20" s="64">
        <v>49439403.600000001</v>
      </c>
      <c r="G20" s="64">
        <v>51310795.770000003</v>
      </c>
      <c r="H20" s="64">
        <v>54156138.189999998</v>
      </c>
      <c r="I20" s="64">
        <v>49836821.549999997</v>
      </c>
    </row>
    <row r="21" spans="1:9" x14ac:dyDescent="0.3">
      <c r="A21" t="s">
        <v>183</v>
      </c>
      <c r="B21" s="64">
        <v>77421307.450000003</v>
      </c>
      <c r="C21" s="64">
        <v>77269209.409999996</v>
      </c>
      <c r="D21" s="64">
        <v>86954461.930000007</v>
      </c>
      <c r="E21" s="64">
        <v>94613700.519999996</v>
      </c>
      <c r="F21" s="64">
        <v>98102742.560000002</v>
      </c>
      <c r="G21" s="64">
        <v>101608645.29000001</v>
      </c>
      <c r="H21" s="64">
        <v>104732267.92000002</v>
      </c>
      <c r="I21" s="64">
        <v>101275032.08999999</v>
      </c>
    </row>
    <row r="22" spans="1:9" x14ac:dyDescent="0.3">
      <c r="A22" t="s">
        <v>179</v>
      </c>
      <c r="B22" s="64">
        <v>82748959.150000006</v>
      </c>
      <c r="C22" s="64">
        <v>79668164.069999993</v>
      </c>
      <c r="D22" s="64">
        <v>82962644.540000007</v>
      </c>
      <c r="E22" s="64">
        <v>85330441.859999999</v>
      </c>
      <c r="F22" s="64">
        <v>87433964.289999992</v>
      </c>
      <c r="G22" s="64">
        <v>88413997.010000005</v>
      </c>
      <c r="H22" s="64">
        <v>90075901.039999992</v>
      </c>
      <c r="I22" s="64">
        <v>85807487.519999996</v>
      </c>
    </row>
    <row r="23" spans="1:9" x14ac:dyDescent="0.3">
      <c r="A23" t="s">
        <v>176</v>
      </c>
      <c r="B23" s="64">
        <v>84467259.310000002</v>
      </c>
      <c r="C23" s="64">
        <v>79908411.680000007</v>
      </c>
      <c r="D23" s="64">
        <v>83720316.159999996</v>
      </c>
      <c r="E23" s="64">
        <v>87180103.829999998</v>
      </c>
      <c r="F23" s="64">
        <v>86393070.109999999</v>
      </c>
      <c r="G23" s="64">
        <v>87506812.959999993</v>
      </c>
      <c r="H23" s="64">
        <v>89194002.010000005</v>
      </c>
      <c r="I23" s="64">
        <v>83282383.700000003</v>
      </c>
    </row>
    <row r="24" spans="1:9" x14ac:dyDescent="0.3">
      <c r="A24" t="s">
        <v>173</v>
      </c>
      <c r="B24" s="64">
        <v>60735137.25</v>
      </c>
      <c r="C24" s="64">
        <v>60411692.890000008</v>
      </c>
      <c r="D24" s="64">
        <v>60271475.539999999</v>
      </c>
      <c r="E24" s="64">
        <v>61637907.040000007</v>
      </c>
      <c r="F24" s="64">
        <v>64227212.990000002</v>
      </c>
      <c r="G24" s="64">
        <v>65247591.939999983</v>
      </c>
      <c r="H24" s="64">
        <v>67188553.179999992</v>
      </c>
      <c r="I24" s="64">
        <v>64835228.330000006</v>
      </c>
    </row>
    <row r="25" spans="1:9" x14ac:dyDescent="0.3">
      <c r="A25" t="s">
        <v>188</v>
      </c>
      <c r="B25" s="64">
        <v>58217999.240000002</v>
      </c>
      <c r="C25" s="64">
        <v>56555305.20000001</v>
      </c>
      <c r="D25" s="64">
        <v>58320305.589999996</v>
      </c>
      <c r="E25" s="64">
        <v>58005668.82</v>
      </c>
      <c r="F25" s="64">
        <v>59468569.54999999</v>
      </c>
      <c r="G25" s="64">
        <v>58100445.75999999</v>
      </c>
      <c r="H25" s="64">
        <v>58794745.230000004</v>
      </c>
      <c r="I25" s="64">
        <v>56179153.680000007</v>
      </c>
    </row>
    <row r="26" spans="1:9" x14ac:dyDescent="0.3">
      <c r="A26" t="s">
        <v>175</v>
      </c>
      <c r="B26" s="64">
        <v>60639465.409999996</v>
      </c>
      <c r="C26" s="64">
        <v>59765106.470000006</v>
      </c>
      <c r="D26" s="64">
        <v>61601373.939999998</v>
      </c>
      <c r="E26" s="64">
        <v>59718732.340000004</v>
      </c>
      <c r="F26" s="64">
        <v>62885693.379999995</v>
      </c>
      <c r="G26" s="64">
        <v>67186595.699999988</v>
      </c>
      <c r="H26" s="64">
        <v>68474847.930000007</v>
      </c>
      <c r="I26" s="64">
        <v>67290864.25999999</v>
      </c>
    </row>
    <row r="27" spans="1:9" x14ac:dyDescent="0.3">
      <c r="A27" t="s">
        <v>168</v>
      </c>
      <c r="B27" s="64">
        <v>69491215.219999999</v>
      </c>
      <c r="C27" s="64">
        <v>66090193.810000002</v>
      </c>
      <c r="D27" s="64">
        <v>68061478.059999987</v>
      </c>
      <c r="E27" s="64">
        <v>70795183.450000018</v>
      </c>
      <c r="F27" s="64">
        <v>72139779.529999986</v>
      </c>
      <c r="G27" s="64">
        <v>71865694.149999991</v>
      </c>
      <c r="H27" s="64">
        <v>69217106.409999996</v>
      </c>
      <c r="I27" s="64">
        <v>65574982.670000002</v>
      </c>
    </row>
    <row r="28" spans="1:9" x14ac:dyDescent="0.3">
      <c r="A28" t="s">
        <v>195</v>
      </c>
      <c r="B28" s="64">
        <v>24347337.170000002</v>
      </c>
      <c r="C28" s="64">
        <v>24981234.989999998</v>
      </c>
      <c r="D28" s="64">
        <v>28059253.25</v>
      </c>
      <c r="E28" s="64">
        <v>31691045.379999999</v>
      </c>
      <c r="F28" s="64">
        <v>36061563.539999999</v>
      </c>
      <c r="G28" s="64">
        <v>38437844.769999996</v>
      </c>
      <c r="H28" s="64">
        <v>42579265.079999998</v>
      </c>
      <c r="I28" s="64">
        <v>44658490.249999993</v>
      </c>
    </row>
    <row r="29" spans="1:9" x14ac:dyDescent="0.3">
      <c r="A29" t="s">
        <v>177</v>
      </c>
      <c r="B29" s="64">
        <v>121110948.14</v>
      </c>
      <c r="C29" s="64">
        <v>116141093.94</v>
      </c>
      <c r="D29" s="64">
        <v>119402401.14000002</v>
      </c>
      <c r="E29" s="64">
        <v>126167612.43999997</v>
      </c>
      <c r="F29" s="64">
        <v>128681581.14000002</v>
      </c>
      <c r="G29" s="64">
        <v>125714693.95000002</v>
      </c>
      <c r="H29" s="64">
        <v>123940166.42999999</v>
      </c>
      <c r="I29" s="64">
        <v>121199336.55999999</v>
      </c>
    </row>
    <row r="30" spans="1:9" x14ac:dyDescent="0.3">
      <c r="A30" t="s">
        <v>192</v>
      </c>
      <c r="B30" s="64">
        <v>74201061.629999995</v>
      </c>
      <c r="C30" s="64">
        <v>72805996.620000005</v>
      </c>
      <c r="D30" s="64">
        <v>73585863.199999988</v>
      </c>
      <c r="E30" s="64">
        <v>75751869.340000018</v>
      </c>
      <c r="F30" s="64">
        <v>76856071.760000005</v>
      </c>
      <c r="G30" s="64">
        <v>76213310.410000011</v>
      </c>
      <c r="H30" s="64">
        <v>79133168.159999996</v>
      </c>
      <c r="I30" s="64">
        <v>75473013.359999999</v>
      </c>
    </row>
    <row r="31" spans="1:9" x14ac:dyDescent="0.3">
      <c r="A31" t="s">
        <v>169</v>
      </c>
      <c r="B31" s="64">
        <v>66984187.440000005</v>
      </c>
      <c r="C31" s="64">
        <v>66016237.569999993</v>
      </c>
      <c r="D31" s="64">
        <v>69678663.660000011</v>
      </c>
      <c r="E31" s="64">
        <v>71182320.910000011</v>
      </c>
      <c r="F31" s="64">
        <v>71842967.569999993</v>
      </c>
      <c r="G31" s="64">
        <v>72193600.810000002</v>
      </c>
      <c r="H31" s="64">
        <v>73372846.900000006</v>
      </c>
      <c r="I31" s="64">
        <v>69372240.879999995</v>
      </c>
    </row>
    <row r="32" spans="1:9" x14ac:dyDescent="0.3">
      <c r="A32" t="s">
        <v>196</v>
      </c>
      <c r="B32" s="64">
        <v>74925524.25999999</v>
      </c>
      <c r="C32" s="64">
        <v>75346498.469999999</v>
      </c>
      <c r="D32" s="64">
        <v>78116777.969999984</v>
      </c>
      <c r="E32" s="64">
        <v>79197566.609999999</v>
      </c>
      <c r="F32" s="64">
        <v>80841170.920000002</v>
      </c>
      <c r="G32" s="64">
        <v>84645644.609999999</v>
      </c>
      <c r="H32" s="64">
        <v>86604558.099999994</v>
      </c>
      <c r="I32" s="64">
        <v>80949275.24000001</v>
      </c>
    </row>
    <row r="33" spans="1:16" x14ac:dyDescent="0.3">
      <c r="A33" t="s">
        <v>205</v>
      </c>
      <c r="B33" s="64">
        <v>10371760.710000001</v>
      </c>
      <c r="C33" s="64">
        <v>9627072.660000002</v>
      </c>
      <c r="D33" s="64">
        <v>10133385.539999999</v>
      </c>
      <c r="E33" s="64">
        <v>10312411.08</v>
      </c>
      <c r="F33" s="64">
        <v>10784377.969999999</v>
      </c>
      <c r="G33" s="64">
        <v>10670820.52</v>
      </c>
      <c r="H33" s="64">
        <v>10884191.609999999</v>
      </c>
      <c r="I33" s="64">
        <v>9953208.6699999981</v>
      </c>
    </row>
    <row r="34" spans="1:16" x14ac:dyDescent="0.3">
      <c r="A34" t="s">
        <v>178</v>
      </c>
      <c r="B34" s="64">
        <v>31145528.669999998</v>
      </c>
      <c r="C34" s="64">
        <v>29821820.640000004</v>
      </c>
      <c r="D34" s="64">
        <v>30918183.82</v>
      </c>
      <c r="E34" s="64">
        <v>30995436.000000004</v>
      </c>
      <c r="F34" s="64">
        <v>31125947.700000003</v>
      </c>
      <c r="G34" s="64">
        <v>30013661.620000001</v>
      </c>
      <c r="H34" s="64">
        <v>29947302.640000001</v>
      </c>
      <c r="I34" s="64">
        <v>28196036.07</v>
      </c>
    </row>
    <row r="35" spans="1:16" x14ac:dyDescent="0.3">
      <c r="A35" t="s">
        <v>189</v>
      </c>
      <c r="B35" s="64">
        <v>22529561.469999999</v>
      </c>
      <c r="C35" s="64">
        <v>21079372.050000004</v>
      </c>
      <c r="D35" s="64">
        <v>21963898.539999999</v>
      </c>
      <c r="E35" s="64">
        <v>22749351.990000002</v>
      </c>
      <c r="F35" s="64">
        <v>23082623.609999996</v>
      </c>
      <c r="G35" s="64">
        <v>23733444.169999998</v>
      </c>
      <c r="H35" s="64">
        <v>23483897.169999998</v>
      </c>
      <c r="I35" s="64">
        <v>22341508.770000003</v>
      </c>
    </row>
    <row r="36" spans="1:16" x14ac:dyDescent="0.3">
      <c r="A36" t="s">
        <v>172</v>
      </c>
      <c r="B36" s="64">
        <v>54775148.929999992</v>
      </c>
      <c r="C36" s="64">
        <v>54101102.040000007</v>
      </c>
      <c r="D36" s="64">
        <v>56297627.899999999</v>
      </c>
      <c r="E36" s="64">
        <v>58110955.689999998</v>
      </c>
      <c r="F36" s="64">
        <v>58659456.439999998</v>
      </c>
      <c r="G36" s="64">
        <v>58629142.629999988</v>
      </c>
      <c r="H36" s="64">
        <v>58709215.800000004</v>
      </c>
      <c r="I36" s="64">
        <v>56107009.560000002</v>
      </c>
    </row>
    <row r="37" spans="1:16" x14ac:dyDescent="0.3">
      <c r="A37" t="s">
        <v>206</v>
      </c>
      <c r="B37" s="64">
        <v>76144619.639999986</v>
      </c>
      <c r="C37" s="64">
        <v>75377775.890000001</v>
      </c>
      <c r="D37" s="64">
        <v>79362126.609999999</v>
      </c>
      <c r="E37" s="64">
        <v>81940218.519999981</v>
      </c>
      <c r="F37" s="64">
        <v>84033308.760000005</v>
      </c>
      <c r="G37" s="64">
        <v>87459035.650000006</v>
      </c>
      <c r="H37" s="64">
        <v>94931183.269999996</v>
      </c>
      <c r="I37" s="64">
        <v>94451837.61999999</v>
      </c>
    </row>
    <row r="38" spans="1:16" x14ac:dyDescent="0.3">
      <c r="A38" t="s">
        <v>186</v>
      </c>
      <c r="B38" s="64">
        <v>57199692.670000002</v>
      </c>
      <c r="C38" s="64">
        <v>59977617.629999995</v>
      </c>
      <c r="D38" s="64">
        <v>63256369.760000005</v>
      </c>
      <c r="E38" s="64">
        <v>67233711.299999997</v>
      </c>
      <c r="F38" s="64">
        <v>70236333.689999998</v>
      </c>
      <c r="G38" s="64">
        <v>74836813.909999996</v>
      </c>
      <c r="H38" s="64">
        <v>79020729.420000002</v>
      </c>
      <c r="I38" s="64">
        <v>81735012.550000012</v>
      </c>
    </row>
    <row r="39" spans="1:16" x14ac:dyDescent="0.3">
      <c r="A39" t="s">
        <v>187</v>
      </c>
      <c r="B39" s="64">
        <v>34064027.840000004</v>
      </c>
      <c r="C39" s="64">
        <v>31892973.650000002</v>
      </c>
      <c r="D39" s="64">
        <v>31018282.320000004</v>
      </c>
      <c r="E39" s="64">
        <v>30883989.129999999</v>
      </c>
      <c r="F39" s="64">
        <v>31709830.040000003</v>
      </c>
      <c r="G39" s="64">
        <v>32052901.41</v>
      </c>
      <c r="H39" s="64">
        <v>33297272.350000005</v>
      </c>
      <c r="I39" s="64">
        <v>31567283.370000001</v>
      </c>
    </row>
    <row r="40" spans="1:16" x14ac:dyDescent="0.3">
      <c r="A40" t="s">
        <v>194</v>
      </c>
      <c r="B40" s="64">
        <v>31346707.750000004</v>
      </c>
      <c r="C40" s="64">
        <v>29760849.640000001</v>
      </c>
      <c r="D40" s="64">
        <v>30952517.290000007</v>
      </c>
      <c r="E40" s="64">
        <v>32118731.880000003</v>
      </c>
      <c r="F40" s="64">
        <v>33374783.080000002</v>
      </c>
      <c r="G40" s="64">
        <v>33870407.93</v>
      </c>
      <c r="H40" s="64">
        <v>34765902</v>
      </c>
      <c r="I40" s="64">
        <v>33368938.350000001</v>
      </c>
    </row>
    <row r="42" spans="1:16" ht="13.5" thickBot="1" x14ac:dyDescent="0.35">
      <c r="I42" s="65">
        <f t="shared" ref="I42:P42" si="0">SUM(I10:I41)</f>
        <v>2039969557.5899994</v>
      </c>
      <c r="J42" s="10">
        <f t="shared" si="0"/>
        <v>0</v>
      </c>
      <c r="K42" s="10">
        <f t="shared" si="0"/>
        <v>0</v>
      </c>
      <c r="L42" s="10">
        <f t="shared" si="0"/>
        <v>0</v>
      </c>
      <c r="M42" s="10">
        <f t="shared" si="0"/>
        <v>0</v>
      </c>
      <c r="N42" s="10">
        <f t="shared" si="0"/>
        <v>0</v>
      </c>
      <c r="O42" s="10">
        <f t="shared" si="0"/>
        <v>0</v>
      </c>
      <c r="P42" s="10">
        <f t="shared" si="0"/>
        <v>0</v>
      </c>
    </row>
    <row r="43" spans="1:16" ht="13.5" thickTop="1" x14ac:dyDescent="0.3">
      <c r="I43" s="66"/>
      <c r="J43" s="11"/>
      <c r="K43" s="11"/>
      <c r="L43" s="11"/>
      <c r="M43" s="11"/>
      <c r="N43" s="11"/>
      <c r="O43" s="11"/>
      <c r="P43" s="11"/>
    </row>
    <row r="45" spans="1:16" x14ac:dyDescent="0.3">
      <c r="A45" s="12" t="s">
        <v>17</v>
      </c>
      <c r="B45" s="67"/>
      <c r="C45" s="67"/>
      <c r="D45" s="67"/>
      <c r="E45" s="67"/>
      <c r="F45" s="67"/>
      <c r="G45" s="67"/>
      <c r="H45" s="67"/>
    </row>
    <row r="46" spans="1:16" x14ac:dyDescent="0.3">
      <c r="A46" s="12"/>
      <c r="B46" s="67"/>
      <c r="C46" s="67"/>
      <c r="D46" s="67"/>
      <c r="E46" s="67"/>
      <c r="F46" s="67"/>
      <c r="G46" s="67"/>
      <c r="H46" s="67"/>
    </row>
    <row r="49" spans="1:8" x14ac:dyDescent="0.3">
      <c r="A49" s="12"/>
      <c r="B49" s="67"/>
      <c r="C49" s="67"/>
      <c r="D49" s="67"/>
      <c r="E49" s="67"/>
      <c r="F49" s="67"/>
      <c r="G49" s="67"/>
      <c r="H49" s="67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2" customFormat="1" ht="11.5" x14ac:dyDescent="0.25"/>
    <row r="3" spans="1:4" s="2" customFormat="1" ht="11.5" x14ac:dyDescent="0.25"/>
    <row r="4" spans="1:4" s="2" customFormat="1" ht="11.5" x14ac:dyDescent="0.25"/>
    <row r="5" spans="1:4" s="2" customFormat="1" ht="11.5" x14ac:dyDescent="0.25"/>
    <row r="6" spans="1:4" s="2" customFormat="1" ht="11.5" x14ac:dyDescent="0.25"/>
    <row r="7" spans="1:4" s="1" customFormat="1" ht="25" x14ac:dyDescent="0.5">
      <c r="A7" s="3" t="s">
        <v>32</v>
      </c>
    </row>
    <row r="9" spans="1:4" s="1" customFormat="1" ht="29.25" customHeight="1" x14ac:dyDescent="0.25">
      <c r="A9" s="21" t="s">
        <v>1</v>
      </c>
      <c r="B9" s="5" t="s">
        <v>207</v>
      </c>
      <c r="C9" s="5" t="s">
        <v>208</v>
      </c>
      <c r="D9" s="5" t="s">
        <v>204</v>
      </c>
    </row>
    <row r="10" spans="1:4" x14ac:dyDescent="0.25">
      <c r="A10" t="s">
        <v>33</v>
      </c>
      <c r="B10" s="7">
        <v>61924223</v>
      </c>
      <c r="C10" s="7">
        <v>66431141.969999999</v>
      </c>
      <c r="D10" s="7">
        <v>58117510.729999997</v>
      </c>
    </row>
    <row r="11" spans="1:4" x14ac:dyDescent="0.25">
      <c r="A11" t="s">
        <v>34</v>
      </c>
      <c r="B11" s="7">
        <v>19361881</v>
      </c>
      <c r="C11" s="7">
        <v>20575519.25</v>
      </c>
      <c r="D11" s="7">
        <v>17378541.25</v>
      </c>
    </row>
    <row r="12" spans="1:4" x14ac:dyDescent="0.25">
      <c r="A12" t="s">
        <v>35</v>
      </c>
      <c r="B12" s="7">
        <v>20547314</v>
      </c>
      <c r="C12" s="7">
        <v>22427215.100000001</v>
      </c>
      <c r="D12" s="7">
        <v>19000095.359999999</v>
      </c>
    </row>
    <row r="13" spans="1:4" x14ac:dyDescent="0.25">
      <c r="A13" t="s">
        <v>36</v>
      </c>
      <c r="B13" s="7">
        <v>98653062</v>
      </c>
      <c r="C13" s="7">
        <v>111172338.77</v>
      </c>
      <c r="D13" s="7">
        <v>104669952.56999999</v>
      </c>
    </row>
    <row r="14" spans="1:4" x14ac:dyDescent="0.25">
      <c r="A14" t="s">
        <v>37</v>
      </c>
      <c r="B14" s="7">
        <v>12747104</v>
      </c>
      <c r="C14" s="7">
        <v>13351265.67</v>
      </c>
      <c r="D14" s="7">
        <v>13453068.550000001</v>
      </c>
    </row>
    <row r="15" spans="1:4" x14ac:dyDescent="0.25">
      <c r="A15" t="s">
        <v>38</v>
      </c>
      <c r="B15" s="7">
        <v>81383230</v>
      </c>
      <c r="C15" s="7">
        <v>97699672.590000004</v>
      </c>
      <c r="D15" s="7">
        <v>98391013.489999995</v>
      </c>
    </row>
    <row r="16" spans="1:4" x14ac:dyDescent="0.25">
      <c r="A16" t="s">
        <v>39</v>
      </c>
      <c r="B16" s="7">
        <v>89668795</v>
      </c>
      <c r="C16" s="7">
        <v>95458695.969999999</v>
      </c>
      <c r="D16" s="7">
        <v>85200825.189999998</v>
      </c>
    </row>
    <row r="17" spans="1:4" x14ac:dyDescent="0.25">
      <c r="A17" t="s">
        <v>40</v>
      </c>
      <c r="B17" s="7">
        <v>61841398</v>
      </c>
      <c r="C17" s="7">
        <v>67686740.939999998</v>
      </c>
      <c r="D17" s="7">
        <v>64046829.509999998</v>
      </c>
    </row>
    <row r="18" spans="1:4" x14ac:dyDescent="0.25">
      <c r="A18" t="s">
        <v>41</v>
      </c>
      <c r="B18" s="7">
        <v>79090142</v>
      </c>
      <c r="C18" s="7">
        <v>81908938.730000004</v>
      </c>
      <c r="D18" s="7">
        <v>72425433.230000004</v>
      </c>
    </row>
    <row r="19" spans="1:4" x14ac:dyDescent="0.25">
      <c r="A19" t="s">
        <v>42</v>
      </c>
      <c r="B19" s="7">
        <v>102078087</v>
      </c>
      <c r="C19" s="7">
        <v>110477847.48</v>
      </c>
      <c r="D19" s="7">
        <v>98192822.719999999</v>
      </c>
    </row>
    <row r="20" spans="1:4" x14ac:dyDescent="0.25">
      <c r="A20" t="s">
        <v>43</v>
      </c>
      <c r="B20" s="7">
        <v>45893591</v>
      </c>
      <c r="C20" s="7">
        <v>48730202.640000001</v>
      </c>
      <c r="D20" s="7">
        <v>43577658.289999999</v>
      </c>
    </row>
    <row r="21" spans="1:4" x14ac:dyDescent="0.25">
      <c r="A21" t="s">
        <v>44</v>
      </c>
      <c r="B21" s="7">
        <v>76040031</v>
      </c>
      <c r="C21" s="7">
        <v>85539408.280000001</v>
      </c>
      <c r="D21" s="7">
        <v>77421307.450000003</v>
      </c>
    </row>
    <row r="22" spans="1:4" x14ac:dyDescent="0.25">
      <c r="A22" t="s">
        <v>45</v>
      </c>
      <c r="B22" s="7">
        <v>85255921</v>
      </c>
      <c r="C22" s="7">
        <v>93125123.730000004</v>
      </c>
      <c r="D22" s="7">
        <v>82748959.150000006</v>
      </c>
    </row>
    <row r="23" spans="1:4" x14ac:dyDescent="0.25">
      <c r="A23" t="s">
        <v>46</v>
      </c>
      <c r="B23" s="7">
        <v>92597696</v>
      </c>
      <c r="C23" s="7">
        <v>95128644.480000004</v>
      </c>
      <c r="D23" s="7">
        <v>84467259.310000002</v>
      </c>
    </row>
    <row r="24" spans="1:4" x14ac:dyDescent="0.25">
      <c r="A24" t="s">
        <v>47</v>
      </c>
      <c r="B24" s="7">
        <v>59476972</v>
      </c>
      <c r="C24" s="7">
        <v>66239310.719999999</v>
      </c>
      <c r="D24" s="7">
        <v>60735137.25</v>
      </c>
    </row>
    <row r="25" spans="1:4" x14ac:dyDescent="0.25">
      <c r="A25" t="s">
        <v>48</v>
      </c>
      <c r="B25" s="7">
        <v>60443905</v>
      </c>
      <c r="C25" s="7">
        <v>63495014.439999998</v>
      </c>
      <c r="D25" s="7">
        <v>58217999.240000002</v>
      </c>
    </row>
    <row r="26" spans="1:4" x14ac:dyDescent="0.25">
      <c r="A26" t="s">
        <v>49</v>
      </c>
      <c r="B26" s="7">
        <v>61426740</v>
      </c>
      <c r="C26" s="7">
        <v>67762071.709999993</v>
      </c>
      <c r="D26" s="7">
        <v>60639465.409999996</v>
      </c>
    </row>
    <row r="27" spans="1:4" x14ac:dyDescent="0.25">
      <c r="A27" t="s">
        <v>50</v>
      </c>
      <c r="B27" s="7">
        <v>75057332</v>
      </c>
      <c r="C27" s="7">
        <v>79795255.579999998</v>
      </c>
      <c r="D27" s="7">
        <v>69491215.219999999</v>
      </c>
    </row>
    <row r="28" spans="1:4" x14ac:dyDescent="0.25">
      <c r="A28" t="s">
        <v>51</v>
      </c>
      <c r="B28" s="7">
        <v>23860574</v>
      </c>
      <c r="C28" s="7">
        <v>26812417.859999999</v>
      </c>
      <c r="D28" s="7">
        <v>24347337.170000002</v>
      </c>
    </row>
    <row r="29" spans="1:4" x14ac:dyDescent="0.25">
      <c r="A29" t="s">
        <v>52</v>
      </c>
      <c r="B29" s="7">
        <v>123731689</v>
      </c>
      <c r="C29" s="7">
        <v>135214941.72</v>
      </c>
      <c r="D29" s="7">
        <v>121110948.14</v>
      </c>
    </row>
    <row r="30" spans="1:4" x14ac:dyDescent="0.25">
      <c r="A30" t="s">
        <v>53</v>
      </c>
      <c r="B30" s="7">
        <v>78361296</v>
      </c>
      <c r="C30" s="7">
        <v>82931736.269999996</v>
      </c>
      <c r="D30" s="7">
        <v>74201061.629999995</v>
      </c>
    </row>
    <row r="31" spans="1:4" x14ac:dyDescent="0.25">
      <c r="A31" t="s">
        <v>54</v>
      </c>
      <c r="B31" s="7">
        <v>67410967</v>
      </c>
      <c r="C31" s="7">
        <v>72771514.469999999</v>
      </c>
      <c r="D31" s="7">
        <v>66984187.439999998</v>
      </c>
    </row>
    <row r="32" spans="1:4" x14ac:dyDescent="0.25">
      <c r="A32" t="s">
        <v>55</v>
      </c>
      <c r="B32" s="7">
        <v>72624848</v>
      </c>
      <c r="C32" s="7">
        <v>80496730.959999993</v>
      </c>
      <c r="D32" s="7">
        <v>74925524.260000005</v>
      </c>
    </row>
    <row r="33" spans="1:4" x14ac:dyDescent="0.25">
      <c r="A33" t="s">
        <v>56</v>
      </c>
      <c r="B33" s="7">
        <v>11542272</v>
      </c>
      <c r="C33" s="7">
        <v>11814413.880000001</v>
      </c>
      <c r="D33" s="7">
        <v>10371760.710000001</v>
      </c>
    </row>
    <row r="34" spans="1:4" x14ac:dyDescent="0.25">
      <c r="A34" t="s">
        <v>57</v>
      </c>
      <c r="B34" s="7">
        <v>34569402</v>
      </c>
      <c r="C34" s="7">
        <v>35895370.780000001</v>
      </c>
      <c r="D34" s="7">
        <v>31145528.670000002</v>
      </c>
    </row>
    <row r="35" spans="1:4" x14ac:dyDescent="0.25">
      <c r="A35" t="s">
        <v>58</v>
      </c>
      <c r="B35" s="7">
        <v>24527391</v>
      </c>
      <c r="C35" s="7">
        <v>26415200.68</v>
      </c>
      <c r="D35" s="7">
        <v>22529561.469999999</v>
      </c>
    </row>
    <row r="36" spans="1:4" x14ac:dyDescent="0.25">
      <c r="A36" t="s">
        <v>59</v>
      </c>
      <c r="B36" s="7">
        <v>56345872</v>
      </c>
      <c r="C36" s="7">
        <v>57977102.390000001</v>
      </c>
      <c r="D36" s="7">
        <v>54775148.93</v>
      </c>
    </row>
    <row r="37" spans="1:4" x14ac:dyDescent="0.25">
      <c r="A37" t="s">
        <v>60</v>
      </c>
      <c r="B37" s="7">
        <v>78260969</v>
      </c>
      <c r="C37" s="7">
        <v>84436696.510000005</v>
      </c>
      <c r="D37" s="7">
        <v>76144619.640000001</v>
      </c>
    </row>
    <row r="38" spans="1:4" x14ac:dyDescent="0.25">
      <c r="A38" t="s">
        <v>61</v>
      </c>
      <c r="B38" s="7">
        <v>55607134</v>
      </c>
      <c r="C38" s="7">
        <v>60757743.280000001</v>
      </c>
      <c r="D38" s="7">
        <v>57199692.670000002</v>
      </c>
    </row>
    <row r="39" spans="1:4" x14ac:dyDescent="0.25">
      <c r="A39" t="s">
        <v>62</v>
      </c>
      <c r="B39" s="7">
        <v>36386819</v>
      </c>
      <c r="C39" s="7">
        <v>37649552.829999998</v>
      </c>
      <c r="D39" s="7">
        <v>34064027.840000004</v>
      </c>
    </row>
    <row r="40" spans="1:4" x14ac:dyDescent="0.25">
      <c r="A40" t="s">
        <v>63</v>
      </c>
      <c r="B40" s="7">
        <v>31329464</v>
      </c>
      <c r="C40" s="7">
        <v>34363316.490000002</v>
      </c>
      <c r="D40" s="7">
        <v>31346707.75</v>
      </c>
    </row>
    <row r="41" spans="1:4" x14ac:dyDescent="0.25">
      <c r="B41" s="7"/>
      <c r="C41" s="7"/>
      <c r="D41" s="7"/>
    </row>
    <row r="42" spans="1:4" x14ac:dyDescent="0.25">
      <c r="B42" s="7"/>
      <c r="C42" s="7"/>
      <c r="D42" s="7"/>
    </row>
    <row r="43" spans="1:4" x14ac:dyDescent="0.25">
      <c r="B43" s="7"/>
      <c r="C43" s="7"/>
      <c r="D43" s="7"/>
    </row>
    <row r="44" spans="1:4" x14ac:dyDescent="0.25">
      <c r="B44" s="7"/>
      <c r="C44" s="7"/>
      <c r="D44" s="7"/>
    </row>
    <row r="45" spans="1:4" x14ac:dyDescent="0.25">
      <c r="B45" s="7"/>
      <c r="C45" s="7"/>
      <c r="D45" s="7"/>
    </row>
    <row r="46" spans="1:4" x14ac:dyDescent="0.25">
      <c r="B46" s="7"/>
      <c r="C46" s="7"/>
      <c r="D46" s="7"/>
    </row>
    <row r="47" spans="1:4" x14ac:dyDescent="0.25">
      <c r="B47" s="7"/>
      <c r="C47" s="7"/>
      <c r="D47" s="7"/>
    </row>
    <row r="48" spans="1:4" x14ac:dyDescent="0.25">
      <c r="B48" s="7"/>
      <c r="C48" s="7"/>
      <c r="D48" s="7"/>
    </row>
    <row r="49" spans="2:4" x14ac:dyDescent="0.25">
      <c r="B49" s="7"/>
      <c r="C49" s="7"/>
      <c r="D49" s="7"/>
    </row>
    <row r="50" spans="2:4" x14ac:dyDescent="0.25">
      <c r="B50" s="7"/>
      <c r="C50" s="7"/>
      <c r="D50" s="7"/>
    </row>
    <row r="51" spans="2:4" x14ac:dyDescent="0.25">
      <c r="B51" s="7"/>
      <c r="C51" s="7"/>
      <c r="D51" s="7"/>
    </row>
    <row r="52" spans="2:4" x14ac:dyDescent="0.25">
      <c r="B52" s="7"/>
      <c r="C52" s="7"/>
      <c r="D52" s="7"/>
    </row>
    <row r="53" spans="2:4" x14ac:dyDescent="0.25">
      <c r="B53" s="7"/>
      <c r="C53" s="7"/>
      <c r="D53" s="7"/>
    </row>
    <row r="54" spans="2:4" x14ac:dyDescent="0.25">
      <c r="B54" s="7"/>
      <c r="C54" s="7"/>
      <c r="D54" s="7"/>
    </row>
    <row r="55" spans="2:4" x14ac:dyDescent="0.25">
      <c r="B55" s="7"/>
      <c r="C55" s="7"/>
      <c r="D55" s="7"/>
    </row>
    <row r="56" spans="2:4" x14ac:dyDescent="0.25">
      <c r="B56" s="7"/>
      <c r="C56" s="7"/>
      <c r="D56" s="7"/>
    </row>
    <row r="57" spans="2:4" x14ac:dyDescent="0.25">
      <c r="B57" s="7"/>
      <c r="C57" s="7"/>
      <c r="D57" s="7"/>
    </row>
    <row r="58" spans="2:4" x14ac:dyDescent="0.25">
      <c r="B58" s="7"/>
      <c r="C58" s="7"/>
      <c r="D58" s="7"/>
    </row>
    <row r="59" spans="2:4" x14ac:dyDescent="0.25">
      <c r="B59" s="7"/>
      <c r="C59" s="7"/>
      <c r="D59" s="7"/>
    </row>
    <row r="60" spans="2:4" x14ac:dyDescent="0.25">
      <c r="B60" s="7"/>
      <c r="C60" s="7"/>
      <c r="D60" s="7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5" x14ac:dyDescent="0.25">
      <c r="B65" s="7"/>
      <c r="C65" s="7"/>
      <c r="D65" s="7"/>
    </row>
    <row r="66" spans="2:5" x14ac:dyDescent="0.25">
      <c r="B66" s="7"/>
      <c r="C66" s="7"/>
      <c r="D66" s="7"/>
    </row>
    <row r="67" spans="2:5" x14ac:dyDescent="0.25">
      <c r="E67" s="15"/>
    </row>
    <row r="68" spans="2:5" ht="13" thickBot="1" x14ac:dyDescent="0.3">
      <c r="B68" s="16">
        <f>SUM(B10:B67)</f>
        <v>1878046121</v>
      </c>
      <c r="C68" s="16">
        <f>SUM(C10:C67)</f>
        <v>2034541146.1700001</v>
      </c>
      <c r="D68" s="16">
        <f>SUM(D10:D67)-D39</f>
        <v>1813257172.4000006</v>
      </c>
      <c r="E68" s="17"/>
    </row>
    <row r="69" spans="2:5" ht="13" thickTop="1" x14ac:dyDescent="0.25">
      <c r="E69" s="15"/>
    </row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2" customFormat="1" ht="11.5" x14ac:dyDescent="0.25"/>
    <row r="3" spans="1:9" s="2" customFormat="1" ht="11.5" x14ac:dyDescent="0.25"/>
    <row r="4" spans="1:9" s="2" customFormat="1" ht="11.5" x14ac:dyDescent="0.25"/>
    <row r="5" spans="1:9" s="2" customFormat="1" ht="11.5" x14ac:dyDescent="0.25"/>
    <row r="6" spans="1:9" s="2" customFormat="1" ht="11.5" x14ac:dyDescent="0.25"/>
    <row r="7" spans="1:9" s="1" customFormat="1" ht="25" x14ac:dyDescent="0.5">
      <c r="A7" s="3" t="s">
        <v>64</v>
      </c>
    </row>
    <row r="9" spans="1:9" s="1" customFormat="1" ht="29.25" customHeight="1" x14ac:dyDescent="0.25">
      <c r="A9" s="4" t="s">
        <v>1</v>
      </c>
      <c r="B9" s="5" t="s">
        <v>209</v>
      </c>
      <c r="C9" s="5" t="s">
        <v>210</v>
      </c>
      <c r="D9" s="5" t="s">
        <v>211</v>
      </c>
      <c r="E9" s="5" t="s">
        <v>212</v>
      </c>
      <c r="F9" s="5" t="s">
        <v>213</v>
      </c>
      <c r="G9" s="5" t="s">
        <v>214</v>
      </c>
      <c r="H9" s="5" t="s">
        <v>215</v>
      </c>
      <c r="I9" s="5" t="s">
        <v>216</v>
      </c>
    </row>
    <row r="10" spans="1:9" x14ac:dyDescent="0.25">
      <c r="A10" t="s">
        <v>222</v>
      </c>
      <c r="B10" s="18">
        <v>13131557</v>
      </c>
      <c r="C10" s="18">
        <v>30647297</v>
      </c>
      <c r="D10" s="18">
        <v>34431165</v>
      </c>
      <c r="E10" s="18">
        <v>39953629</v>
      </c>
      <c r="F10" s="18">
        <v>39447301.700000003</v>
      </c>
      <c r="G10" s="18">
        <v>41970614.399999999</v>
      </c>
      <c r="H10" s="18">
        <v>49385940</v>
      </c>
      <c r="I10" s="18">
        <v>55937541.259999998</v>
      </c>
    </row>
    <row r="11" spans="1:9" x14ac:dyDescent="0.25">
      <c r="A11" t="s">
        <v>223</v>
      </c>
      <c r="B11" s="18">
        <v>2312924</v>
      </c>
      <c r="C11" s="18">
        <v>14709957</v>
      </c>
      <c r="D11" s="18">
        <v>16660063</v>
      </c>
      <c r="E11" s="18">
        <v>17731396</v>
      </c>
      <c r="F11" s="18">
        <v>17297113.280000001</v>
      </c>
      <c r="G11" s="18">
        <v>15515215.220000001</v>
      </c>
      <c r="H11" s="18">
        <v>16652723</v>
      </c>
      <c r="I11" s="18">
        <v>17893870.829999998</v>
      </c>
    </row>
    <row r="12" spans="1:9" x14ac:dyDescent="0.25">
      <c r="A12" t="s">
        <v>224</v>
      </c>
      <c r="B12" s="18">
        <v>1576219</v>
      </c>
      <c r="C12" s="18">
        <v>3839116</v>
      </c>
      <c r="D12" s="18">
        <v>9530783</v>
      </c>
      <c r="E12" s="18">
        <v>13497233</v>
      </c>
      <c r="F12" s="18">
        <v>14323490.529999999</v>
      </c>
      <c r="G12" s="18">
        <v>14483190.960000001</v>
      </c>
      <c r="H12" s="18">
        <v>16355201</v>
      </c>
      <c r="I12" s="18">
        <v>18508548.120000001</v>
      </c>
    </row>
    <row r="13" spans="1:9" x14ac:dyDescent="0.25">
      <c r="A13" t="s">
        <v>225</v>
      </c>
      <c r="B13" s="18">
        <v>8181417</v>
      </c>
      <c r="C13" s="18">
        <v>24558897</v>
      </c>
      <c r="D13" s="18">
        <v>34128302</v>
      </c>
      <c r="E13" s="18">
        <v>43236718</v>
      </c>
      <c r="F13" s="18">
        <v>51286585.850000001</v>
      </c>
      <c r="G13" s="18">
        <v>61133973.5</v>
      </c>
      <c r="H13" s="18">
        <v>75601792</v>
      </c>
      <c r="I13" s="18">
        <v>86486583.519999996</v>
      </c>
    </row>
    <row r="14" spans="1:9" x14ac:dyDescent="0.25">
      <c r="A14" t="s">
        <v>243</v>
      </c>
      <c r="B14" s="18">
        <v>0</v>
      </c>
      <c r="C14" s="18">
        <v>720005</v>
      </c>
      <c r="D14" s="18">
        <v>2285843</v>
      </c>
      <c r="E14" s="18">
        <v>4217888</v>
      </c>
      <c r="F14" s="18">
        <v>6232580.4699999997</v>
      </c>
      <c r="G14" s="18">
        <v>7455894.8200000003</v>
      </c>
      <c r="H14" s="18">
        <v>8721775</v>
      </c>
      <c r="I14" s="18">
        <v>10389987.6</v>
      </c>
    </row>
    <row r="15" spans="1:9" x14ac:dyDescent="0.25">
      <c r="A15" t="s">
        <v>226</v>
      </c>
      <c r="B15" s="18">
        <v>4999231</v>
      </c>
      <c r="C15" s="18">
        <v>20642943</v>
      </c>
      <c r="D15" s="18">
        <v>30169844</v>
      </c>
      <c r="E15" s="18">
        <v>39754518</v>
      </c>
      <c r="F15" s="18">
        <v>48826574.700000003</v>
      </c>
      <c r="G15" s="18">
        <v>60284262.200000003</v>
      </c>
      <c r="H15" s="18">
        <v>71245313</v>
      </c>
      <c r="I15" s="18">
        <v>79227439.569999993</v>
      </c>
    </row>
    <row r="16" spans="1:9" x14ac:dyDescent="0.25">
      <c r="A16" t="s">
        <v>227</v>
      </c>
      <c r="B16" s="18">
        <v>10542293</v>
      </c>
      <c r="C16" s="18">
        <v>27757232</v>
      </c>
      <c r="D16" s="18">
        <v>33838336</v>
      </c>
      <c r="E16" s="18">
        <v>45516617</v>
      </c>
      <c r="F16" s="18">
        <v>58351106.649999999</v>
      </c>
      <c r="G16" s="18">
        <v>68229914.760000005</v>
      </c>
      <c r="H16" s="18">
        <v>78625940</v>
      </c>
      <c r="I16" s="18">
        <v>84505743.349999994</v>
      </c>
    </row>
    <row r="17" spans="1:9" x14ac:dyDescent="0.25">
      <c r="A17" t="s">
        <v>228</v>
      </c>
      <c r="B17" s="18">
        <v>11643733</v>
      </c>
      <c r="C17" s="18">
        <v>23270203</v>
      </c>
      <c r="D17" s="18">
        <v>30331089</v>
      </c>
      <c r="E17" s="18">
        <v>34407771</v>
      </c>
      <c r="F17" s="18">
        <v>37406702.200000003</v>
      </c>
      <c r="G17" s="18">
        <v>41417535.700000003</v>
      </c>
      <c r="H17" s="18">
        <v>48376545</v>
      </c>
      <c r="I17" s="18">
        <v>55324841.18</v>
      </c>
    </row>
    <row r="18" spans="1:9" x14ac:dyDescent="0.25">
      <c r="A18" t="s">
        <v>229</v>
      </c>
      <c r="B18" s="18">
        <v>9170862</v>
      </c>
      <c r="C18" s="18">
        <v>22490657</v>
      </c>
      <c r="D18" s="18">
        <v>32528528</v>
      </c>
      <c r="E18" s="18">
        <v>38846260</v>
      </c>
      <c r="F18" s="18">
        <v>49239241.450000003</v>
      </c>
      <c r="G18" s="18">
        <v>60588279.759999998</v>
      </c>
      <c r="H18" s="18">
        <v>70462734</v>
      </c>
      <c r="I18" s="18">
        <v>78409748.540000007</v>
      </c>
    </row>
    <row r="19" spans="1:9" x14ac:dyDescent="0.25">
      <c r="A19" t="s">
        <v>230</v>
      </c>
      <c r="B19" s="18">
        <v>13631707</v>
      </c>
      <c r="C19" s="18">
        <v>35900348</v>
      </c>
      <c r="D19" s="18">
        <v>48128036</v>
      </c>
      <c r="E19" s="18">
        <v>61128571</v>
      </c>
      <c r="F19" s="18">
        <v>65662018.5</v>
      </c>
      <c r="G19" s="18">
        <v>76404074</v>
      </c>
      <c r="H19" s="18">
        <v>85590514</v>
      </c>
      <c r="I19" s="18">
        <v>93127587.409999996</v>
      </c>
    </row>
    <row r="20" spans="1:9" x14ac:dyDescent="0.25">
      <c r="A20" t="s">
        <v>231</v>
      </c>
      <c r="B20" s="18">
        <v>5319708</v>
      </c>
      <c r="C20" s="18">
        <v>12778842</v>
      </c>
      <c r="D20" s="18">
        <v>14035451</v>
      </c>
      <c r="E20" s="18">
        <v>19162839</v>
      </c>
      <c r="F20" s="18">
        <v>23942501.800000001</v>
      </c>
      <c r="G20" s="18">
        <v>28469244.600000001</v>
      </c>
      <c r="H20" s="18">
        <v>34983140</v>
      </c>
      <c r="I20" s="18">
        <v>40913559.799999997</v>
      </c>
    </row>
    <row r="21" spans="1:9" x14ac:dyDescent="0.25">
      <c r="A21" t="s">
        <v>232</v>
      </c>
      <c r="B21" s="18">
        <v>2125911</v>
      </c>
      <c r="C21" s="18">
        <v>9519799</v>
      </c>
      <c r="D21" s="18">
        <v>21179362</v>
      </c>
      <c r="E21" s="18">
        <v>31090524</v>
      </c>
      <c r="F21" s="18">
        <v>38649188.149999999</v>
      </c>
      <c r="G21" s="18">
        <v>47618256.490000002</v>
      </c>
      <c r="H21" s="18">
        <v>57864650</v>
      </c>
      <c r="I21" s="18">
        <v>66556065.219999999</v>
      </c>
    </row>
    <row r="22" spans="1:9" x14ac:dyDescent="0.25">
      <c r="A22" t="s">
        <v>233</v>
      </c>
      <c r="B22" s="18">
        <v>12074062</v>
      </c>
      <c r="C22" s="18">
        <v>21593348</v>
      </c>
      <c r="D22" s="18">
        <v>28488967</v>
      </c>
      <c r="E22" s="18">
        <v>38851152</v>
      </c>
      <c r="F22" s="18">
        <v>48405453.799999997</v>
      </c>
      <c r="G22" s="18">
        <v>59011018</v>
      </c>
      <c r="H22" s="18">
        <v>70086213</v>
      </c>
      <c r="I22" s="18">
        <v>79675449.129999995</v>
      </c>
    </row>
    <row r="23" spans="1:9" x14ac:dyDescent="0.25">
      <c r="A23" t="s">
        <v>234</v>
      </c>
      <c r="B23" s="18">
        <v>12369647</v>
      </c>
      <c r="C23" s="18">
        <v>36962407</v>
      </c>
      <c r="D23" s="18">
        <v>43738445</v>
      </c>
      <c r="E23" s="18">
        <v>51433420</v>
      </c>
      <c r="F23" s="18">
        <v>57027589</v>
      </c>
      <c r="G23" s="18">
        <v>65911416.380000003</v>
      </c>
      <c r="H23" s="18">
        <v>77477121</v>
      </c>
      <c r="I23" s="18">
        <v>85393825</v>
      </c>
    </row>
    <row r="24" spans="1:9" x14ac:dyDescent="0.25">
      <c r="A24" t="s">
        <v>235</v>
      </c>
      <c r="B24" s="18">
        <v>5185290</v>
      </c>
      <c r="C24" s="18">
        <v>16012026</v>
      </c>
      <c r="D24" s="18">
        <v>23977577</v>
      </c>
      <c r="E24" s="18">
        <v>28707774</v>
      </c>
      <c r="F24" s="18">
        <v>34156839.700000003</v>
      </c>
      <c r="G24" s="18">
        <v>36954309</v>
      </c>
      <c r="H24" s="18">
        <v>44528983</v>
      </c>
      <c r="I24" s="18">
        <v>51962965.25</v>
      </c>
    </row>
    <row r="25" spans="1:9" x14ac:dyDescent="0.25">
      <c r="A25" t="s">
        <v>236</v>
      </c>
      <c r="B25" s="18">
        <v>12892936</v>
      </c>
      <c r="C25" s="18">
        <v>24903196</v>
      </c>
      <c r="D25" s="18">
        <v>33133783</v>
      </c>
      <c r="E25" s="18">
        <v>38663951</v>
      </c>
      <c r="F25" s="18">
        <v>43945745.079999998</v>
      </c>
      <c r="G25" s="18">
        <v>48435952.710000001</v>
      </c>
      <c r="H25" s="18">
        <v>53254055</v>
      </c>
      <c r="I25" s="18">
        <v>56229765.969999999</v>
      </c>
    </row>
    <row r="26" spans="1:9" x14ac:dyDescent="0.25">
      <c r="A26" t="s">
        <v>237</v>
      </c>
      <c r="B26" s="18">
        <v>8882281</v>
      </c>
      <c r="C26" s="18">
        <v>18219107</v>
      </c>
      <c r="D26" s="18">
        <v>23369404</v>
      </c>
      <c r="E26" s="18">
        <v>27387967</v>
      </c>
      <c r="F26" s="18">
        <v>29972491.5</v>
      </c>
      <c r="G26" s="18">
        <v>36273354.799999997</v>
      </c>
      <c r="H26" s="18">
        <v>45184406</v>
      </c>
      <c r="I26" s="18">
        <v>52775351.340000004</v>
      </c>
    </row>
    <row r="27" spans="1:9" x14ac:dyDescent="0.25">
      <c r="A27" t="s">
        <v>238</v>
      </c>
      <c r="B27" s="18">
        <v>17521098</v>
      </c>
      <c r="C27" s="18">
        <v>44459769</v>
      </c>
      <c r="D27" s="18">
        <v>51379851</v>
      </c>
      <c r="E27" s="18">
        <v>60873049</v>
      </c>
      <c r="F27" s="18">
        <v>62011793.859999999</v>
      </c>
      <c r="G27" s="18">
        <v>61136690.539999999</v>
      </c>
      <c r="H27" s="18">
        <v>66366249</v>
      </c>
      <c r="I27" s="18">
        <v>71529017.140000001</v>
      </c>
    </row>
    <row r="28" spans="1:9" x14ac:dyDescent="0.25">
      <c r="A28" t="s">
        <v>51</v>
      </c>
      <c r="B28" s="18">
        <v>348087</v>
      </c>
      <c r="C28" s="18">
        <v>3236515</v>
      </c>
      <c r="D28" s="18">
        <v>6816113</v>
      </c>
      <c r="E28" s="18">
        <v>10792060</v>
      </c>
      <c r="F28" s="18">
        <v>13624057.199999999</v>
      </c>
      <c r="G28" s="18">
        <v>15672151.5</v>
      </c>
      <c r="H28" s="18">
        <v>19484600</v>
      </c>
      <c r="I28" s="18">
        <v>22039453.84</v>
      </c>
    </row>
    <row r="29" spans="1:9" x14ac:dyDescent="0.25">
      <c r="A29" t="s">
        <v>239</v>
      </c>
      <c r="B29" s="18">
        <v>15882691</v>
      </c>
      <c r="C29" s="18">
        <v>32206956</v>
      </c>
      <c r="D29" s="18">
        <v>40134041</v>
      </c>
      <c r="E29" s="18">
        <v>54078444</v>
      </c>
      <c r="F29" s="18">
        <v>63817631.560000002</v>
      </c>
      <c r="G29" s="18">
        <v>73234749.120000005</v>
      </c>
      <c r="H29" s="18">
        <v>97362804</v>
      </c>
      <c r="I29" s="18">
        <v>114825910.23</v>
      </c>
    </row>
    <row r="30" spans="1:9" x14ac:dyDescent="0.25">
      <c r="A30" t="s">
        <v>53</v>
      </c>
      <c r="B30" s="18">
        <v>19791070</v>
      </c>
      <c r="C30" s="18">
        <v>34477592</v>
      </c>
      <c r="D30" s="18">
        <v>35731092</v>
      </c>
      <c r="E30" s="18">
        <v>43051155</v>
      </c>
      <c r="F30" s="18">
        <v>49772358.270000003</v>
      </c>
      <c r="G30" s="18">
        <v>57710226.829999998</v>
      </c>
      <c r="H30" s="18">
        <v>67467651</v>
      </c>
      <c r="I30" s="18">
        <v>73117845.530000001</v>
      </c>
    </row>
    <row r="31" spans="1:9" x14ac:dyDescent="0.25">
      <c r="A31" t="s">
        <v>54</v>
      </c>
      <c r="B31" s="18">
        <v>11356</v>
      </c>
      <c r="C31" s="18">
        <v>8275762</v>
      </c>
      <c r="D31" s="18">
        <v>20914613</v>
      </c>
      <c r="E31" s="18">
        <v>33416371</v>
      </c>
      <c r="F31" s="18">
        <v>43579250.579999998</v>
      </c>
      <c r="G31" s="18">
        <v>48486200.759999998</v>
      </c>
      <c r="H31" s="18">
        <v>55442642</v>
      </c>
      <c r="I31" s="18">
        <v>63128708.689999998</v>
      </c>
    </row>
    <row r="32" spans="1:9" x14ac:dyDescent="0.25">
      <c r="A32" t="s">
        <v>55</v>
      </c>
      <c r="B32" s="18">
        <v>6209944</v>
      </c>
      <c r="C32" s="18">
        <v>17803849</v>
      </c>
      <c r="D32" s="18">
        <v>27191977</v>
      </c>
      <c r="E32" s="18">
        <v>36254723</v>
      </c>
      <c r="F32" s="18">
        <v>42073080.659999996</v>
      </c>
      <c r="G32" s="18">
        <v>47766869.950000003</v>
      </c>
      <c r="H32" s="18">
        <v>57560132</v>
      </c>
      <c r="I32" s="18">
        <v>65230418.909999996</v>
      </c>
    </row>
    <row r="33" spans="1:9" x14ac:dyDescent="0.25">
      <c r="A33" t="s">
        <v>56</v>
      </c>
      <c r="B33" s="18">
        <v>0</v>
      </c>
      <c r="C33" s="18">
        <v>505280</v>
      </c>
      <c r="D33" s="18">
        <v>1984587</v>
      </c>
      <c r="E33" s="18">
        <v>2488418</v>
      </c>
      <c r="F33" s="18">
        <v>3289324.92</v>
      </c>
      <c r="G33" s="18">
        <v>7435444.0999999996</v>
      </c>
      <c r="H33" s="18">
        <v>9318638</v>
      </c>
      <c r="I33" s="18">
        <v>11254335.74</v>
      </c>
    </row>
    <row r="34" spans="1:9" x14ac:dyDescent="0.25">
      <c r="A34" t="s">
        <v>57</v>
      </c>
      <c r="B34" s="18">
        <v>789096</v>
      </c>
      <c r="C34" s="18">
        <v>6259110</v>
      </c>
      <c r="D34" s="18">
        <v>10041080</v>
      </c>
      <c r="E34" s="18">
        <v>14469874</v>
      </c>
      <c r="F34" s="18">
        <v>17784621.899999999</v>
      </c>
      <c r="G34" s="18">
        <v>22189541.300000001</v>
      </c>
      <c r="H34" s="18">
        <v>27461682</v>
      </c>
      <c r="I34" s="18">
        <v>30369624.93</v>
      </c>
    </row>
    <row r="35" spans="1:9" x14ac:dyDescent="0.25">
      <c r="A35" t="s">
        <v>240</v>
      </c>
      <c r="B35" s="18">
        <v>1030845</v>
      </c>
      <c r="C35" s="18">
        <v>4233094</v>
      </c>
      <c r="D35" s="18">
        <v>8132171</v>
      </c>
      <c r="E35" s="18">
        <v>14884536</v>
      </c>
      <c r="F35" s="18">
        <v>16614107.75</v>
      </c>
      <c r="G35" s="18">
        <v>18918503.800000001</v>
      </c>
      <c r="H35" s="18">
        <v>20677806</v>
      </c>
      <c r="I35" s="18">
        <v>22588810.34</v>
      </c>
    </row>
    <row r="36" spans="1:9" x14ac:dyDescent="0.25">
      <c r="A36" t="s">
        <v>241</v>
      </c>
      <c r="B36" s="18">
        <v>8888790</v>
      </c>
      <c r="C36" s="18">
        <v>22152420</v>
      </c>
      <c r="D36" s="18">
        <v>24974921</v>
      </c>
      <c r="E36" s="18">
        <v>34408350</v>
      </c>
      <c r="F36" s="18">
        <v>42147801.899999999</v>
      </c>
      <c r="G36" s="18">
        <v>47314721.100000001</v>
      </c>
      <c r="H36" s="18">
        <v>52623629</v>
      </c>
      <c r="I36" s="18">
        <v>54151442.460000001</v>
      </c>
    </row>
    <row r="37" spans="1:9" x14ac:dyDescent="0.25">
      <c r="A37" t="s">
        <v>167</v>
      </c>
      <c r="B37" s="18">
        <v>1703209</v>
      </c>
      <c r="C37" s="18">
        <v>12857992</v>
      </c>
      <c r="D37" s="18">
        <v>23299598</v>
      </c>
      <c r="E37" s="18">
        <v>32321486</v>
      </c>
      <c r="F37" s="18">
        <v>45336643.869999997</v>
      </c>
      <c r="G37" s="18">
        <v>53923990.5</v>
      </c>
      <c r="H37" s="18">
        <v>64888765</v>
      </c>
      <c r="I37" s="18">
        <v>71557259.5</v>
      </c>
    </row>
    <row r="38" spans="1:9" x14ac:dyDescent="0.25">
      <c r="A38" t="s">
        <v>242</v>
      </c>
      <c r="B38" s="18">
        <v>1141992</v>
      </c>
      <c r="C38" s="18">
        <v>11029434</v>
      </c>
      <c r="D38" s="18">
        <v>18666187</v>
      </c>
      <c r="E38" s="18">
        <v>26975073</v>
      </c>
      <c r="F38" s="18">
        <v>32745484.600000001</v>
      </c>
      <c r="G38" s="18">
        <v>38055507.799999997</v>
      </c>
      <c r="H38" s="18">
        <v>44297089</v>
      </c>
      <c r="I38" s="18">
        <v>49192195.210000001</v>
      </c>
    </row>
    <row r="39" spans="1:9" x14ac:dyDescent="0.25">
      <c r="A39" t="s">
        <v>62</v>
      </c>
      <c r="B39" s="18">
        <v>1815792</v>
      </c>
      <c r="C39" s="18">
        <v>2714594</v>
      </c>
      <c r="D39" s="18">
        <v>5277503</v>
      </c>
      <c r="E39" s="18">
        <v>10623605</v>
      </c>
      <c r="F39" s="18">
        <v>16596508.26</v>
      </c>
      <c r="G39" s="18">
        <v>24021747.879999999</v>
      </c>
      <c r="H39" s="18">
        <v>29728048</v>
      </c>
      <c r="I39" s="18">
        <v>33125992.280000001</v>
      </c>
    </row>
    <row r="40" spans="1:9" ht="13" thickBot="1" x14ac:dyDescent="0.3">
      <c r="A40" t="s">
        <v>63</v>
      </c>
      <c r="B40" s="18">
        <v>2146003</v>
      </c>
      <c r="C40" s="18">
        <v>6693949</v>
      </c>
      <c r="D40" s="18">
        <v>11025613</v>
      </c>
      <c r="E40" s="18">
        <v>15607401</v>
      </c>
      <c r="F40" s="18">
        <v>17722819.309999999</v>
      </c>
      <c r="G40" s="18">
        <v>20685119.09</v>
      </c>
      <c r="H40" s="18">
        <v>25871438</v>
      </c>
      <c r="I40" s="18">
        <v>29161097.329999998</v>
      </c>
    </row>
    <row r="41" spans="1:9" ht="13.5" thickBot="1" x14ac:dyDescent="0.35">
      <c r="A41" s="19" t="s">
        <v>65</v>
      </c>
      <c r="B41" s="20">
        <f>SUM(B10:B40)</f>
        <v>211319751</v>
      </c>
      <c r="C41" s="20">
        <f>SUM(C10:C40)</f>
        <v>551431696</v>
      </c>
      <c r="D41" s="20">
        <f t="shared" ref="D41:H41" si="0">SUM(D10:D40)</f>
        <v>745524325</v>
      </c>
      <c r="E41" s="20">
        <f t="shared" si="0"/>
        <v>963832773</v>
      </c>
      <c r="F41" s="20">
        <f t="shared" si="0"/>
        <v>1131288009</v>
      </c>
      <c r="G41" s="20">
        <f t="shared" si="0"/>
        <v>1306707971.5699997</v>
      </c>
      <c r="H41" s="20">
        <f t="shared" si="0"/>
        <v>1542948218</v>
      </c>
      <c r="I41" s="20">
        <f>SUM(I10:I40)</f>
        <v>1724590985.22</v>
      </c>
    </row>
    <row r="43" spans="1:9" ht="13" x14ac:dyDescent="0.3">
      <c r="A43" s="12" t="s">
        <v>66</v>
      </c>
    </row>
    <row r="44" spans="1:9" x14ac:dyDescent="0.25">
      <c r="A44" t="s">
        <v>12</v>
      </c>
      <c r="B44" s="18">
        <v>11089166</v>
      </c>
      <c r="C44" s="18">
        <v>29345104</v>
      </c>
      <c r="D44" s="18">
        <v>44919644</v>
      </c>
      <c r="E44" s="18">
        <v>55860980</v>
      </c>
      <c r="F44" s="18">
        <v>65384982.450000003</v>
      </c>
      <c r="G44" s="18">
        <v>73573653.090000004</v>
      </c>
      <c r="H44" s="18">
        <v>84921326</v>
      </c>
      <c r="I44" s="18">
        <v>93485430.370000005</v>
      </c>
    </row>
    <row r="45" spans="1:9" x14ac:dyDescent="0.25">
      <c r="A45" t="s">
        <v>13</v>
      </c>
      <c r="B45" s="18">
        <v>223949</v>
      </c>
      <c r="C45" s="18">
        <v>1415931</v>
      </c>
      <c r="D45" s="18">
        <v>2437949</v>
      </c>
      <c r="E45" s="18">
        <v>3641070</v>
      </c>
      <c r="F45" s="18">
        <v>4450146.9000000004</v>
      </c>
      <c r="G45" s="18">
        <v>5097742.8</v>
      </c>
      <c r="H45" s="18">
        <v>5596655</v>
      </c>
      <c r="I45" s="18">
        <v>5710111.5300000003</v>
      </c>
    </row>
    <row r="46" spans="1:9" x14ac:dyDescent="0.25">
      <c r="A46" t="s">
        <v>67</v>
      </c>
      <c r="B46" s="18">
        <v>334467</v>
      </c>
      <c r="C46" s="18">
        <v>1544991</v>
      </c>
      <c r="D46" s="18">
        <v>3062382</v>
      </c>
      <c r="E46" s="18">
        <v>4299106</v>
      </c>
      <c r="F46" s="18">
        <v>4924730.46</v>
      </c>
      <c r="G46" s="18">
        <v>5458618.0999999996</v>
      </c>
      <c r="H46" s="18">
        <v>5450712</v>
      </c>
      <c r="I46" s="18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9" t="s">
        <v>71</v>
      </c>
      <c r="B50" s="20">
        <f t="shared" ref="B50:I50" si="1">SUM(B44:B49)</f>
        <v>11647582</v>
      </c>
      <c r="C50" s="20">
        <f t="shared" si="1"/>
        <v>32306026</v>
      </c>
      <c r="D50" s="20">
        <f t="shared" si="1"/>
        <v>50419975</v>
      </c>
      <c r="E50" s="20">
        <f t="shared" si="1"/>
        <v>63801156</v>
      </c>
      <c r="F50" s="20">
        <f t="shared" si="1"/>
        <v>74759859.810000002</v>
      </c>
      <c r="G50" s="20">
        <f t="shared" si="1"/>
        <v>84130013.989999995</v>
      </c>
      <c r="H50" s="20">
        <f t="shared" si="1"/>
        <v>95968693</v>
      </c>
      <c r="I50" s="20">
        <f t="shared" si="1"/>
        <v>104791597.90000001</v>
      </c>
    </row>
    <row r="52" spans="1:9" ht="13" x14ac:dyDescent="0.3">
      <c r="A52" s="12" t="s">
        <v>72</v>
      </c>
    </row>
    <row r="53" spans="1:9" x14ac:dyDescent="0.25">
      <c r="A53" t="s">
        <v>73</v>
      </c>
      <c r="B53" s="18">
        <v>8886363</v>
      </c>
      <c r="C53" s="18">
        <v>17881126</v>
      </c>
      <c r="D53" s="18">
        <v>22705265</v>
      </c>
      <c r="E53" s="18">
        <v>27178768</v>
      </c>
      <c r="F53" s="18">
        <v>30214638.739999998</v>
      </c>
      <c r="G53" s="18">
        <v>34167149.990000002</v>
      </c>
      <c r="H53" s="18">
        <v>39402060</v>
      </c>
      <c r="I53" s="18">
        <v>42666463.189999998</v>
      </c>
    </row>
    <row r="54" spans="1:9" x14ac:dyDescent="0.25">
      <c r="A54" t="s">
        <v>74</v>
      </c>
      <c r="B54" s="18">
        <v>0</v>
      </c>
      <c r="C54" s="18">
        <v>682783</v>
      </c>
      <c r="D54" s="18">
        <v>2036977</v>
      </c>
      <c r="E54" s="18">
        <v>2747042</v>
      </c>
      <c r="F54" s="18">
        <v>2601373.2000000002</v>
      </c>
      <c r="G54" s="18">
        <v>2515888.2000000002</v>
      </c>
      <c r="H54" s="18">
        <v>2758420</v>
      </c>
      <c r="I54" s="18">
        <v>2882008.41</v>
      </c>
    </row>
    <row r="55" spans="1:9" x14ac:dyDescent="0.25">
      <c r="A55" t="s">
        <v>75</v>
      </c>
      <c r="B55" s="18">
        <v>370303</v>
      </c>
      <c r="C55" s="18">
        <v>1217650</v>
      </c>
      <c r="D55" s="18">
        <v>2534041</v>
      </c>
      <c r="E55" s="18">
        <v>3979395</v>
      </c>
      <c r="F55" s="18">
        <v>6310699.9000000004</v>
      </c>
      <c r="G55" s="18">
        <v>6833425.2000000002</v>
      </c>
      <c r="H55" s="18">
        <v>7730103</v>
      </c>
      <c r="I55" s="18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9" t="s">
        <v>71</v>
      </c>
      <c r="B59" s="20">
        <f t="shared" ref="B59:I59" si="2">SUM(B53:B58)</f>
        <v>9256666</v>
      </c>
      <c r="C59" s="20">
        <f t="shared" si="2"/>
        <v>19781559</v>
      </c>
      <c r="D59" s="20">
        <f t="shared" si="2"/>
        <v>27276283</v>
      </c>
      <c r="E59" s="20">
        <f t="shared" si="2"/>
        <v>33905205</v>
      </c>
      <c r="F59" s="20">
        <f t="shared" si="2"/>
        <v>39126711.839999996</v>
      </c>
      <c r="G59" s="20">
        <f t="shared" si="2"/>
        <v>43516463.390000008</v>
      </c>
      <c r="H59" s="20">
        <f t="shared" si="2"/>
        <v>49890583</v>
      </c>
      <c r="I59" s="20">
        <f t="shared" si="2"/>
        <v>54234075.969999991</v>
      </c>
    </row>
    <row r="61" spans="1:9" ht="13" x14ac:dyDescent="0.3">
      <c r="A61" s="12" t="s">
        <v>78</v>
      </c>
    </row>
    <row r="62" spans="1:9" x14ac:dyDescent="0.25">
      <c r="A62" t="s">
        <v>79</v>
      </c>
      <c r="B62" s="18">
        <v>346126</v>
      </c>
      <c r="C62" s="18">
        <v>4336505</v>
      </c>
      <c r="D62" s="18">
        <v>7933972</v>
      </c>
      <c r="E62" s="18">
        <v>12052412</v>
      </c>
      <c r="F62" s="18">
        <v>13234390.699999999</v>
      </c>
      <c r="G62" s="18">
        <v>14846673.789999999</v>
      </c>
      <c r="H62" s="18">
        <v>16035423</v>
      </c>
      <c r="I62" s="18">
        <v>19221462.010000002</v>
      </c>
    </row>
    <row r="63" spans="1:9" ht="13" thickBot="1" x14ac:dyDescent="0.3">
      <c r="A63" t="s">
        <v>80</v>
      </c>
      <c r="B63" s="18">
        <v>135107</v>
      </c>
      <c r="C63" s="18">
        <v>5823567</v>
      </c>
      <c r="D63" s="18">
        <v>7966680</v>
      </c>
      <c r="E63" s="18">
        <v>9921423</v>
      </c>
      <c r="F63" s="18">
        <v>11847080.33</v>
      </c>
      <c r="G63" s="18">
        <v>13491941.5</v>
      </c>
      <c r="H63" s="18">
        <v>15448176</v>
      </c>
      <c r="I63" s="18">
        <v>16409065.130000001</v>
      </c>
    </row>
    <row r="64" spans="1:9" ht="13.5" thickBot="1" x14ac:dyDescent="0.35">
      <c r="A64" s="19" t="s">
        <v>81</v>
      </c>
      <c r="B64" s="20">
        <f t="shared" ref="B64:I64" si="3">SUM(B62:B63)</f>
        <v>481233</v>
      </c>
      <c r="C64" s="20">
        <f t="shared" si="3"/>
        <v>10160072</v>
      </c>
      <c r="D64" s="20">
        <f t="shared" si="3"/>
        <v>15900652</v>
      </c>
      <c r="E64" s="20">
        <f t="shared" si="3"/>
        <v>21973835</v>
      </c>
      <c r="F64" s="20">
        <f t="shared" si="3"/>
        <v>25081471.030000001</v>
      </c>
      <c r="G64" s="20">
        <f t="shared" si="3"/>
        <v>28338615.289999999</v>
      </c>
      <c r="H64" s="20">
        <f t="shared" si="3"/>
        <v>31483599</v>
      </c>
      <c r="I64" s="20">
        <f t="shared" si="3"/>
        <v>35630527.140000001</v>
      </c>
    </row>
    <row r="66" spans="1:9" ht="13" x14ac:dyDescent="0.3">
      <c r="A66" s="12" t="s">
        <v>82</v>
      </c>
    </row>
    <row r="67" spans="1:9" x14ac:dyDescent="0.25">
      <c r="A67" t="s">
        <v>83</v>
      </c>
      <c r="B67" s="18">
        <v>40531</v>
      </c>
      <c r="C67" s="18">
        <v>2025135</v>
      </c>
      <c r="D67" s="18">
        <v>5253838</v>
      </c>
      <c r="E67" s="18">
        <v>7997029</v>
      </c>
      <c r="F67" s="18">
        <v>10217625.609999999</v>
      </c>
      <c r="G67" s="18">
        <v>11355365.189999999</v>
      </c>
      <c r="H67" s="18">
        <v>12394808</v>
      </c>
      <c r="I67" s="18">
        <v>13965488.880000001</v>
      </c>
    </row>
    <row r="68" spans="1:9" x14ac:dyDescent="0.25">
      <c r="A68" t="s">
        <v>84</v>
      </c>
      <c r="B68" s="18">
        <v>1404920</v>
      </c>
      <c r="C68" s="18">
        <v>1669682</v>
      </c>
      <c r="D68" s="18">
        <v>2348539</v>
      </c>
      <c r="E68" s="18">
        <v>4494027</v>
      </c>
      <c r="F68" s="18">
        <v>6080210.0999999996</v>
      </c>
      <c r="G68" s="18">
        <v>6558747.7999999998</v>
      </c>
      <c r="H68" s="18">
        <v>7592339</v>
      </c>
      <c r="I68" s="18">
        <v>8696677.9100000001</v>
      </c>
    </row>
    <row r="69" spans="1:9" x14ac:dyDescent="0.25">
      <c r="A69" t="s">
        <v>85</v>
      </c>
      <c r="B69" s="18">
        <v>8397013</v>
      </c>
      <c r="C69" s="18">
        <v>19371157</v>
      </c>
      <c r="D69" s="18">
        <v>24603781</v>
      </c>
      <c r="E69" s="18">
        <v>30257878</v>
      </c>
      <c r="F69" s="18">
        <v>31976458.5</v>
      </c>
      <c r="G69" s="18">
        <v>33992954.049999997</v>
      </c>
      <c r="H69" s="18">
        <v>37667076</v>
      </c>
      <c r="I69" s="18">
        <v>39163507.909999996</v>
      </c>
    </row>
    <row r="70" spans="1:9" ht="13" thickBot="1" x14ac:dyDescent="0.3">
      <c r="A70" t="s">
        <v>86</v>
      </c>
      <c r="B70" s="18">
        <v>0</v>
      </c>
      <c r="C70" s="18">
        <v>800076</v>
      </c>
      <c r="D70" s="18">
        <v>2606190</v>
      </c>
      <c r="E70" s="18">
        <v>3912617</v>
      </c>
      <c r="F70" s="18">
        <v>4476359.92</v>
      </c>
      <c r="G70" s="18">
        <v>5215835.16</v>
      </c>
      <c r="H70" s="18">
        <v>5540346</v>
      </c>
      <c r="I70" s="18">
        <v>5780691.6200000001</v>
      </c>
    </row>
    <row r="71" spans="1:9" ht="13.5" thickBot="1" x14ac:dyDescent="0.35">
      <c r="A71" s="19" t="s">
        <v>87</v>
      </c>
      <c r="B71" s="20">
        <f t="shared" ref="B71:I71" si="4">SUM(B67:B70)</f>
        <v>9842464</v>
      </c>
      <c r="C71" s="20">
        <f t="shared" si="4"/>
        <v>23866050</v>
      </c>
      <c r="D71" s="20">
        <f t="shared" si="4"/>
        <v>34812348</v>
      </c>
      <c r="E71" s="20">
        <f t="shared" si="4"/>
        <v>46661551</v>
      </c>
      <c r="F71" s="20">
        <f t="shared" si="4"/>
        <v>52750654.130000003</v>
      </c>
      <c r="G71" s="20">
        <f t="shared" si="4"/>
        <v>57122902.199999988</v>
      </c>
      <c r="H71" s="20">
        <f t="shared" si="4"/>
        <v>63194569</v>
      </c>
      <c r="I71" s="20">
        <f t="shared" si="4"/>
        <v>67606366.319999993</v>
      </c>
    </row>
    <row r="73" spans="1:9" ht="13" x14ac:dyDescent="0.3">
      <c r="A73" s="12" t="s">
        <v>88</v>
      </c>
    </row>
    <row r="74" spans="1:9" x14ac:dyDescent="0.25">
      <c r="A74" t="s">
        <v>89</v>
      </c>
      <c r="B74" s="18">
        <v>789071</v>
      </c>
      <c r="C74" s="18">
        <v>4399912</v>
      </c>
      <c r="D74" s="18">
        <v>8863914</v>
      </c>
      <c r="E74" s="18">
        <v>14294269</v>
      </c>
      <c r="F74" s="18">
        <v>16534814.4</v>
      </c>
      <c r="G74" s="18">
        <v>18190324.5</v>
      </c>
      <c r="H74" s="18">
        <v>21488650</v>
      </c>
      <c r="I74" s="18">
        <v>23906721.800000001</v>
      </c>
    </row>
    <row r="75" spans="1:9" x14ac:dyDescent="0.25">
      <c r="A75" t="s">
        <v>16</v>
      </c>
      <c r="B75" s="18">
        <v>714190</v>
      </c>
      <c r="C75" s="18">
        <v>1523917</v>
      </c>
      <c r="D75" s="18">
        <v>2353660</v>
      </c>
      <c r="E75" s="18">
        <v>4073805</v>
      </c>
      <c r="F75" s="18">
        <v>5123929</v>
      </c>
      <c r="G75" s="18">
        <v>5672202.9000000004</v>
      </c>
      <c r="H75" s="18">
        <v>6397897</v>
      </c>
      <c r="I75" s="18">
        <v>6492414.1299999999</v>
      </c>
    </row>
    <row r="76" spans="1:9" x14ac:dyDescent="0.25">
      <c r="A76" t="s">
        <v>90</v>
      </c>
      <c r="B76" s="18">
        <v>0</v>
      </c>
      <c r="C76" s="18">
        <v>139103</v>
      </c>
      <c r="D76" s="18">
        <v>2165631</v>
      </c>
      <c r="E76" s="18">
        <v>3766088</v>
      </c>
      <c r="F76" s="18">
        <v>4917862.7</v>
      </c>
      <c r="G76" s="18">
        <v>5692614.7000000002</v>
      </c>
      <c r="H76" s="18">
        <v>6203860</v>
      </c>
      <c r="I76" s="18">
        <v>6572170.8300000001</v>
      </c>
    </row>
    <row r="77" spans="1:9" x14ac:dyDescent="0.25">
      <c r="A77" t="s">
        <v>15</v>
      </c>
      <c r="B77" s="18">
        <v>311817</v>
      </c>
      <c r="C77" s="18">
        <v>1556619</v>
      </c>
      <c r="D77" s="18">
        <v>2579313</v>
      </c>
      <c r="E77" s="18">
        <v>4501836</v>
      </c>
      <c r="F77" s="18">
        <v>5160053.7</v>
      </c>
      <c r="G77" s="18">
        <v>6634935.1399999997</v>
      </c>
      <c r="H77" s="18">
        <v>8629813</v>
      </c>
      <c r="I77" s="18">
        <v>9849212.4100000001</v>
      </c>
    </row>
    <row r="78" spans="1:9" x14ac:dyDescent="0.25">
      <c r="A78" t="s">
        <v>75</v>
      </c>
      <c r="B78" s="18">
        <v>158057</v>
      </c>
      <c r="C78" s="18">
        <v>872292</v>
      </c>
      <c r="D78" s="18">
        <v>1770239</v>
      </c>
      <c r="E78" s="18">
        <v>2221114</v>
      </c>
      <c r="F78" s="18">
        <v>2379096.2200000002</v>
      </c>
      <c r="G78" s="18">
        <v>3377691.7</v>
      </c>
      <c r="H78" s="18">
        <v>3630022</v>
      </c>
      <c r="I78" s="18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9" t="s">
        <v>94</v>
      </c>
      <c r="B82" s="20">
        <f t="shared" ref="B82:I82" si="5">SUM(B74:B81)</f>
        <v>1973135</v>
      </c>
      <c r="C82" s="20">
        <f t="shared" si="5"/>
        <v>8491843</v>
      </c>
      <c r="D82" s="20">
        <f t="shared" si="5"/>
        <v>17732757</v>
      </c>
      <c r="E82" s="20">
        <f t="shared" si="5"/>
        <v>28857112</v>
      </c>
      <c r="F82" s="20">
        <f t="shared" si="5"/>
        <v>34115756.019999996</v>
      </c>
      <c r="G82" s="20">
        <f t="shared" si="5"/>
        <v>39567768.939999998</v>
      </c>
      <c r="H82" s="20">
        <f t="shared" si="5"/>
        <v>46350242</v>
      </c>
      <c r="I82" s="20">
        <f t="shared" si="5"/>
        <v>50513329.530000001</v>
      </c>
    </row>
    <row r="84" spans="1:9" ht="13" x14ac:dyDescent="0.3">
      <c r="A84" s="12" t="s">
        <v>95</v>
      </c>
    </row>
    <row r="85" spans="1:9" x14ac:dyDescent="0.25">
      <c r="A85" t="s">
        <v>96</v>
      </c>
      <c r="B85" s="18">
        <v>858190</v>
      </c>
      <c r="C85" s="18">
        <v>7284515</v>
      </c>
      <c r="D85" s="18">
        <v>16636960</v>
      </c>
      <c r="E85" s="18">
        <v>22706159</v>
      </c>
      <c r="F85" s="18">
        <v>25133540.949999999</v>
      </c>
      <c r="G85" s="18">
        <v>27566036.920000002</v>
      </c>
      <c r="H85" s="18">
        <v>31693292</v>
      </c>
      <c r="I85" s="18">
        <v>34737252.409999996</v>
      </c>
    </row>
    <row r="86" spans="1:9" x14ac:dyDescent="0.25">
      <c r="A86" t="s">
        <v>97</v>
      </c>
      <c r="B86" s="18">
        <v>0</v>
      </c>
      <c r="C86" s="18">
        <v>0</v>
      </c>
      <c r="D86" s="18">
        <v>143441</v>
      </c>
      <c r="E86" s="18">
        <v>3015819</v>
      </c>
      <c r="F86" s="18">
        <v>4397000.0999999996</v>
      </c>
      <c r="G86" s="18">
        <v>5223104.5</v>
      </c>
      <c r="H86" s="18">
        <v>6255680</v>
      </c>
      <c r="I86" s="18">
        <v>6654834.3799999999</v>
      </c>
    </row>
    <row r="87" spans="1:9" x14ac:dyDescent="0.25">
      <c r="A87" t="s">
        <v>75</v>
      </c>
      <c r="B87" s="18">
        <v>0</v>
      </c>
      <c r="C87" s="18">
        <v>1070027</v>
      </c>
      <c r="D87" s="18">
        <v>2726100</v>
      </c>
      <c r="E87" s="18">
        <v>4397911</v>
      </c>
      <c r="F87" s="18">
        <v>5497085</v>
      </c>
      <c r="G87" s="18">
        <v>6820810.0999999996</v>
      </c>
      <c r="H87" s="18">
        <v>7671304</v>
      </c>
      <c r="I87" s="18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9" t="s">
        <v>71</v>
      </c>
      <c r="B91" s="20">
        <f t="shared" ref="B91:I91" si="6">SUM(B85:B90)</f>
        <v>858190</v>
      </c>
      <c r="C91" s="20">
        <f t="shared" si="6"/>
        <v>8354542</v>
      </c>
      <c r="D91" s="20">
        <f t="shared" si="6"/>
        <v>19506501</v>
      </c>
      <c r="E91" s="20">
        <f t="shared" si="6"/>
        <v>30119889</v>
      </c>
      <c r="F91" s="20">
        <f t="shared" si="6"/>
        <v>35027626.049999997</v>
      </c>
      <c r="G91" s="20">
        <f t="shared" si="6"/>
        <v>39609951.520000003</v>
      </c>
      <c r="H91" s="20">
        <f t="shared" si="6"/>
        <v>45620276</v>
      </c>
      <c r="I91" s="20">
        <f t="shared" si="6"/>
        <v>49934583.109999999</v>
      </c>
    </row>
    <row r="93" spans="1:9" ht="13" x14ac:dyDescent="0.3">
      <c r="A93" s="12" t="s">
        <v>100</v>
      </c>
    </row>
    <row r="94" spans="1:9" x14ac:dyDescent="0.25">
      <c r="A94" t="s">
        <v>101</v>
      </c>
      <c r="B94" s="18">
        <v>3531354</v>
      </c>
      <c r="C94" s="18">
        <v>7147614</v>
      </c>
      <c r="D94" s="18">
        <v>10093229</v>
      </c>
      <c r="E94" s="18">
        <v>13032312</v>
      </c>
      <c r="F94" s="18">
        <v>14411796.699999999</v>
      </c>
      <c r="G94" s="18">
        <v>15365177.65</v>
      </c>
      <c r="H94" s="18">
        <v>16998177</v>
      </c>
      <c r="I94" s="18">
        <v>18172687.800000001</v>
      </c>
    </row>
    <row r="95" spans="1:9" x14ac:dyDescent="0.25">
      <c r="A95" t="s">
        <v>102</v>
      </c>
      <c r="B95" s="18">
        <v>0</v>
      </c>
      <c r="C95" s="18">
        <v>105975</v>
      </c>
      <c r="D95" s="18">
        <v>705043</v>
      </c>
      <c r="E95" s="18">
        <v>2334823</v>
      </c>
      <c r="F95" s="18">
        <v>3638766.3</v>
      </c>
      <c r="G95" s="18">
        <v>4607544.2</v>
      </c>
      <c r="H95" s="18">
        <v>5681853</v>
      </c>
      <c r="I95" s="18">
        <v>5689197.6299999999</v>
      </c>
    </row>
    <row r="96" spans="1:9" x14ac:dyDescent="0.25">
      <c r="A96" t="s">
        <v>75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9" t="s">
        <v>87</v>
      </c>
      <c r="B99" s="20">
        <f t="shared" ref="B99:I99" si="7">SUM(B94:B98)</f>
        <v>3531354</v>
      </c>
      <c r="C99" s="20">
        <f t="shared" si="7"/>
        <v>7253589</v>
      </c>
      <c r="D99" s="20">
        <f t="shared" si="7"/>
        <v>10798272</v>
      </c>
      <c r="E99" s="20">
        <f t="shared" si="7"/>
        <v>15367135</v>
      </c>
      <c r="F99" s="20">
        <f t="shared" si="7"/>
        <v>18050563</v>
      </c>
      <c r="G99" s="20">
        <f t="shared" si="7"/>
        <v>19972721.850000001</v>
      </c>
      <c r="H99" s="20">
        <f t="shared" si="7"/>
        <v>22680030</v>
      </c>
      <c r="I99" s="20">
        <f t="shared" si="7"/>
        <v>23861885.43</v>
      </c>
    </row>
    <row r="101" spans="1:9" ht="13" x14ac:dyDescent="0.3">
      <c r="A101" s="12" t="s">
        <v>105</v>
      </c>
    </row>
    <row r="102" spans="1:9" x14ac:dyDescent="0.25">
      <c r="A102" t="s">
        <v>106</v>
      </c>
      <c r="B102" s="18">
        <v>1361675</v>
      </c>
      <c r="C102" s="18">
        <v>2866627</v>
      </c>
      <c r="D102" s="18">
        <v>3731422</v>
      </c>
      <c r="E102" s="18">
        <v>4545664</v>
      </c>
      <c r="F102" s="18">
        <v>5316697.8</v>
      </c>
      <c r="G102" s="18">
        <v>6461393.2000000002</v>
      </c>
      <c r="H102" s="18">
        <v>7203286</v>
      </c>
      <c r="I102" s="18">
        <v>7915569.0099999998</v>
      </c>
    </row>
    <row r="103" spans="1:9" x14ac:dyDescent="0.25">
      <c r="A103" t="s">
        <v>107</v>
      </c>
      <c r="B103" s="18">
        <v>399929</v>
      </c>
      <c r="C103" s="18">
        <v>1936063</v>
      </c>
      <c r="D103" s="18">
        <v>3606360</v>
      </c>
      <c r="E103" s="18">
        <v>5301653</v>
      </c>
      <c r="F103" s="18">
        <v>6132302.4000000004</v>
      </c>
      <c r="G103" s="18">
        <v>6626262.7800000003</v>
      </c>
      <c r="H103" s="18">
        <v>7536171</v>
      </c>
      <c r="I103" s="18">
        <v>7740672.5599999996</v>
      </c>
    </row>
    <row r="104" spans="1:9" x14ac:dyDescent="0.25">
      <c r="A104" t="s">
        <v>75</v>
      </c>
      <c r="B104" s="18">
        <v>94580</v>
      </c>
      <c r="C104" s="18">
        <v>572123</v>
      </c>
      <c r="D104" s="18">
        <v>1330321</v>
      </c>
      <c r="E104" s="18">
        <v>2410045</v>
      </c>
      <c r="F104" s="18">
        <v>2900015.4</v>
      </c>
      <c r="G104" s="18">
        <v>3142049.16</v>
      </c>
      <c r="H104" s="18">
        <v>3621446</v>
      </c>
      <c r="I104" s="18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9" t="s">
        <v>71</v>
      </c>
      <c r="B108" s="20">
        <f t="shared" ref="B108:I108" si="8">SUM(B102:B107)</f>
        <v>1856184</v>
      </c>
      <c r="C108" s="20">
        <f t="shared" si="8"/>
        <v>5374813</v>
      </c>
      <c r="D108" s="20">
        <f t="shared" si="8"/>
        <v>8668103</v>
      </c>
      <c r="E108" s="20">
        <f t="shared" si="8"/>
        <v>12257362</v>
      </c>
      <c r="F108" s="20">
        <f t="shared" si="8"/>
        <v>14349015.6</v>
      </c>
      <c r="G108" s="20">
        <f t="shared" si="8"/>
        <v>16229705.140000001</v>
      </c>
      <c r="H108" s="20">
        <f t="shared" si="8"/>
        <v>18360903</v>
      </c>
      <c r="I108" s="20">
        <f t="shared" si="8"/>
        <v>19297744.77</v>
      </c>
    </row>
    <row r="110" spans="1:9" ht="13" x14ac:dyDescent="0.3">
      <c r="A110" s="12" t="s">
        <v>111</v>
      </c>
    </row>
    <row r="111" spans="1:9" x14ac:dyDescent="0.25">
      <c r="A111" t="s">
        <v>112</v>
      </c>
      <c r="B111" s="18">
        <v>1687834</v>
      </c>
      <c r="C111" s="18">
        <v>6906207</v>
      </c>
      <c r="D111" s="18">
        <v>9267329</v>
      </c>
      <c r="E111" s="18">
        <v>10763454</v>
      </c>
      <c r="F111" s="18">
        <v>11752870.6</v>
      </c>
      <c r="G111" s="18">
        <v>12599709.800000001</v>
      </c>
      <c r="H111" s="18">
        <v>13944520</v>
      </c>
      <c r="I111" s="18">
        <v>15219343.060000001</v>
      </c>
    </row>
    <row r="112" spans="1:9" x14ac:dyDescent="0.25">
      <c r="A112" t="s">
        <v>113</v>
      </c>
      <c r="B112" s="18">
        <v>1636455</v>
      </c>
      <c r="C112" s="18">
        <v>2808603</v>
      </c>
      <c r="D112" s="18">
        <v>3808710</v>
      </c>
      <c r="E112" s="18">
        <v>4373483</v>
      </c>
      <c r="F112" s="18">
        <v>4664051.66</v>
      </c>
      <c r="G112" s="18">
        <v>5190369.75</v>
      </c>
      <c r="H112" s="18">
        <v>5595423</v>
      </c>
      <c r="I112" s="18">
        <v>5828978.9199999999</v>
      </c>
    </row>
    <row r="113" spans="1:9" x14ac:dyDescent="0.25">
      <c r="A113" t="s">
        <v>114</v>
      </c>
      <c r="B113" s="18">
        <v>323263</v>
      </c>
      <c r="C113" s="18">
        <v>2682778</v>
      </c>
      <c r="D113" s="18">
        <v>4421086</v>
      </c>
      <c r="E113" s="18">
        <v>5904753</v>
      </c>
      <c r="F113" s="18">
        <v>5989971.25</v>
      </c>
      <c r="G113" s="18">
        <v>6466701.7999999998</v>
      </c>
      <c r="H113" s="18">
        <v>6954578</v>
      </c>
      <c r="I113" s="18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9" t="s">
        <v>71</v>
      </c>
      <c r="B117" s="20">
        <f t="shared" ref="B117:I117" si="9">SUM(B111:B116)</f>
        <v>3647552</v>
      </c>
      <c r="C117" s="20">
        <f t="shared" si="9"/>
        <v>12397588</v>
      </c>
      <c r="D117" s="20">
        <f t="shared" si="9"/>
        <v>17497125</v>
      </c>
      <c r="E117" s="20">
        <f t="shared" si="9"/>
        <v>21041690</v>
      </c>
      <c r="F117" s="20">
        <f t="shared" si="9"/>
        <v>22406893.509999998</v>
      </c>
      <c r="G117" s="20">
        <f t="shared" si="9"/>
        <v>24256781.350000001</v>
      </c>
      <c r="H117" s="20">
        <f t="shared" si="9"/>
        <v>26494521</v>
      </c>
      <c r="I117" s="20">
        <f t="shared" si="9"/>
        <v>28170459.600000001</v>
      </c>
    </row>
    <row r="119" spans="1:9" ht="13" x14ac:dyDescent="0.3">
      <c r="A119" s="12" t="s">
        <v>118</v>
      </c>
    </row>
    <row r="120" spans="1:9" x14ac:dyDescent="0.25">
      <c r="A120" t="s">
        <v>119</v>
      </c>
      <c r="B120" s="18">
        <v>214775</v>
      </c>
      <c r="C120" s="18">
        <v>3181683</v>
      </c>
      <c r="D120" s="18">
        <v>4724656</v>
      </c>
      <c r="E120" s="18">
        <v>5420990</v>
      </c>
      <c r="F120" s="18">
        <v>5759492.7000000002</v>
      </c>
      <c r="G120" s="18">
        <v>6223670.2999999998</v>
      </c>
      <c r="H120" s="18">
        <v>7024545</v>
      </c>
      <c r="I120" s="18">
        <v>7477201.8700000001</v>
      </c>
    </row>
    <row r="121" spans="1:9" x14ac:dyDescent="0.25">
      <c r="A121" t="s">
        <v>11</v>
      </c>
      <c r="B121" s="18">
        <v>0</v>
      </c>
      <c r="C121" s="18"/>
      <c r="D121" s="18">
        <v>290870</v>
      </c>
      <c r="E121" s="18">
        <v>2127124</v>
      </c>
      <c r="F121" s="18">
        <v>3767051.7</v>
      </c>
      <c r="G121" s="18">
        <v>3956957.2</v>
      </c>
      <c r="H121" s="18">
        <v>4255036</v>
      </c>
      <c r="I121" s="18">
        <v>4473237.6399999997</v>
      </c>
    </row>
    <row r="122" spans="1:9" x14ac:dyDescent="0.25">
      <c r="A122" t="s">
        <v>114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9" t="s">
        <v>71</v>
      </c>
      <c r="B126" s="20">
        <f t="shared" ref="B126:I126" si="10">SUM(B120:B125)</f>
        <v>214775</v>
      </c>
      <c r="C126" s="20">
        <f t="shared" si="10"/>
        <v>3181683</v>
      </c>
      <c r="D126" s="20">
        <f t="shared" si="10"/>
        <v>5015526</v>
      </c>
      <c r="E126" s="20">
        <f t="shared" si="10"/>
        <v>7548114</v>
      </c>
      <c r="F126" s="20">
        <f t="shared" si="10"/>
        <v>9526544.4000000004</v>
      </c>
      <c r="G126" s="20">
        <f t="shared" si="10"/>
        <v>10180627.5</v>
      </c>
      <c r="H126" s="20">
        <f t="shared" si="10"/>
        <v>11279581</v>
      </c>
      <c r="I126" s="20">
        <f t="shared" si="10"/>
        <v>11950439.51</v>
      </c>
    </row>
    <row r="127" spans="1:9" ht="13" thickBot="1" x14ac:dyDescent="0.3"/>
    <row r="128" spans="1:9" ht="13.5" thickBot="1" x14ac:dyDescent="0.35">
      <c r="A128" s="19" t="s">
        <v>123</v>
      </c>
      <c r="B128" s="20">
        <f t="shared" ref="B128:I128" si="11">B126+B117+B108+B99+B91+B82+B71+B64+B59+B50</f>
        <v>43309135</v>
      </c>
      <c r="C128" s="20">
        <f t="shared" si="11"/>
        <v>131167765</v>
      </c>
      <c r="D128" s="20">
        <f t="shared" si="11"/>
        <v>207627542</v>
      </c>
      <c r="E128" s="20">
        <f t="shared" si="11"/>
        <v>281533049</v>
      </c>
      <c r="F128" s="20">
        <f t="shared" si="11"/>
        <v>325195095.38999999</v>
      </c>
      <c r="G128" s="20">
        <f t="shared" si="11"/>
        <v>362925551.17000002</v>
      </c>
      <c r="H128" s="20">
        <f t="shared" si="11"/>
        <v>411322997</v>
      </c>
      <c r="I128" s="20">
        <f t="shared" si="11"/>
        <v>445991009.27999997</v>
      </c>
    </row>
    <row r="129" spans="1:9" ht="13" thickBot="1" x14ac:dyDescent="0.3"/>
    <row r="130" spans="1:9" ht="13.5" thickBot="1" x14ac:dyDescent="0.35">
      <c r="A130" s="19" t="s">
        <v>124</v>
      </c>
      <c r="B130" s="20">
        <f t="shared" ref="B130:I130" si="12">B128+B119+B110+B101+B93+B84+B73+B66+B61+B52+B41</f>
        <v>254628886</v>
      </c>
      <c r="C130" s="20">
        <f t="shared" si="12"/>
        <v>682599461</v>
      </c>
      <c r="D130" s="20">
        <f t="shared" si="12"/>
        <v>953151867</v>
      </c>
      <c r="E130" s="20">
        <f t="shared" si="12"/>
        <v>1245365822</v>
      </c>
      <c r="F130" s="20">
        <f t="shared" si="12"/>
        <v>1456483104.3899999</v>
      </c>
      <c r="G130" s="20">
        <f t="shared" si="12"/>
        <v>1669633522.7399998</v>
      </c>
      <c r="H130" s="20">
        <f t="shared" si="12"/>
        <v>1954271215</v>
      </c>
      <c r="I130" s="20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AJ47" sqref="A47:AJ47"/>
    </sheetView>
  </sheetViews>
  <sheetFormatPr defaultColWidth="9.08984375" defaultRowHeight="13" x14ac:dyDescent="0.25"/>
  <cols>
    <col min="1" max="1" width="3.7265625" style="43" customWidth="1"/>
    <col min="2" max="2" width="14" style="55" customWidth="1"/>
    <col min="3" max="10" width="10" style="45" customWidth="1"/>
    <col min="11" max="17" width="10.36328125" style="45" customWidth="1"/>
    <col min="18" max="20" width="10.36328125" style="46" customWidth="1"/>
    <col min="21" max="31" width="10.36328125" style="45" customWidth="1"/>
    <col min="32" max="32" width="10.453125" style="45" customWidth="1"/>
    <col min="33" max="36" width="10.453125" style="47" customWidth="1"/>
    <col min="37" max="16384" width="9.08984375" style="47"/>
  </cols>
  <sheetData>
    <row r="1" spans="1:37" ht="18.5" x14ac:dyDescent="0.25">
      <c r="B1" s="44" t="s">
        <v>217</v>
      </c>
    </row>
    <row r="3" spans="1:37" ht="15.5" x14ac:dyDescent="0.25">
      <c r="C3" s="96" t="s">
        <v>248</v>
      </c>
      <c r="D3" s="96"/>
      <c r="E3" s="96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8" t="s">
        <v>1</v>
      </c>
      <c r="C4" s="49" t="s">
        <v>209</v>
      </c>
      <c r="D4" s="49" t="s">
        <v>210</v>
      </c>
      <c r="E4" s="49" t="s">
        <v>211</v>
      </c>
      <c r="F4" s="49" t="s">
        <v>212</v>
      </c>
      <c r="G4" s="49" t="s">
        <v>213</v>
      </c>
      <c r="H4" s="49" t="s">
        <v>214</v>
      </c>
      <c r="I4" s="49" t="s">
        <v>215</v>
      </c>
      <c r="J4" s="49" t="s">
        <v>216</v>
      </c>
      <c r="K4" s="49" t="s">
        <v>207</v>
      </c>
      <c r="L4" s="49" t="s">
        <v>208</v>
      </c>
      <c r="M4" s="49" t="s">
        <v>204</v>
      </c>
      <c r="N4" s="49" t="s">
        <v>203</v>
      </c>
      <c r="O4" s="49" t="s">
        <v>202</v>
      </c>
      <c r="P4" s="49" t="s">
        <v>201</v>
      </c>
      <c r="Q4" s="49" t="s">
        <v>200</v>
      </c>
      <c r="R4" s="49" t="s">
        <v>199</v>
      </c>
      <c r="S4" s="49" t="s">
        <v>198</v>
      </c>
      <c r="T4" s="49" t="s">
        <v>197</v>
      </c>
      <c r="U4" s="49" t="s">
        <v>160</v>
      </c>
      <c r="V4" s="49" t="s">
        <v>161</v>
      </c>
      <c r="W4" s="49" t="s">
        <v>162</v>
      </c>
      <c r="X4" s="49" t="s">
        <v>163</v>
      </c>
      <c r="Y4" s="49" t="s">
        <v>164</v>
      </c>
      <c r="Z4" s="49" t="s">
        <v>165</v>
      </c>
      <c r="AA4" s="49" t="s">
        <v>166</v>
      </c>
      <c r="AB4" s="49" t="s">
        <v>159</v>
      </c>
      <c r="AC4" s="112" t="s">
        <v>258</v>
      </c>
      <c r="AD4" s="127" t="s">
        <v>257</v>
      </c>
      <c r="AE4" s="117" t="s">
        <v>259</v>
      </c>
      <c r="AF4" s="117" t="s">
        <v>260</v>
      </c>
      <c r="AG4" s="49" t="s">
        <v>265</v>
      </c>
      <c r="AH4" s="112" t="s">
        <v>266</v>
      </c>
      <c r="AI4" s="117" t="s">
        <v>267</v>
      </c>
      <c r="AJ4" s="117"/>
      <c r="AK4" s="117"/>
    </row>
    <row r="5" spans="1:37" x14ac:dyDescent="0.25">
      <c r="A5" s="50">
        <v>1</v>
      </c>
      <c r="B5" s="51" t="s">
        <v>174</v>
      </c>
      <c r="C5" s="52">
        <v>13131557</v>
      </c>
      <c r="D5" s="52">
        <v>30647297</v>
      </c>
      <c r="E5" s="52">
        <v>34431165</v>
      </c>
      <c r="F5" s="52">
        <v>39953629</v>
      </c>
      <c r="G5" s="52">
        <v>39447301.700000003</v>
      </c>
      <c r="H5" s="52">
        <v>41970614.399999999</v>
      </c>
      <c r="I5" s="52">
        <v>49385940</v>
      </c>
      <c r="J5" s="52">
        <v>55937541.259999998</v>
      </c>
      <c r="K5" s="52">
        <v>61924223</v>
      </c>
      <c r="L5" s="52">
        <v>66431141.969999999</v>
      </c>
      <c r="M5" s="52">
        <v>58117510.730000004</v>
      </c>
      <c r="N5" s="52">
        <v>55081538.690000013</v>
      </c>
      <c r="O5" s="52">
        <v>57387665.809999987</v>
      </c>
      <c r="P5" s="52">
        <v>59939116.160000004</v>
      </c>
      <c r="Q5" s="52">
        <v>60403499.060000002</v>
      </c>
      <c r="R5" s="52">
        <v>60421999.760000005</v>
      </c>
      <c r="S5" s="52">
        <v>63037273.530000001</v>
      </c>
      <c r="T5" s="52">
        <v>59644350.219999999</v>
      </c>
      <c r="U5" s="52">
        <v>58356211.419999994</v>
      </c>
      <c r="V5" s="52">
        <v>57804745.479999997</v>
      </c>
      <c r="W5" s="52">
        <v>55261443.420000002</v>
      </c>
      <c r="X5" s="52">
        <v>55019402.309999995</v>
      </c>
      <c r="Y5" s="52">
        <v>54512648.719999999</v>
      </c>
      <c r="Z5" s="52">
        <v>55979946.780000009</v>
      </c>
      <c r="AA5" s="52">
        <v>55820854.07</v>
      </c>
      <c r="AB5" s="52">
        <v>58536906.890000001</v>
      </c>
      <c r="AC5" s="52">
        <v>57758108.75</v>
      </c>
      <c r="AD5" s="97">
        <v>42485587.540000007</v>
      </c>
      <c r="AE5" s="52">
        <v>30820598.419999994</v>
      </c>
      <c r="AF5" s="52">
        <v>39933307</v>
      </c>
    </row>
    <row r="6" spans="1:37" x14ac:dyDescent="0.25">
      <c r="A6" s="50">
        <v>2</v>
      </c>
      <c r="B6" s="51" t="s">
        <v>191</v>
      </c>
      <c r="C6" s="52">
        <v>2312924</v>
      </c>
      <c r="D6" s="52">
        <v>14709957</v>
      </c>
      <c r="E6" s="52">
        <v>16660063</v>
      </c>
      <c r="F6" s="52">
        <v>17731396</v>
      </c>
      <c r="G6" s="52">
        <v>17297113.280000001</v>
      </c>
      <c r="H6" s="52">
        <v>15515215.220000001</v>
      </c>
      <c r="I6" s="52">
        <v>16652723</v>
      </c>
      <c r="J6" s="52">
        <v>17893870.829999998</v>
      </c>
      <c r="K6" s="52">
        <v>19361881</v>
      </c>
      <c r="L6" s="52">
        <v>20575519.25</v>
      </c>
      <c r="M6" s="52">
        <v>17378541.25</v>
      </c>
      <c r="N6" s="52">
        <v>16034011.639999999</v>
      </c>
      <c r="O6" s="52">
        <v>15311987.070000002</v>
      </c>
      <c r="P6" s="52">
        <v>16306489.770000001</v>
      </c>
      <c r="Q6" s="52">
        <v>16924467.559999999</v>
      </c>
      <c r="R6" s="52">
        <v>18503606.449999999</v>
      </c>
      <c r="S6" s="52">
        <v>19428862.329999998</v>
      </c>
      <c r="T6" s="52">
        <v>17709005.829999998</v>
      </c>
      <c r="U6" s="52">
        <v>18161762.82</v>
      </c>
      <c r="V6" s="52">
        <v>18137210.890000001</v>
      </c>
      <c r="W6" s="52">
        <v>15823311.670000002</v>
      </c>
      <c r="X6" s="52">
        <v>15788451.25</v>
      </c>
      <c r="Y6" s="52">
        <v>15813241.530000001</v>
      </c>
      <c r="Z6" s="52">
        <v>13615020.660000004</v>
      </c>
      <c r="AA6" s="52">
        <v>14710079.109999999</v>
      </c>
      <c r="AB6" s="52">
        <v>15378669.220000001</v>
      </c>
      <c r="AC6" s="52">
        <v>13807869.640000001</v>
      </c>
      <c r="AD6" s="97">
        <v>10227125.75</v>
      </c>
      <c r="AE6" s="52">
        <v>7420858.2000000002</v>
      </c>
      <c r="AF6" s="52">
        <v>10161035</v>
      </c>
    </row>
    <row r="7" spans="1:37" x14ac:dyDescent="0.25">
      <c r="A7" s="50">
        <v>3</v>
      </c>
      <c r="B7" s="53" t="s">
        <v>171</v>
      </c>
      <c r="C7" s="52">
        <v>1576219</v>
      </c>
      <c r="D7" s="52">
        <v>3839116</v>
      </c>
      <c r="E7" s="52">
        <v>9530783</v>
      </c>
      <c r="F7" s="52">
        <v>13497233</v>
      </c>
      <c r="G7" s="52">
        <v>14323490.529999999</v>
      </c>
      <c r="H7" s="52">
        <v>14483190.960000001</v>
      </c>
      <c r="I7" s="52">
        <v>16355201</v>
      </c>
      <c r="J7" s="52">
        <v>18508548.120000001</v>
      </c>
      <c r="K7" s="52">
        <v>20547314</v>
      </c>
      <c r="L7" s="52">
        <v>22427215.100000001</v>
      </c>
      <c r="M7" s="52">
        <v>19000095.359999999</v>
      </c>
      <c r="N7" s="52">
        <v>17438200.300000001</v>
      </c>
      <c r="O7" s="52">
        <v>18412867.219999999</v>
      </c>
      <c r="P7" s="52">
        <v>18801217.300000001</v>
      </c>
      <c r="Q7" s="52">
        <v>19109279.25</v>
      </c>
      <c r="R7" s="52">
        <v>18946106.969999999</v>
      </c>
      <c r="S7" s="52">
        <v>19561087.069999997</v>
      </c>
      <c r="T7" s="52">
        <v>19047289.219999999</v>
      </c>
      <c r="U7" s="52">
        <v>20272378.779999997</v>
      </c>
      <c r="V7" s="52">
        <v>20182384.370000001</v>
      </c>
      <c r="W7" s="52">
        <v>19132153.5</v>
      </c>
      <c r="X7" s="52">
        <v>19414918.539999999</v>
      </c>
      <c r="Y7" s="52">
        <v>20957038.260000002</v>
      </c>
      <c r="Z7" s="52">
        <v>19997261.390000004</v>
      </c>
      <c r="AA7" s="52">
        <v>19330775.500000004</v>
      </c>
      <c r="AB7" s="52">
        <v>20325757.289999999</v>
      </c>
      <c r="AC7" s="52">
        <v>20450974.239999998</v>
      </c>
      <c r="AD7" s="97">
        <v>13839655.640000001</v>
      </c>
      <c r="AE7" s="52">
        <v>9345847.2799999993</v>
      </c>
      <c r="AF7" s="52">
        <v>13129435</v>
      </c>
    </row>
    <row r="8" spans="1:37" x14ac:dyDescent="0.25">
      <c r="A8" s="50">
        <v>4</v>
      </c>
      <c r="B8" s="51" t="s">
        <v>184</v>
      </c>
      <c r="C8" s="52">
        <v>8181417</v>
      </c>
      <c r="D8" s="52">
        <v>24558897</v>
      </c>
      <c r="E8" s="52">
        <v>34128302</v>
      </c>
      <c r="F8" s="52">
        <v>43236718</v>
      </c>
      <c r="G8" s="52">
        <v>51286585.850000001</v>
      </c>
      <c r="H8" s="52">
        <v>61133973.5</v>
      </c>
      <c r="I8" s="52">
        <v>75601792</v>
      </c>
      <c r="J8" s="52">
        <v>86486583.519999996</v>
      </c>
      <c r="K8" s="52">
        <v>98653062</v>
      </c>
      <c r="L8" s="52">
        <v>111172338.77</v>
      </c>
      <c r="M8" s="52">
        <v>104669952.57000001</v>
      </c>
      <c r="N8" s="52">
        <v>104419134.16</v>
      </c>
      <c r="O8" s="52">
        <v>110253988.32000002</v>
      </c>
      <c r="P8" s="52">
        <v>115621938.30000001</v>
      </c>
      <c r="Q8" s="52">
        <v>120814146.26000001</v>
      </c>
      <c r="R8" s="52">
        <v>127884361.60999998</v>
      </c>
      <c r="S8" s="52">
        <v>136447656.70000002</v>
      </c>
      <c r="T8" s="52">
        <v>134961751.90000001</v>
      </c>
      <c r="U8" s="52">
        <v>139385098.31999999</v>
      </c>
      <c r="V8" s="52">
        <v>145619089.80000001</v>
      </c>
      <c r="W8" s="52">
        <v>137637439.13</v>
      </c>
      <c r="X8" s="52">
        <v>138542665.59</v>
      </c>
      <c r="Y8" s="52">
        <v>141609226.77000001</v>
      </c>
      <c r="Z8" s="52">
        <v>143045743.47999999</v>
      </c>
      <c r="AA8" s="52">
        <v>134141671.84999999</v>
      </c>
      <c r="AB8" s="52">
        <v>139507225.15000001</v>
      </c>
      <c r="AC8" s="52">
        <v>142904247.84</v>
      </c>
      <c r="AD8" s="97">
        <v>101974223.75999999</v>
      </c>
      <c r="AE8" s="52">
        <v>92071306.400000021</v>
      </c>
      <c r="AF8" s="52">
        <v>128396440.00000001</v>
      </c>
    </row>
    <row r="9" spans="1:37" x14ac:dyDescent="0.25">
      <c r="A9" s="50">
        <v>5</v>
      </c>
      <c r="B9" s="51" t="s">
        <v>193</v>
      </c>
      <c r="C9" s="52">
        <v>0</v>
      </c>
      <c r="D9" s="52">
        <v>720005</v>
      </c>
      <c r="E9" s="52">
        <v>2285843</v>
      </c>
      <c r="F9" s="52">
        <v>4217888</v>
      </c>
      <c r="G9" s="52">
        <v>6232580.4699999997</v>
      </c>
      <c r="H9" s="52">
        <v>7455894.8200000003</v>
      </c>
      <c r="I9" s="52">
        <v>8721775</v>
      </c>
      <c r="J9" s="52">
        <v>10389987.6</v>
      </c>
      <c r="K9" s="52">
        <v>12747104</v>
      </c>
      <c r="L9" s="52">
        <v>13351265.67</v>
      </c>
      <c r="M9" s="52">
        <v>13453068.549999999</v>
      </c>
      <c r="N9" s="52">
        <v>13882782.379999999</v>
      </c>
      <c r="O9" s="52">
        <v>15255355.390000001</v>
      </c>
      <c r="P9" s="52">
        <v>16827452.099999998</v>
      </c>
      <c r="Q9" s="52">
        <v>16958489.580000002</v>
      </c>
      <c r="R9" s="52">
        <v>17490941.620000001</v>
      </c>
      <c r="S9" s="52">
        <v>18578403.550000001</v>
      </c>
      <c r="T9" s="52">
        <v>19414136.550000001</v>
      </c>
      <c r="U9" s="52">
        <v>20768966.52</v>
      </c>
      <c r="V9" s="52">
        <v>21875156.159999996</v>
      </c>
      <c r="W9" s="52">
        <v>20595653.84</v>
      </c>
      <c r="X9" s="52">
        <v>21217863.099999998</v>
      </c>
      <c r="Y9" s="52">
        <v>23259238.899999999</v>
      </c>
      <c r="Z9" s="52">
        <v>25041008.449999996</v>
      </c>
      <c r="AA9" s="52">
        <v>27045323.57</v>
      </c>
      <c r="AB9" s="52">
        <v>29046899.530000001</v>
      </c>
      <c r="AC9" s="52">
        <v>28545146.739999995</v>
      </c>
      <c r="AD9" s="97">
        <v>21286227.939999998</v>
      </c>
      <c r="AE9" s="52">
        <v>16533978.519999998</v>
      </c>
      <c r="AF9" s="52">
        <v>24313334</v>
      </c>
    </row>
    <row r="10" spans="1:37" x14ac:dyDescent="0.25">
      <c r="A10" s="50">
        <v>6</v>
      </c>
      <c r="B10" s="53" t="s">
        <v>182</v>
      </c>
      <c r="C10" s="52">
        <v>4999231</v>
      </c>
      <c r="D10" s="52">
        <v>20642943</v>
      </c>
      <c r="E10" s="52">
        <v>30169844</v>
      </c>
      <c r="F10" s="52">
        <v>39754518</v>
      </c>
      <c r="G10" s="52">
        <v>48826574.700000003</v>
      </c>
      <c r="H10" s="52">
        <v>60284262.200000003</v>
      </c>
      <c r="I10" s="52">
        <v>71245313</v>
      </c>
      <c r="J10" s="52">
        <v>79227439.569999993</v>
      </c>
      <c r="K10" s="52">
        <v>81383230</v>
      </c>
      <c r="L10" s="52">
        <v>97699672.590000004</v>
      </c>
      <c r="M10" s="52">
        <v>98391013.49000001</v>
      </c>
      <c r="N10" s="52">
        <v>99048972.949999988</v>
      </c>
      <c r="O10" s="52">
        <v>103872925.95999999</v>
      </c>
      <c r="P10" s="52">
        <v>107279528.12</v>
      </c>
      <c r="Q10" s="52">
        <v>111015117.72</v>
      </c>
      <c r="R10" s="52">
        <v>117281155.68000001</v>
      </c>
      <c r="S10" s="52">
        <v>123318634.84999999</v>
      </c>
      <c r="T10" s="52">
        <v>119231646.81999999</v>
      </c>
      <c r="U10" s="52">
        <v>124027120.08</v>
      </c>
      <c r="V10" s="52">
        <v>125835347.02000001</v>
      </c>
      <c r="W10" s="52">
        <v>114485606.97</v>
      </c>
      <c r="X10" s="52">
        <v>113243208.09999999</v>
      </c>
      <c r="Y10" s="52">
        <v>119384478.72</v>
      </c>
      <c r="Z10" s="52">
        <v>124817967.32999998</v>
      </c>
      <c r="AA10" s="52">
        <v>127093891.89</v>
      </c>
      <c r="AB10" s="52">
        <v>131514174.63999999</v>
      </c>
      <c r="AC10" s="52">
        <v>132360621.96000001</v>
      </c>
      <c r="AD10" s="97">
        <v>98000778.709999993</v>
      </c>
      <c r="AE10" s="52">
        <v>80234395.170000002</v>
      </c>
      <c r="AF10" s="52">
        <v>114664060</v>
      </c>
    </row>
    <row r="11" spans="1:37" x14ac:dyDescent="0.25">
      <c r="A11" s="50">
        <v>7</v>
      </c>
      <c r="B11" s="51" t="s">
        <v>170</v>
      </c>
      <c r="C11" s="52">
        <v>10542293</v>
      </c>
      <c r="D11" s="52">
        <v>27757232</v>
      </c>
      <c r="E11" s="52">
        <v>33838336</v>
      </c>
      <c r="F11" s="52">
        <v>45516617</v>
      </c>
      <c r="G11" s="52">
        <v>58351106.649999999</v>
      </c>
      <c r="H11" s="52">
        <v>68229914.760000005</v>
      </c>
      <c r="I11" s="52">
        <v>78625940</v>
      </c>
      <c r="J11" s="52">
        <v>84505743.349999994</v>
      </c>
      <c r="K11" s="52">
        <v>89668795</v>
      </c>
      <c r="L11" s="52">
        <v>95458695.969999999</v>
      </c>
      <c r="M11" s="52">
        <v>85200825.190000013</v>
      </c>
      <c r="N11" s="52">
        <v>83013875.269999981</v>
      </c>
      <c r="O11" s="52">
        <v>87091622.760000005</v>
      </c>
      <c r="P11" s="52">
        <v>89569723.88000004</v>
      </c>
      <c r="Q11" s="52">
        <v>89415047.660000011</v>
      </c>
      <c r="R11" s="52">
        <v>88921321.190000013</v>
      </c>
      <c r="S11" s="52">
        <v>93040648.900000006</v>
      </c>
      <c r="T11" s="52">
        <v>87395139.829999983</v>
      </c>
      <c r="U11" s="52">
        <v>89028981.750000015</v>
      </c>
      <c r="V11" s="52">
        <v>89265723.150000006</v>
      </c>
      <c r="W11" s="52">
        <v>82386001.170000002</v>
      </c>
      <c r="X11" s="52">
        <v>82359807.150000006</v>
      </c>
      <c r="Y11" s="52">
        <v>83857397.070000008</v>
      </c>
      <c r="Z11" s="52">
        <v>84324281.520000011</v>
      </c>
      <c r="AA11" s="52">
        <v>81112259.789999992</v>
      </c>
      <c r="AB11" s="52">
        <v>82129607.700000003</v>
      </c>
      <c r="AC11" s="52">
        <v>81576110.090000004</v>
      </c>
      <c r="AD11" s="97">
        <v>56942296.109999999</v>
      </c>
      <c r="AE11" s="52">
        <v>46800933.560000002</v>
      </c>
      <c r="AF11" s="52">
        <v>63516201</v>
      </c>
    </row>
    <row r="12" spans="1:37" x14ac:dyDescent="0.25">
      <c r="A12" s="50">
        <v>8</v>
      </c>
      <c r="B12" s="51" t="s">
        <v>181</v>
      </c>
      <c r="C12" s="52">
        <v>11643733</v>
      </c>
      <c r="D12" s="52">
        <v>23270203</v>
      </c>
      <c r="E12" s="52">
        <v>30331089</v>
      </c>
      <c r="F12" s="52">
        <v>34407771</v>
      </c>
      <c r="G12" s="52">
        <v>37406702.200000003</v>
      </c>
      <c r="H12" s="52">
        <v>41417535.700000003</v>
      </c>
      <c r="I12" s="52">
        <v>48376545</v>
      </c>
      <c r="J12" s="52">
        <v>55324841.18</v>
      </c>
      <c r="K12" s="52">
        <v>61841398</v>
      </c>
      <c r="L12" s="52">
        <v>67686740.939999998</v>
      </c>
      <c r="M12" s="52">
        <v>64046829.509999998</v>
      </c>
      <c r="N12" s="52">
        <v>61084756.990000002</v>
      </c>
      <c r="O12" s="52">
        <v>62804156.199999996</v>
      </c>
      <c r="P12" s="52">
        <v>64248910.220000006</v>
      </c>
      <c r="Q12" s="52">
        <v>68438186.669999987</v>
      </c>
      <c r="R12" s="52">
        <v>71434982.289999992</v>
      </c>
      <c r="S12" s="52">
        <v>73857640.290000007</v>
      </c>
      <c r="T12" s="52">
        <v>68927253.440000013</v>
      </c>
      <c r="U12" s="52">
        <v>69950584.459999993</v>
      </c>
      <c r="V12" s="52">
        <v>71286100.349999994</v>
      </c>
      <c r="W12" s="52">
        <v>62225277.189999998</v>
      </c>
      <c r="X12" s="52">
        <v>60249332.640000001</v>
      </c>
      <c r="Y12" s="52">
        <v>62065687.290000007</v>
      </c>
      <c r="Z12" s="52">
        <v>62900685.339999996</v>
      </c>
      <c r="AA12" s="52">
        <v>62408098.640000008</v>
      </c>
      <c r="AB12" s="52">
        <v>64622291.400000006</v>
      </c>
      <c r="AC12" s="52">
        <v>62253454.899999991</v>
      </c>
      <c r="AD12" s="97">
        <v>46303077.789999999</v>
      </c>
      <c r="AE12" s="52">
        <v>35642677.390000001</v>
      </c>
      <c r="AF12" s="52">
        <v>49706087</v>
      </c>
    </row>
    <row r="13" spans="1:37" x14ac:dyDescent="0.25">
      <c r="A13" s="50">
        <v>9</v>
      </c>
      <c r="B13" s="51" t="s">
        <v>190</v>
      </c>
      <c r="C13" s="52">
        <v>9170862</v>
      </c>
      <c r="D13" s="52">
        <v>22490657</v>
      </c>
      <c r="E13" s="52">
        <v>32528528</v>
      </c>
      <c r="F13" s="52">
        <v>38846260</v>
      </c>
      <c r="G13" s="52">
        <v>49239241.450000003</v>
      </c>
      <c r="H13" s="52">
        <v>60588279.759999998</v>
      </c>
      <c r="I13" s="52">
        <v>70462734</v>
      </c>
      <c r="J13" s="52">
        <v>78409748.540000007</v>
      </c>
      <c r="K13" s="52">
        <v>79090142</v>
      </c>
      <c r="L13" s="52">
        <v>81908938.730000004</v>
      </c>
      <c r="M13" s="52">
        <v>72425433.230000004</v>
      </c>
      <c r="N13" s="52">
        <v>68154986.609999999</v>
      </c>
      <c r="O13" s="52">
        <v>69309847.700000003</v>
      </c>
      <c r="P13" s="52">
        <v>71019898.640000001</v>
      </c>
      <c r="Q13" s="52">
        <v>72604999.929999992</v>
      </c>
      <c r="R13" s="52">
        <v>76981235.420000002</v>
      </c>
      <c r="S13" s="52">
        <v>77655963.100000009</v>
      </c>
      <c r="T13" s="52">
        <v>75278883.129999995</v>
      </c>
      <c r="U13" s="52">
        <v>75772778.800000012</v>
      </c>
      <c r="V13" s="52">
        <v>74342426.780000001</v>
      </c>
      <c r="W13" s="52">
        <v>71085293.039999992</v>
      </c>
      <c r="X13" s="52">
        <v>72059137.189999998</v>
      </c>
      <c r="Y13" s="52">
        <v>73555920.900000006</v>
      </c>
      <c r="Z13" s="52">
        <v>76214352.310000002</v>
      </c>
      <c r="AA13" s="52">
        <v>76259820.189999998</v>
      </c>
      <c r="AB13" s="52">
        <v>77171466.400000006</v>
      </c>
      <c r="AC13" s="52">
        <v>74244676.719999999</v>
      </c>
      <c r="AD13" s="97">
        <v>54025303.760000005</v>
      </c>
      <c r="AE13" s="52">
        <v>39194938.600000001</v>
      </c>
      <c r="AF13" s="52">
        <v>51391553</v>
      </c>
    </row>
    <row r="14" spans="1:37" x14ac:dyDescent="0.25">
      <c r="A14" s="50">
        <v>10</v>
      </c>
      <c r="B14" s="51" t="s">
        <v>180</v>
      </c>
      <c r="C14" s="52">
        <v>13631707</v>
      </c>
      <c r="D14" s="52">
        <v>35900348</v>
      </c>
      <c r="E14" s="52">
        <v>48128036</v>
      </c>
      <c r="F14" s="52">
        <v>61128571</v>
      </c>
      <c r="G14" s="52">
        <v>65662018.5</v>
      </c>
      <c r="H14" s="52">
        <v>76404074</v>
      </c>
      <c r="I14" s="52">
        <v>85590514</v>
      </c>
      <c r="J14" s="52">
        <v>93127587.409999996</v>
      </c>
      <c r="K14" s="52">
        <v>102078087</v>
      </c>
      <c r="L14" s="52">
        <v>110477847.48</v>
      </c>
      <c r="M14" s="52">
        <v>98192822.720000014</v>
      </c>
      <c r="N14" s="52">
        <v>96545264.359999999</v>
      </c>
      <c r="O14" s="52">
        <v>103151432.19</v>
      </c>
      <c r="P14" s="52">
        <v>105913506.12</v>
      </c>
      <c r="Q14" s="52">
        <v>110041820.95</v>
      </c>
      <c r="R14" s="52">
        <v>116067556.67</v>
      </c>
      <c r="S14" s="52">
        <v>121121650.63</v>
      </c>
      <c r="T14" s="52">
        <v>114904955.60000001</v>
      </c>
      <c r="U14" s="52">
        <v>117262476.71999998</v>
      </c>
      <c r="V14" s="52">
        <v>117556980.97999999</v>
      </c>
      <c r="W14" s="52">
        <v>109299013.48</v>
      </c>
      <c r="X14" s="52">
        <v>110134642.60999998</v>
      </c>
      <c r="Y14" s="52">
        <v>117004770.07000001</v>
      </c>
      <c r="Z14" s="52">
        <v>118836649.17999999</v>
      </c>
      <c r="AA14" s="52">
        <v>118190093.03</v>
      </c>
      <c r="AB14" s="52">
        <v>121420072.78</v>
      </c>
      <c r="AC14" s="52">
        <v>119311877.92999999</v>
      </c>
      <c r="AD14" s="97">
        <v>87430092.379999995</v>
      </c>
      <c r="AE14" s="52">
        <v>72841673.060000017</v>
      </c>
      <c r="AF14" s="52">
        <v>102478692</v>
      </c>
    </row>
    <row r="15" spans="1:37" x14ac:dyDescent="0.25">
      <c r="A15" s="50">
        <v>11</v>
      </c>
      <c r="B15" s="51" t="s">
        <v>185</v>
      </c>
      <c r="C15" s="52">
        <v>5319708</v>
      </c>
      <c r="D15" s="52">
        <v>12778842</v>
      </c>
      <c r="E15" s="52">
        <v>14035451</v>
      </c>
      <c r="F15" s="52">
        <v>19162839</v>
      </c>
      <c r="G15" s="52">
        <v>23942501.800000001</v>
      </c>
      <c r="H15" s="52">
        <v>28469244.600000001</v>
      </c>
      <c r="I15" s="52">
        <v>34983140</v>
      </c>
      <c r="J15" s="52">
        <v>40913559.799999997</v>
      </c>
      <c r="K15" s="52">
        <v>45893591</v>
      </c>
      <c r="L15" s="52">
        <v>48730202.640000001</v>
      </c>
      <c r="M15" s="52">
        <v>43577658.289999999</v>
      </c>
      <c r="N15" s="52">
        <v>43055517.870000005</v>
      </c>
      <c r="O15" s="52">
        <v>44925263.060000002</v>
      </c>
      <c r="P15" s="52">
        <v>47972306.659999996</v>
      </c>
      <c r="Q15" s="52">
        <v>49439403.600000001</v>
      </c>
      <c r="R15" s="52">
        <v>51310795.770000003</v>
      </c>
      <c r="S15" s="52">
        <v>54156138.189999998</v>
      </c>
      <c r="T15" s="52">
        <v>49836821.549999997</v>
      </c>
      <c r="U15" s="52">
        <v>51364711.590000004</v>
      </c>
      <c r="V15" s="52">
        <v>52632388.380000003</v>
      </c>
      <c r="W15" s="52">
        <v>47861113.630000003</v>
      </c>
      <c r="X15" s="52">
        <v>47196551.189999998</v>
      </c>
      <c r="Y15" s="52">
        <v>46430981.960000001</v>
      </c>
      <c r="Z15" s="52">
        <v>46829609.25</v>
      </c>
      <c r="AA15" s="52">
        <v>46908518.850000001</v>
      </c>
      <c r="AB15" s="52">
        <v>47437370.429999992</v>
      </c>
      <c r="AC15" s="52">
        <v>47042973.650000006</v>
      </c>
      <c r="AD15" s="97">
        <v>34611658.770000003</v>
      </c>
      <c r="AE15" s="52">
        <v>25889811.18</v>
      </c>
      <c r="AF15" s="52">
        <v>34829850</v>
      </c>
    </row>
    <row r="16" spans="1:37" x14ac:dyDescent="0.25">
      <c r="A16" s="50">
        <v>12</v>
      </c>
      <c r="B16" s="51" t="s">
        <v>183</v>
      </c>
      <c r="C16" s="52">
        <v>2125911</v>
      </c>
      <c r="D16" s="52">
        <v>9519799</v>
      </c>
      <c r="E16" s="52">
        <v>21179362</v>
      </c>
      <c r="F16" s="52">
        <v>31090524</v>
      </c>
      <c r="G16" s="52">
        <v>38649188.149999999</v>
      </c>
      <c r="H16" s="52">
        <v>47618256.490000002</v>
      </c>
      <c r="I16" s="52">
        <v>57864650</v>
      </c>
      <c r="J16" s="52">
        <v>66556065.219999999</v>
      </c>
      <c r="K16" s="52">
        <v>76040031</v>
      </c>
      <c r="L16" s="52">
        <v>85539408.280000001</v>
      </c>
      <c r="M16" s="52">
        <v>77421307.450000003</v>
      </c>
      <c r="N16" s="52">
        <v>77269209.409999996</v>
      </c>
      <c r="O16" s="52">
        <v>86954461.930000007</v>
      </c>
      <c r="P16" s="52">
        <v>94613700.519999996</v>
      </c>
      <c r="Q16" s="52">
        <v>98102742.560000002</v>
      </c>
      <c r="R16" s="52">
        <v>101608645.29000001</v>
      </c>
      <c r="S16" s="52">
        <v>104732267.92000002</v>
      </c>
      <c r="T16" s="52">
        <v>101275032.08999999</v>
      </c>
      <c r="U16" s="52">
        <v>102718846.47999999</v>
      </c>
      <c r="V16" s="52">
        <v>103993534.42999998</v>
      </c>
      <c r="W16" s="52">
        <v>98760072.209999993</v>
      </c>
      <c r="X16" s="52">
        <v>101822277.67999999</v>
      </c>
      <c r="Y16" s="52">
        <v>104943985.94999999</v>
      </c>
      <c r="Z16" s="52">
        <v>106043755.03</v>
      </c>
      <c r="AA16" s="52">
        <v>105766409.57000001</v>
      </c>
      <c r="AB16" s="52">
        <v>109623804.77000001</v>
      </c>
      <c r="AC16" s="52">
        <v>111695894.07999998</v>
      </c>
      <c r="AD16" s="97">
        <v>85935114.720000029</v>
      </c>
      <c r="AE16" s="52">
        <v>72199630.770000011</v>
      </c>
      <c r="AF16" s="52">
        <v>104550447</v>
      </c>
    </row>
    <row r="17" spans="1:33" x14ac:dyDescent="0.25">
      <c r="A17" s="50">
        <v>13</v>
      </c>
      <c r="B17" s="51" t="s">
        <v>179</v>
      </c>
      <c r="C17" s="52">
        <v>12074062</v>
      </c>
      <c r="D17" s="52">
        <v>21593348</v>
      </c>
      <c r="E17" s="52">
        <v>28488967</v>
      </c>
      <c r="F17" s="52">
        <v>38851152</v>
      </c>
      <c r="G17" s="52">
        <v>48405453.799999997</v>
      </c>
      <c r="H17" s="52">
        <v>59011018</v>
      </c>
      <c r="I17" s="52">
        <v>70086213</v>
      </c>
      <c r="J17" s="52">
        <v>79675449.129999995</v>
      </c>
      <c r="K17" s="52">
        <v>85255921</v>
      </c>
      <c r="L17" s="52">
        <v>93125123.730000004</v>
      </c>
      <c r="M17" s="52">
        <v>82748959.150000006</v>
      </c>
      <c r="N17" s="52">
        <v>79668164.069999993</v>
      </c>
      <c r="O17" s="52">
        <v>82962644.540000007</v>
      </c>
      <c r="P17" s="52">
        <v>85330441.859999999</v>
      </c>
      <c r="Q17" s="52">
        <v>87433964.289999992</v>
      </c>
      <c r="R17" s="52">
        <v>88413997.010000005</v>
      </c>
      <c r="S17" s="52">
        <v>90075901.039999992</v>
      </c>
      <c r="T17" s="52">
        <v>85807487.519999996</v>
      </c>
      <c r="U17" s="52">
        <v>86304046.999999985</v>
      </c>
      <c r="V17" s="52">
        <v>86504008.269999996</v>
      </c>
      <c r="W17" s="52">
        <v>78986274.549999997</v>
      </c>
      <c r="X17" s="52">
        <v>79825384.390000001</v>
      </c>
      <c r="Y17" s="52">
        <v>81509892.750000015</v>
      </c>
      <c r="Z17" s="52">
        <v>83473105.910000011</v>
      </c>
      <c r="AA17" s="52">
        <v>83016928.479999989</v>
      </c>
      <c r="AB17" s="52">
        <v>86280868.829999998</v>
      </c>
      <c r="AC17" s="52">
        <v>85701350.430000007</v>
      </c>
      <c r="AD17" s="97">
        <v>62080320.770000003</v>
      </c>
      <c r="AE17" s="52">
        <v>44194025.609999999</v>
      </c>
      <c r="AF17" s="52">
        <v>62540619</v>
      </c>
    </row>
    <row r="18" spans="1:33" x14ac:dyDescent="0.25">
      <c r="A18" s="50">
        <v>14</v>
      </c>
      <c r="B18" s="51" t="s">
        <v>176</v>
      </c>
      <c r="C18" s="52">
        <v>12369647</v>
      </c>
      <c r="D18" s="52">
        <v>36962407</v>
      </c>
      <c r="E18" s="52">
        <v>43738445</v>
      </c>
      <c r="F18" s="52">
        <v>51433420</v>
      </c>
      <c r="G18" s="52">
        <v>57027589</v>
      </c>
      <c r="H18" s="52">
        <v>65911416.380000003</v>
      </c>
      <c r="I18" s="52">
        <v>77477121</v>
      </c>
      <c r="J18" s="52">
        <v>85393825</v>
      </c>
      <c r="K18" s="52">
        <v>92597696</v>
      </c>
      <c r="L18" s="52">
        <v>95128644.480000004</v>
      </c>
      <c r="M18" s="52">
        <v>84467259.310000002</v>
      </c>
      <c r="N18" s="52">
        <v>79908411.680000007</v>
      </c>
      <c r="O18" s="52">
        <v>83720316.159999996</v>
      </c>
      <c r="P18" s="52">
        <v>87180103.829999998</v>
      </c>
      <c r="Q18" s="52">
        <v>86393070.109999999</v>
      </c>
      <c r="R18" s="52">
        <v>87506812.959999993</v>
      </c>
      <c r="S18" s="52">
        <v>89194002.010000005</v>
      </c>
      <c r="T18" s="52">
        <v>83282383.700000003</v>
      </c>
      <c r="U18" s="52">
        <v>84037698.459999993</v>
      </c>
      <c r="V18" s="52">
        <v>85588265.069999993</v>
      </c>
      <c r="W18" s="52">
        <v>74895446.680000007</v>
      </c>
      <c r="X18" s="52">
        <v>74200233.900000006</v>
      </c>
      <c r="Y18" s="52">
        <v>73362492.120000005</v>
      </c>
      <c r="Z18" s="52">
        <v>73822339.930000007</v>
      </c>
      <c r="AA18" s="52">
        <v>75061924.489999995</v>
      </c>
      <c r="AB18" s="52">
        <v>75860234.519999996</v>
      </c>
      <c r="AC18" s="52">
        <v>73890071.239999995</v>
      </c>
      <c r="AD18" s="97">
        <v>53495581.379999995</v>
      </c>
      <c r="AE18" s="52">
        <v>40314103.480000004</v>
      </c>
      <c r="AF18" s="52">
        <v>56216978</v>
      </c>
    </row>
    <row r="19" spans="1:33" x14ac:dyDescent="0.25">
      <c r="A19" s="50">
        <v>15</v>
      </c>
      <c r="B19" s="51" t="s">
        <v>173</v>
      </c>
      <c r="C19" s="52">
        <v>5185290</v>
      </c>
      <c r="D19" s="52">
        <v>16012026</v>
      </c>
      <c r="E19" s="52">
        <v>23977577</v>
      </c>
      <c r="F19" s="52">
        <v>28707774</v>
      </c>
      <c r="G19" s="52">
        <v>34156839.700000003</v>
      </c>
      <c r="H19" s="52">
        <v>36954309</v>
      </c>
      <c r="I19" s="52">
        <v>44528983</v>
      </c>
      <c r="J19" s="52">
        <v>51962965.25</v>
      </c>
      <c r="K19" s="52">
        <v>59476972</v>
      </c>
      <c r="L19" s="52">
        <v>66239310.719999999</v>
      </c>
      <c r="M19" s="52">
        <v>60735137.25</v>
      </c>
      <c r="N19" s="52">
        <v>60411692.890000008</v>
      </c>
      <c r="O19" s="52">
        <v>60271475.539999999</v>
      </c>
      <c r="P19" s="52">
        <v>61637907.040000007</v>
      </c>
      <c r="Q19" s="52">
        <v>64227212.990000002</v>
      </c>
      <c r="R19" s="52">
        <v>65247591.939999983</v>
      </c>
      <c r="S19" s="52">
        <v>67188553.179999992</v>
      </c>
      <c r="T19" s="52">
        <v>64835228.330000006</v>
      </c>
      <c r="U19" s="52">
        <v>65263769.540000007</v>
      </c>
      <c r="V19" s="52">
        <v>65318584.659999996</v>
      </c>
      <c r="W19" s="52">
        <v>58313226.929999992</v>
      </c>
      <c r="X19" s="52">
        <v>55677479.580000006</v>
      </c>
      <c r="Y19" s="52">
        <v>56406754.759999998</v>
      </c>
      <c r="Z19" s="52">
        <v>56271032.239999995</v>
      </c>
      <c r="AA19" s="52">
        <v>54170062.460000001</v>
      </c>
      <c r="AB19" s="52">
        <v>58387460.550000004</v>
      </c>
      <c r="AC19" s="52">
        <v>56358630.18999999</v>
      </c>
      <c r="AD19" s="97">
        <v>40882396.549999997</v>
      </c>
      <c r="AE19" s="52">
        <v>30479034.110000003</v>
      </c>
      <c r="AF19" s="52">
        <v>44169837</v>
      </c>
    </row>
    <row r="20" spans="1:33" x14ac:dyDescent="0.25">
      <c r="A20" s="50">
        <v>16</v>
      </c>
      <c r="B20" s="51" t="s">
        <v>188</v>
      </c>
      <c r="C20" s="52">
        <v>12892936</v>
      </c>
      <c r="D20" s="52">
        <v>24903196</v>
      </c>
      <c r="E20" s="52">
        <v>33133783</v>
      </c>
      <c r="F20" s="52">
        <v>38663951</v>
      </c>
      <c r="G20" s="52">
        <v>43945745.079999998</v>
      </c>
      <c r="H20" s="52">
        <v>48435952.710000001</v>
      </c>
      <c r="I20" s="52">
        <v>53254055</v>
      </c>
      <c r="J20" s="52">
        <v>56229765.969999999</v>
      </c>
      <c r="K20" s="52">
        <v>60443905</v>
      </c>
      <c r="L20" s="52">
        <v>63495014.439999998</v>
      </c>
      <c r="M20" s="52">
        <v>58217999.240000002</v>
      </c>
      <c r="N20" s="52">
        <v>56555305.20000001</v>
      </c>
      <c r="O20" s="52">
        <v>58320305.589999996</v>
      </c>
      <c r="P20" s="52">
        <v>58005668.82</v>
      </c>
      <c r="Q20" s="52">
        <v>59468569.54999999</v>
      </c>
      <c r="R20" s="52">
        <v>58100445.75999999</v>
      </c>
      <c r="S20" s="52">
        <v>58794745.230000004</v>
      </c>
      <c r="T20" s="52">
        <v>56179153.680000007</v>
      </c>
      <c r="U20" s="52">
        <v>56630431.919999987</v>
      </c>
      <c r="V20" s="52">
        <v>56099418.109999992</v>
      </c>
      <c r="W20" s="52">
        <v>52788996.000000007</v>
      </c>
      <c r="X20" s="52">
        <v>52905865.710000001</v>
      </c>
      <c r="Y20" s="52">
        <v>52994016.090000004</v>
      </c>
      <c r="Z20" s="52">
        <v>53735025.139999993</v>
      </c>
      <c r="AA20" s="52">
        <v>54068510.530000009</v>
      </c>
      <c r="AB20" s="52">
        <v>54924962.829999998</v>
      </c>
      <c r="AC20" s="52">
        <v>57257924.75</v>
      </c>
      <c r="AD20" s="97">
        <v>42243207.829999991</v>
      </c>
      <c r="AE20" s="52">
        <v>35704081.490000002</v>
      </c>
      <c r="AF20" s="52">
        <v>50134080</v>
      </c>
    </row>
    <row r="21" spans="1:33" x14ac:dyDescent="0.25">
      <c r="A21" s="50">
        <v>17</v>
      </c>
      <c r="B21" s="51" t="s">
        <v>175</v>
      </c>
      <c r="C21" s="52">
        <v>8882281</v>
      </c>
      <c r="D21" s="52">
        <v>18219107</v>
      </c>
      <c r="E21" s="52">
        <v>23369404</v>
      </c>
      <c r="F21" s="52">
        <v>27387967</v>
      </c>
      <c r="G21" s="52">
        <v>29972491.5</v>
      </c>
      <c r="H21" s="52">
        <v>36273354.799999997</v>
      </c>
      <c r="I21" s="52">
        <v>45184406</v>
      </c>
      <c r="J21" s="52">
        <v>52775351.340000004</v>
      </c>
      <c r="K21" s="52">
        <v>61426740</v>
      </c>
      <c r="L21" s="52">
        <v>67762071.709999993</v>
      </c>
      <c r="M21" s="52">
        <v>60639465.409999996</v>
      </c>
      <c r="N21" s="52">
        <v>59765106.470000006</v>
      </c>
      <c r="O21" s="52">
        <v>61601373.939999998</v>
      </c>
      <c r="P21" s="52">
        <v>59718732.340000004</v>
      </c>
      <c r="Q21" s="52">
        <v>62885693.379999995</v>
      </c>
      <c r="R21" s="52">
        <v>67186595.699999988</v>
      </c>
      <c r="S21" s="52">
        <v>68474847.930000007</v>
      </c>
      <c r="T21" s="52">
        <v>67290864.25999999</v>
      </c>
      <c r="U21" s="52">
        <v>68684420.189999983</v>
      </c>
      <c r="V21" s="52">
        <v>66782903.160000004</v>
      </c>
      <c r="W21" s="52">
        <v>62415124.119999997</v>
      </c>
      <c r="X21" s="52">
        <v>62294867.290000007</v>
      </c>
      <c r="Y21" s="52">
        <v>61694366.5</v>
      </c>
      <c r="Z21" s="52">
        <v>65184083.079999998</v>
      </c>
      <c r="AA21" s="52">
        <v>65114897.859999992</v>
      </c>
      <c r="AB21" s="52">
        <v>65326363.450000003</v>
      </c>
      <c r="AC21" s="52">
        <v>62861488.650000006</v>
      </c>
      <c r="AD21" s="97">
        <v>45231944.010000005</v>
      </c>
      <c r="AE21" s="52">
        <v>33757179.789999999</v>
      </c>
      <c r="AF21" s="52">
        <v>45922627</v>
      </c>
    </row>
    <row r="22" spans="1:33" x14ac:dyDescent="0.25">
      <c r="A22" s="50">
        <v>18</v>
      </c>
      <c r="B22" s="54" t="s">
        <v>168</v>
      </c>
      <c r="C22" s="52">
        <v>17521098</v>
      </c>
      <c r="D22" s="52">
        <v>44459769</v>
      </c>
      <c r="E22" s="52">
        <v>51379851</v>
      </c>
      <c r="F22" s="52">
        <v>60873049</v>
      </c>
      <c r="G22" s="52">
        <v>62011793.859999999</v>
      </c>
      <c r="H22" s="52">
        <v>61136690.539999999</v>
      </c>
      <c r="I22" s="52">
        <v>66366249</v>
      </c>
      <c r="J22" s="52">
        <v>71529017.140000001</v>
      </c>
      <c r="K22" s="52">
        <v>75057332</v>
      </c>
      <c r="L22" s="52">
        <v>79795255.579999998</v>
      </c>
      <c r="M22" s="52">
        <v>69491215.219999999</v>
      </c>
      <c r="N22" s="52">
        <v>66090193.810000002</v>
      </c>
      <c r="O22" s="52">
        <v>68061478.059999987</v>
      </c>
      <c r="P22" s="52">
        <v>70795183.450000018</v>
      </c>
      <c r="Q22" s="52">
        <v>72139779.529999986</v>
      </c>
      <c r="R22" s="52">
        <v>71865694.149999991</v>
      </c>
      <c r="S22" s="52">
        <v>69217106.409999996</v>
      </c>
      <c r="T22" s="52">
        <v>65574982.670000002</v>
      </c>
      <c r="U22" s="52">
        <v>66493684.620000005</v>
      </c>
      <c r="V22" s="52">
        <v>70308561.850000009</v>
      </c>
      <c r="W22" s="52">
        <v>70739983.129999995</v>
      </c>
      <c r="X22" s="52">
        <v>72707033.109999999</v>
      </c>
      <c r="Y22" s="52">
        <v>75868075.109999999</v>
      </c>
      <c r="Z22" s="52">
        <v>79770052.63000001</v>
      </c>
      <c r="AA22" s="52">
        <v>80349220.840000004</v>
      </c>
      <c r="AB22" s="52">
        <v>83992700.399999991</v>
      </c>
      <c r="AC22" s="52">
        <v>84505931.590000004</v>
      </c>
      <c r="AD22" s="97">
        <v>60550927.449999996</v>
      </c>
      <c r="AE22" s="52">
        <v>41502500.310000002</v>
      </c>
      <c r="AF22" s="52">
        <v>61112470</v>
      </c>
    </row>
    <row r="23" spans="1:33" x14ac:dyDescent="0.25">
      <c r="A23" s="50">
        <v>19</v>
      </c>
      <c r="B23" s="51" t="s">
        <v>195</v>
      </c>
      <c r="C23" s="52">
        <v>348087</v>
      </c>
      <c r="D23" s="52">
        <v>3236515</v>
      </c>
      <c r="E23" s="52">
        <v>6816113</v>
      </c>
      <c r="F23" s="52">
        <v>10792060</v>
      </c>
      <c r="G23" s="52">
        <v>13624057.199999999</v>
      </c>
      <c r="H23" s="52">
        <v>15672151.5</v>
      </c>
      <c r="I23" s="52">
        <v>19484600</v>
      </c>
      <c r="J23" s="52">
        <v>22039453.84</v>
      </c>
      <c r="K23" s="52">
        <v>23860574</v>
      </c>
      <c r="L23" s="52">
        <v>26812417.859999999</v>
      </c>
      <c r="M23" s="52">
        <v>24347337.170000002</v>
      </c>
      <c r="N23" s="52">
        <v>24981234.989999998</v>
      </c>
      <c r="O23" s="52">
        <v>28059253.25</v>
      </c>
      <c r="P23" s="52">
        <v>31691045.379999999</v>
      </c>
      <c r="Q23" s="52">
        <v>36061563.539999999</v>
      </c>
      <c r="R23" s="52">
        <v>38437844.769999996</v>
      </c>
      <c r="S23" s="52">
        <v>42579265.079999998</v>
      </c>
      <c r="T23" s="52">
        <v>44658490.249999993</v>
      </c>
      <c r="U23" s="52">
        <v>49346853.599999994</v>
      </c>
      <c r="V23" s="52">
        <v>56522260.260000005</v>
      </c>
      <c r="W23" s="52">
        <v>53565855.910000011</v>
      </c>
      <c r="X23" s="52">
        <v>54211051.129999988</v>
      </c>
      <c r="Y23" s="52">
        <v>57349284.439999998</v>
      </c>
      <c r="Z23" s="52">
        <v>60035038.009999998</v>
      </c>
      <c r="AA23" s="52">
        <v>61157311.670000009</v>
      </c>
      <c r="AB23" s="52">
        <v>66052977.769999996</v>
      </c>
      <c r="AC23" s="52">
        <v>67781774.819999993</v>
      </c>
      <c r="AD23" s="97">
        <v>51592384.789999999</v>
      </c>
      <c r="AE23" s="52">
        <v>42096239.840000004</v>
      </c>
      <c r="AF23" s="52">
        <v>61122752</v>
      </c>
    </row>
    <row r="24" spans="1:33" x14ac:dyDescent="0.25">
      <c r="A24" s="50">
        <v>20</v>
      </c>
      <c r="B24" s="51" t="s">
        <v>177</v>
      </c>
      <c r="C24" s="52">
        <v>15882691</v>
      </c>
      <c r="D24" s="52">
        <v>32206956</v>
      </c>
      <c r="E24" s="52">
        <v>40134041</v>
      </c>
      <c r="F24" s="52">
        <v>54078444</v>
      </c>
      <c r="G24" s="52">
        <v>63817631.560000002</v>
      </c>
      <c r="H24" s="52">
        <v>73234749.120000005</v>
      </c>
      <c r="I24" s="52">
        <v>97362804</v>
      </c>
      <c r="J24" s="52">
        <v>114825910.23</v>
      </c>
      <c r="K24" s="52">
        <v>123731689</v>
      </c>
      <c r="L24" s="52">
        <v>135214941.72</v>
      </c>
      <c r="M24" s="52">
        <v>121110948.14</v>
      </c>
      <c r="N24" s="52">
        <v>116141093.94</v>
      </c>
      <c r="O24" s="52">
        <v>119402401.14000002</v>
      </c>
      <c r="P24" s="52">
        <v>126167612.43999997</v>
      </c>
      <c r="Q24" s="52">
        <v>128681581.14000002</v>
      </c>
      <c r="R24" s="52">
        <v>125714693.95000002</v>
      </c>
      <c r="S24" s="52">
        <v>123940166.42999999</v>
      </c>
      <c r="T24" s="52">
        <v>121199336.55999999</v>
      </c>
      <c r="U24" s="52">
        <v>122053303.67</v>
      </c>
      <c r="V24" s="52">
        <v>122352426.15000002</v>
      </c>
      <c r="W24" s="52">
        <v>112663385.34999999</v>
      </c>
      <c r="X24" s="52">
        <v>109202526.58</v>
      </c>
      <c r="Y24" s="52">
        <v>114356289.27</v>
      </c>
      <c r="Z24" s="52">
        <v>111391123.95</v>
      </c>
      <c r="AA24" s="52">
        <v>109200787.09999999</v>
      </c>
      <c r="AB24" s="52">
        <v>111942285.37</v>
      </c>
      <c r="AC24" s="52">
        <v>110209894.94</v>
      </c>
      <c r="AD24" s="97">
        <v>80541622.779999986</v>
      </c>
      <c r="AE24" s="52">
        <v>62312856.440000005</v>
      </c>
      <c r="AF24" s="52">
        <v>84931442</v>
      </c>
    </row>
    <row r="25" spans="1:33" x14ac:dyDescent="0.25">
      <c r="A25" s="50">
        <v>21</v>
      </c>
      <c r="B25" s="51" t="s">
        <v>192</v>
      </c>
      <c r="C25" s="52">
        <v>19791070</v>
      </c>
      <c r="D25" s="52">
        <v>34477592</v>
      </c>
      <c r="E25" s="52">
        <v>35731092</v>
      </c>
      <c r="F25" s="52">
        <v>43051155</v>
      </c>
      <c r="G25" s="52">
        <v>49772358.270000003</v>
      </c>
      <c r="H25" s="52">
        <v>57710226.829999998</v>
      </c>
      <c r="I25" s="52">
        <v>67467651</v>
      </c>
      <c r="J25" s="52">
        <v>73117845.530000001</v>
      </c>
      <c r="K25" s="52">
        <v>78361296</v>
      </c>
      <c r="L25" s="52">
        <v>82931736.269999996</v>
      </c>
      <c r="M25" s="52">
        <v>74201061.629999995</v>
      </c>
      <c r="N25" s="52">
        <v>72805996.620000005</v>
      </c>
      <c r="O25" s="52">
        <v>73585863.199999988</v>
      </c>
      <c r="P25" s="52">
        <v>75751869.340000018</v>
      </c>
      <c r="Q25" s="52">
        <v>76856071.760000005</v>
      </c>
      <c r="R25" s="52">
        <v>76213310.410000011</v>
      </c>
      <c r="S25" s="52">
        <v>79133168.159999996</v>
      </c>
      <c r="T25" s="52">
        <v>75473013.359999999</v>
      </c>
      <c r="U25" s="52">
        <v>77097074.930000022</v>
      </c>
      <c r="V25" s="52">
        <v>77910935.199999988</v>
      </c>
      <c r="W25" s="52">
        <v>71499311.560000002</v>
      </c>
      <c r="X25" s="52">
        <v>72123897.079999998</v>
      </c>
      <c r="Y25" s="52">
        <v>74747047.290000021</v>
      </c>
      <c r="Z25" s="52">
        <v>75401077.510000005</v>
      </c>
      <c r="AA25" s="52">
        <v>75679083.210000008</v>
      </c>
      <c r="AB25" s="52">
        <v>78589175.420000002</v>
      </c>
      <c r="AC25" s="52">
        <v>77650758.560000002</v>
      </c>
      <c r="AD25" s="97">
        <v>57497773.729999997</v>
      </c>
      <c r="AE25" s="52">
        <v>43672024.93</v>
      </c>
      <c r="AF25" s="52">
        <v>62465545</v>
      </c>
    </row>
    <row r="26" spans="1:33" x14ac:dyDescent="0.25">
      <c r="A26" s="50">
        <v>22</v>
      </c>
      <c r="B26" s="51" t="s">
        <v>169</v>
      </c>
      <c r="C26" s="52">
        <v>11356</v>
      </c>
      <c r="D26" s="52">
        <v>8275762</v>
      </c>
      <c r="E26" s="52">
        <v>20914613</v>
      </c>
      <c r="F26" s="52">
        <v>33416371</v>
      </c>
      <c r="G26" s="52">
        <v>43579250.579999998</v>
      </c>
      <c r="H26" s="52">
        <v>48486200.759999998</v>
      </c>
      <c r="I26" s="52">
        <v>55442642</v>
      </c>
      <c r="J26" s="52">
        <v>63128708.689999998</v>
      </c>
      <c r="K26" s="52">
        <v>67410967</v>
      </c>
      <c r="L26" s="52">
        <v>72771514.469999999</v>
      </c>
      <c r="M26" s="52">
        <v>66984187.440000005</v>
      </c>
      <c r="N26" s="52">
        <v>66016237.569999993</v>
      </c>
      <c r="O26" s="52">
        <v>69678663.660000011</v>
      </c>
      <c r="P26" s="52">
        <v>71182320.910000011</v>
      </c>
      <c r="Q26" s="52">
        <v>71842967.569999993</v>
      </c>
      <c r="R26" s="52">
        <v>72193600.810000002</v>
      </c>
      <c r="S26" s="52">
        <v>73372846.900000006</v>
      </c>
      <c r="T26" s="52">
        <v>69372240.879999995</v>
      </c>
      <c r="U26" s="52">
        <v>69419769.949999988</v>
      </c>
      <c r="V26" s="52">
        <v>69605532.519999996</v>
      </c>
      <c r="W26" s="52">
        <v>63669829.729999997</v>
      </c>
      <c r="X26" s="52">
        <v>63642789.100000001</v>
      </c>
      <c r="Y26" s="52">
        <v>63521371.649999999</v>
      </c>
      <c r="Z26" s="52">
        <v>63531110.680000007</v>
      </c>
      <c r="AA26" s="52">
        <v>61627685.480000004</v>
      </c>
      <c r="AB26" s="52">
        <v>64168977.159999982</v>
      </c>
      <c r="AC26" s="52">
        <v>63600000</v>
      </c>
      <c r="AD26" s="97">
        <v>45240802.689999998</v>
      </c>
      <c r="AE26" s="52">
        <v>34684437.160000004</v>
      </c>
      <c r="AF26" s="52">
        <v>46210632</v>
      </c>
    </row>
    <row r="27" spans="1:33" x14ac:dyDescent="0.25">
      <c r="A27" s="50">
        <v>23</v>
      </c>
      <c r="B27" s="51" t="s">
        <v>196</v>
      </c>
      <c r="C27" s="52">
        <v>6209944</v>
      </c>
      <c r="D27" s="52">
        <v>17803849</v>
      </c>
      <c r="E27" s="52">
        <v>27191977</v>
      </c>
      <c r="F27" s="52">
        <v>36254723</v>
      </c>
      <c r="G27" s="52">
        <v>42073080.659999996</v>
      </c>
      <c r="H27" s="52">
        <v>47766869.950000003</v>
      </c>
      <c r="I27" s="52">
        <v>57560132</v>
      </c>
      <c r="J27" s="52">
        <v>65230418.909999996</v>
      </c>
      <c r="K27" s="52">
        <v>72624848</v>
      </c>
      <c r="L27" s="52">
        <v>80496730.959999993</v>
      </c>
      <c r="M27" s="52">
        <v>74925524.25999999</v>
      </c>
      <c r="N27" s="52">
        <v>75346498.469999999</v>
      </c>
      <c r="O27" s="52">
        <v>78116777.969999984</v>
      </c>
      <c r="P27" s="52">
        <v>79197566.609999999</v>
      </c>
      <c r="Q27" s="52">
        <v>80841170.920000002</v>
      </c>
      <c r="R27" s="52">
        <v>84645644.609999999</v>
      </c>
      <c r="S27" s="52">
        <v>86604558.099999994</v>
      </c>
      <c r="T27" s="52">
        <v>80949275.24000001</v>
      </c>
      <c r="U27" s="52">
        <v>83220508.820000008</v>
      </c>
      <c r="V27" s="52">
        <v>83581310.210000008</v>
      </c>
      <c r="W27" s="52">
        <v>78899226.329999998</v>
      </c>
      <c r="X27" s="52">
        <v>79046839.169999987</v>
      </c>
      <c r="Y27" s="52">
        <v>79400240.340000004</v>
      </c>
      <c r="Z27" s="52">
        <v>82381143.150000021</v>
      </c>
      <c r="AA27" s="52">
        <v>82563313.290000007</v>
      </c>
      <c r="AB27" s="52">
        <v>83996241.790000007</v>
      </c>
      <c r="AC27" s="52">
        <v>83357567.149999976</v>
      </c>
      <c r="AD27" s="97">
        <v>63053341.439999998</v>
      </c>
      <c r="AE27" s="52">
        <v>49342514.790000007</v>
      </c>
      <c r="AF27" s="52">
        <v>67412974</v>
      </c>
      <c r="AG27"/>
    </row>
    <row r="28" spans="1:33" x14ac:dyDescent="0.25">
      <c r="A28" s="50">
        <v>24</v>
      </c>
      <c r="B28" s="51" t="s">
        <v>205</v>
      </c>
      <c r="C28" s="52">
        <v>0</v>
      </c>
      <c r="D28" s="52">
        <v>505280</v>
      </c>
      <c r="E28" s="52">
        <v>1984587</v>
      </c>
      <c r="F28" s="52">
        <v>2488418</v>
      </c>
      <c r="G28" s="52">
        <v>3289324.92</v>
      </c>
      <c r="H28" s="52">
        <v>7435444.0999999996</v>
      </c>
      <c r="I28" s="52">
        <v>9318638</v>
      </c>
      <c r="J28" s="52">
        <v>11254335.74</v>
      </c>
      <c r="K28" s="52">
        <v>11542272</v>
      </c>
      <c r="L28" s="52">
        <v>11814413.880000001</v>
      </c>
      <c r="M28" s="52">
        <v>10371760.710000001</v>
      </c>
      <c r="N28" s="52">
        <v>9627072.660000002</v>
      </c>
      <c r="O28" s="52">
        <v>10133385.539999999</v>
      </c>
      <c r="P28" s="52">
        <v>10312411.08</v>
      </c>
      <c r="Q28" s="52">
        <v>10784377.969999999</v>
      </c>
      <c r="R28" s="52">
        <v>10670820.52</v>
      </c>
      <c r="S28" s="52">
        <v>10884191.609999999</v>
      </c>
      <c r="T28" s="52">
        <v>9953208.6699999981</v>
      </c>
      <c r="U28" s="52">
        <v>9749712.8900000006</v>
      </c>
      <c r="V28" s="52">
        <v>9303211.7100000009</v>
      </c>
      <c r="W28" s="52">
        <v>7761178.5499999998</v>
      </c>
      <c r="X28" s="52">
        <v>7281530.4699999997</v>
      </c>
      <c r="Y28" s="52">
        <v>7514346.4399999995</v>
      </c>
      <c r="Z28" s="52">
        <v>8252420.6899999995</v>
      </c>
      <c r="AA28" s="52">
        <v>8298522.6100000013</v>
      </c>
      <c r="AB28" s="52">
        <v>8997960.4100000001</v>
      </c>
      <c r="AC28" s="52">
        <v>9850088.2300000004</v>
      </c>
      <c r="AD28" s="97">
        <v>7336414.6099999994</v>
      </c>
      <c r="AE28" s="52">
        <v>4886130.3499999996</v>
      </c>
      <c r="AF28" s="52">
        <v>7180438</v>
      </c>
      <c r="AG28"/>
    </row>
    <row r="29" spans="1:33" x14ac:dyDescent="0.25">
      <c r="A29" s="50">
        <v>25</v>
      </c>
      <c r="B29" s="54" t="s">
        <v>178</v>
      </c>
      <c r="C29" s="52">
        <v>789096</v>
      </c>
      <c r="D29" s="52">
        <v>6259110</v>
      </c>
      <c r="E29" s="52">
        <v>10041080</v>
      </c>
      <c r="F29" s="52">
        <v>14469874</v>
      </c>
      <c r="G29" s="52">
        <v>17784621.899999999</v>
      </c>
      <c r="H29" s="52">
        <v>22189541.300000001</v>
      </c>
      <c r="I29" s="52">
        <v>27461682</v>
      </c>
      <c r="J29" s="52">
        <v>30369624.93</v>
      </c>
      <c r="K29" s="52">
        <v>34569402</v>
      </c>
      <c r="L29" s="52">
        <v>35895370.780000001</v>
      </c>
      <c r="M29" s="52">
        <v>31145528.669999998</v>
      </c>
      <c r="N29" s="52">
        <v>29821820.640000004</v>
      </c>
      <c r="O29" s="52">
        <v>30918183.82</v>
      </c>
      <c r="P29" s="52">
        <v>30995436.000000004</v>
      </c>
      <c r="Q29" s="52">
        <v>31125947.700000003</v>
      </c>
      <c r="R29" s="52">
        <v>30013661.620000001</v>
      </c>
      <c r="S29" s="52">
        <v>29947302.640000001</v>
      </c>
      <c r="T29" s="52">
        <v>28196036.07</v>
      </c>
      <c r="U29" s="52">
        <v>28553964.600000001</v>
      </c>
      <c r="V29" s="52">
        <v>27583235.030000001</v>
      </c>
      <c r="W29" s="52">
        <v>24788263.899999999</v>
      </c>
      <c r="X29" s="52">
        <v>26153986.770000003</v>
      </c>
      <c r="Y29" s="52">
        <v>28842530.389999997</v>
      </c>
      <c r="Z29" s="52">
        <v>28095943.280000001</v>
      </c>
      <c r="AA29" s="52">
        <v>27466983.75</v>
      </c>
      <c r="AB29" s="52">
        <v>27496648.160000004</v>
      </c>
      <c r="AC29" s="52">
        <v>28426650.629999999</v>
      </c>
      <c r="AD29" s="97">
        <v>21478127.170000002</v>
      </c>
      <c r="AE29" s="52">
        <v>16253249.020000001</v>
      </c>
      <c r="AF29" s="52">
        <v>20898871</v>
      </c>
      <c r="AG29"/>
    </row>
    <row r="30" spans="1:33" x14ac:dyDescent="0.25">
      <c r="A30" s="50">
        <v>26</v>
      </c>
      <c r="B30" s="51" t="s">
        <v>189</v>
      </c>
      <c r="C30" s="52">
        <v>1030845</v>
      </c>
      <c r="D30" s="52">
        <v>4233094</v>
      </c>
      <c r="E30" s="52">
        <v>8132171</v>
      </c>
      <c r="F30" s="52">
        <v>14884536</v>
      </c>
      <c r="G30" s="52">
        <v>16614107.75</v>
      </c>
      <c r="H30" s="52">
        <v>18918503.800000001</v>
      </c>
      <c r="I30" s="52">
        <v>20677806</v>
      </c>
      <c r="J30" s="52">
        <v>22588810.34</v>
      </c>
      <c r="K30" s="52">
        <v>24527391</v>
      </c>
      <c r="L30" s="52">
        <v>26415200.68</v>
      </c>
      <c r="M30" s="52">
        <v>22529561.469999999</v>
      </c>
      <c r="N30" s="52">
        <v>21079372.050000004</v>
      </c>
      <c r="O30" s="52">
        <v>21963898.539999999</v>
      </c>
      <c r="P30" s="52">
        <v>22749351.990000002</v>
      </c>
      <c r="Q30" s="52">
        <v>23082623.609999996</v>
      </c>
      <c r="R30" s="52">
        <v>23733444.169999998</v>
      </c>
      <c r="S30" s="52">
        <v>23483897.169999998</v>
      </c>
      <c r="T30" s="52">
        <v>22341508.770000003</v>
      </c>
      <c r="U30" s="52">
        <v>22317740.949999999</v>
      </c>
      <c r="V30" s="52">
        <v>23511315.729999997</v>
      </c>
      <c r="W30" s="52">
        <v>21423048.699999999</v>
      </c>
      <c r="X30" s="52">
        <v>21575746.540000003</v>
      </c>
      <c r="Y30" s="52">
        <v>23019972.590000004</v>
      </c>
      <c r="Z30" s="52">
        <v>23443276.629999999</v>
      </c>
      <c r="AA30" s="52">
        <v>23032562.789999999</v>
      </c>
      <c r="AB30" s="52">
        <v>20852827.550000001</v>
      </c>
      <c r="AC30" s="52">
        <v>19862345.299999997</v>
      </c>
      <c r="AD30" s="97">
        <v>14118284.770000001</v>
      </c>
      <c r="AE30" s="52">
        <v>11185349.52</v>
      </c>
      <c r="AF30" s="52">
        <v>15247318</v>
      </c>
      <c r="AG30"/>
    </row>
    <row r="31" spans="1:33" x14ac:dyDescent="0.25">
      <c r="A31" s="50">
        <v>27</v>
      </c>
      <c r="B31" s="51" t="s">
        <v>172</v>
      </c>
      <c r="C31" s="52">
        <v>8888790</v>
      </c>
      <c r="D31" s="52">
        <v>22152420</v>
      </c>
      <c r="E31" s="52">
        <v>24974921</v>
      </c>
      <c r="F31" s="52">
        <v>34408350</v>
      </c>
      <c r="G31" s="52">
        <v>42147801.899999999</v>
      </c>
      <c r="H31" s="52">
        <v>47314721.100000001</v>
      </c>
      <c r="I31" s="52">
        <v>52623629</v>
      </c>
      <c r="J31" s="52">
        <v>54151442.460000001</v>
      </c>
      <c r="K31" s="52">
        <v>56345872</v>
      </c>
      <c r="L31" s="52">
        <v>57977102.390000001</v>
      </c>
      <c r="M31" s="52">
        <v>54775148.929999992</v>
      </c>
      <c r="N31" s="52">
        <v>54101102.040000007</v>
      </c>
      <c r="O31" s="52">
        <v>56297627.899999999</v>
      </c>
      <c r="P31" s="52">
        <v>58110955.689999998</v>
      </c>
      <c r="Q31" s="52">
        <v>58659456.439999998</v>
      </c>
      <c r="R31" s="52">
        <v>58629142.629999988</v>
      </c>
      <c r="S31" s="52">
        <v>58709215.800000004</v>
      </c>
      <c r="T31" s="52">
        <v>56107009.560000002</v>
      </c>
      <c r="U31" s="52">
        <v>55868897.509999998</v>
      </c>
      <c r="V31" s="52">
        <v>55013142.670000009</v>
      </c>
      <c r="W31" s="52">
        <v>50781660.090000004</v>
      </c>
      <c r="X31" s="52">
        <v>51944253.640000001</v>
      </c>
      <c r="Y31" s="52">
        <v>51581759.5</v>
      </c>
      <c r="Z31" s="52">
        <v>53182056.729999997</v>
      </c>
      <c r="AA31" s="52">
        <v>52884289.659999996</v>
      </c>
      <c r="AB31" s="52">
        <v>53601233.780000001</v>
      </c>
      <c r="AC31" s="52">
        <v>52795623.890000001</v>
      </c>
      <c r="AD31" s="97">
        <v>37533801.119999997</v>
      </c>
      <c r="AE31" s="52">
        <v>28744018.469999999</v>
      </c>
      <c r="AF31" s="52">
        <v>39610149</v>
      </c>
    </row>
    <row r="32" spans="1:33" x14ac:dyDescent="0.25">
      <c r="A32" s="50">
        <v>28</v>
      </c>
      <c r="B32" s="51" t="s">
        <v>206</v>
      </c>
      <c r="C32" s="52">
        <v>1703209</v>
      </c>
      <c r="D32" s="52">
        <v>12857992</v>
      </c>
      <c r="E32" s="52">
        <v>23299598</v>
      </c>
      <c r="F32" s="52">
        <v>32321486</v>
      </c>
      <c r="G32" s="52">
        <v>45336643.869999997</v>
      </c>
      <c r="H32" s="52">
        <v>53923990.5</v>
      </c>
      <c r="I32" s="52">
        <v>64888765</v>
      </c>
      <c r="J32" s="52">
        <v>71557259.5</v>
      </c>
      <c r="K32" s="52">
        <v>78260969</v>
      </c>
      <c r="L32" s="52">
        <v>84436696.510000005</v>
      </c>
      <c r="M32" s="52">
        <v>76144619.639999986</v>
      </c>
      <c r="N32" s="52">
        <v>75377775.890000001</v>
      </c>
      <c r="O32" s="52">
        <v>79362126.609999999</v>
      </c>
      <c r="P32" s="52">
        <v>81940218.519999981</v>
      </c>
      <c r="Q32" s="52">
        <v>84033308.760000005</v>
      </c>
      <c r="R32" s="52">
        <v>87459035.650000006</v>
      </c>
      <c r="S32" s="52">
        <v>94931183.269999996</v>
      </c>
      <c r="T32" s="52">
        <v>94451837.61999999</v>
      </c>
      <c r="U32" s="52">
        <v>109542887.94</v>
      </c>
      <c r="V32" s="52">
        <v>111583555.14</v>
      </c>
      <c r="W32" s="52">
        <v>101000103.43000001</v>
      </c>
      <c r="X32" s="52">
        <v>103500568.12</v>
      </c>
      <c r="Y32" s="52">
        <v>109161212.02</v>
      </c>
      <c r="Z32" s="52">
        <v>111651602.38999999</v>
      </c>
      <c r="AA32" s="52">
        <v>115293165.35999998</v>
      </c>
      <c r="AB32" s="52">
        <v>109477625.86000001</v>
      </c>
      <c r="AC32" s="52">
        <v>110856167.75999999</v>
      </c>
      <c r="AD32" s="97">
        <v>83730104.340000004</v>
      </c>
      <c r="AE32" s="52">
        <v>67242759.219999999</v>
      </c>
      <c r="AF32" s="52">
        <v>97729563</v>
      </c>
    </row>
    <row r="33" spans="1:36" x14ac:dyDescent="0.25">
      <c r="A33" s="50">
        <v>29</v>
      </c>
      <c r="B33" s="51" t="s">
        <v>186</v>
      </c>
      <c r="C33" s="52">
        <v>1141992</v>
      </c>
      <c r="D33" s="52">
        <v>11029434</v>
      </c>
      <c r="E33" s="52">
        <v>18666187</v>
      </c>
      <c r="F33" s="52">
        <v>26975073</v>
      </c>
      <c r="G33" s="52">
        <v>32745484.600000001</v>
      </c>
      <c r="H33" s="52">
        <v>38055507.799999997</v>
      </c>
      <c r="I33" s="52">
        <v>44297089</v>
      </c>
      <c r="J33" s="52">
        <v>49192195.210000001</v>
      </c>
      <c r="K33" s="52">
        <v>55607134</v>
      </c>
      <c r="L33" s="52">
        <v>60757743.280000001</v>
      </c>
      <c r="M33" s="52">
        <v>57199692.670000002</v>
      </c>
      <c r="N33" s="52">
        <v>59977617.629999995</v>
      </c>
      <c r="O33" s="52">
        <v>63256369.760000005</v>
      </c>
      <c r="P33" s="52">
        <v>67233711.299999997</v>
      </c>
      <c r="Q33" s="52">
        <v>70236333.689999998</v>
      </c>
      <c r="R33" s="52">
        <v>74836813.909999996</v>
      </c>
      <c r="S33" s="52">
        <v>79020729.420000002</v>
      </c>
      <c r="T33" s="52">
        <v>81735012.550000012</v>
      </c>
      <c r="U33" s="52">
        <v>85988380.86999999</v>
      </c>
      <c r="V33" s="52">
        <v>88533566.150000006</v>
      </c>
      <c r="W33" s="52">
        <v>87822812.060000002</v>
      </c>
      <c r="X33" s="52">
        <v>90342545.319999993</v>
      </c>
      <c r="Y33" s="52">
        <v>93116687.859999999</v>
      </c>
      <c r="Z33" s="52">
        <v>97384531.849999994</v>
      </c>
      <c r="AA33" s="52">
        <v>97761233.600000009</v>
      </c>
      <c r="AB33" s="52">
        <v>105458372.16000001</v>
      </c>
      <c r="AC33" s="52">
        <v>106057102.17999999</v>
      </c>
      <c r="AD33" s="97">
        <v>75755561.989999995</v>
      </c>
      <c r="AE33" s="52">
        <v>61629448.790000007</v>
      </c>
      <c r="AF33" s="52">
        <v>87520356</v>
      </c>
    </row>
    <row r="34" spans="1:36" x14ac:dyDescent="0.25">
      <c r="A34" s="50">
        <v>30</v>
      </c>
      <c r="B34" s="51" t="s">
        <v>187</v>
      </c>
      <c r="C34" s="52">
        <v>1815792</v>
      </c>
      <c r="D34" s="52">
        <v>2714594</v>
      </c>
      <c r="E34" s="52">
        <v>5277503</v>
      </c>
      <c r="F34" s="52">
        <v>10623605</v>
      </c>
      <c r="G34" s="52">
        <v>16596508.26</v>
      </c>
      <c r="H34" s="52">
        <v>24021747.879999999</v>
      </c>
      <c r="I34" s="52">
        <v>29728048</v>
      </c>
      <c r="J34" s="52">
        <v>33125992.280000001</v>
      </c>
      <c r="K34" s="52">
        <v>36386819</v>
      </c>
      <c r="L34" s="52">
        <v>37649552.829999998</v>
      </c>
      <c r="M34" s="52">
        <v>34064027.840000004</v>
      </c>
      <c r="N34" s="52">
        <v>31892973.650000002</v>
      </c>
      <c r="O34" s="52">
        <v>31018282.320000004</v>
      </c>
      <c r="P34" s="52">
        <v>30883989.129999999</v>
      </c>
      <c r="Q34" s="52">
        <v>31709830.040000003</v>
      </c>
      <c r="R34" s="52">
        <v>32052901.41</v>
      </c>
      <c r="S34" s="52">
        <v>33297272.350000005</v>
      </c>
      <c r="T34" s="52">
        <v>31567283.370000001</v>
      </c>
      <c r="U34" s="52">
        <v>31854316.710000001</v>
      </c>
      <c r="V34" s="52">
        <v>31424190.889999993</v>
      </c>
      <c r="W34" s="52">
        <v>29671353.130000003</v>
      </c>
      <c r="X34" s="52">
        <v>30077711.860000003</v>
      </c>
      <c r="Y34" s="52">
        <v>31084714.550000001</v>
      </c>
      <c r="Z34" s="52">
        <v>32992353.389999997</v>
      </c>
      <c r="AA34" s="52">
        <v>30801195.800000008</v>
      </c>
      <c r="AB34" s="52">
        <v>31076310.57</v>
      </c>
      <c r="AC34" s="52">
        <v>30265707.479999997</v>
      </c>
      <c r="AD34" s="97">
        <v>22747249.320000004</v>
      </c>
      <c r="AE34" s="52">
        <v>17170351.84</v>
      </c>
      <c r="AF34" s="52">
        <v>23037271</v>
      </c>
    </row>
    <row r="35" spans="1:36" x14ac:dyDescent="0.25">
      <c r="A35" s="50">
        <v>31</v>
      </c>
      <c r="B35" s="51" t="s">
        <v>194</v>
      </c>
      <c r="C35" s="52">
        <v>2146003</v>
      </c>
      <c r="D35" s="52">
        <v>6693949</v>
      </c>
      <c r="E35" s="52">
        <v>11025613</v>
      </c>
      <c r="F35" s="52">
        <v>15607401</v>
      </c>
      <c r="G35" s="52">
        <v>17722819.309999999</v>
      </c>
      <c r="H35" s="52">
        <v>20685119.09</v>
      </c>
      <c r="I35" s="52">
        <v>25871438</v>
      </c>
      <c r="J35" s="52">
        <v>29161097.329999998</v>
      </c>
      <c r="K35" s="52">
        <v>31329464</v>
      </c>
      <c r="L35" s="52">
        <v>34363316.490000002</v>
      </c>
      <c r="M35" s="52">
        <v>31346707.750000004</v>
      </c>
      <c r="N35" s="52">
        <v>29760849.640000001</v>
      </c>
      <c r="O35" s="52">
        <v>30952517.290000007</v>
      </c>
      <c r="P35" s="52">
        <v>32118731.880000003</v>
      </c>
      <c r="Q35" s="52">
        <v>33374783.080000002</v>
      </c>
      <c r="R35" s="52">
        <v>33870407.93</v>
      </c>
      <c r="S35" s="52">
        <v>34765902</v>
      </c>
      <c r="T35" s="52">
        <v>33368938.350000001</v>
      </c>
      <c r="U35" s="52">
        <v>31325668.059999999</v>
      </c>
      <c r="V35" s="52">
        <v>30695265.340000004</v>
      </c>
      <c r="W35" s="52">
        <v>26013535.349999998</v>
      </c>
      <c r="X35" s="52">
        <v>26635127.98</v>
      </c>
      <c r="Y35" s="52">
        <v>28786766.799999997</v>
      </c>
      <c r="Z35" s="52">
        <v>28793677.629999999</v>
      </c>
      <c r="AA35" s="52">
        <v>28850082.090000004</v>
      </c>
      <c r="AB35" s="52">
        <v>29300516.120000001</v>
      </c>
      <c r="AC35" s="52">
        <v>29226804.269999996</v>
      </c>
      <c r="AD35" s="97">
        <v>21194989.290000003</v>
      </c>
      <c r="AE35" s="52">
        <v>15836711.73</v>
      </c>
      <c r="AF35" s="52">
        <v>21873008</v>
      </c>
    </row>
    <row r="36" spans="1:36" x14ac:dyDescent="0.25">
      <c r="A36" s="50">
        <v>32</v>
      </c>
      <c r="B36" s="54" t="s">
        <v>219</v>
      </c>
      <c r="C36" s="59">
        <v>211319751</v>
      </c>
      <c r="D36" s="59">
        <v>551431696</v>
      </c>
      <c r="E36" s="59">
        <v>745524325</v>
      </c>
      <c r="F36" s="59">
        <v>963832773</v>
      </c>
      <c r="G36" s="59">
        <v>1131288009</v>
      </c>
      <c r="H36" s="59">
        <v>1306707971.5699997</v>
      </c>
      <c r="I36" s="59">
        <v>1542948218</v>
      </c>
      <c r="J36" s="59">
        <v>1724590985.22</v>
      </c>
      <c r="K36" s="59">
        <v>1878046121</v>
      </c>
      <c r="L36" s="59">
        <v>2034541146.1700001</v>
      </c>
      <c r="M36" s="59">
        <v>1847321200.2400005</v>
      </c>
      <c r="N36" s="59">
        <v>1804356770.5400007</v>
      </c>
      <c r="O36" s="59">
        <v>1882414518.4399998</v>
      </c>
      <c r="P36" s="59">
        <v>1949117045.4000003</v>
      </c>
      <c r="Q36" s="59">
        <v>2003105506.8699999</v>
      </c>
      <c r="R36" s="59">
        <v>2053645168.6300001</v>
      </c>
      <c r="S36" s="59">
        <v>2118551081.7900002</v>
      </c>
      <c r="T36" s="59">
        <v>2039969557.5899994</v>
      </c>
      <c r="U36" s="59">
        <v>2090823049.9700003</v>
      </c>
      <c r="V36" s="59">
        <v>2116752775.9100003</v>
      </c>
      <c r="W36" s="59">
        <v>1962250994.7499998</v>
      </c>
      <c r="X36" s="59">
        <v>1970397695.0899992</v>
      </c>
      <c r="Y36" s="59">
        <v>2027712436.6099999</v>
      </c>
      <c r="Z36" s="59">
        <v>2066437275.5400007</v>
      </c>
      <c r="AA36" s="59">
        <v>2055185557.1299994</v>
      </c>
      <c r="AB36" s="59">
        <v>2112497988.9000001</v>
      </c>
      <c r="AC36" s="59">
        <f>SUM(AC5:AC35)</f>
        <v>2102467838.6000004</v>
      </c>
      <c r="AD36" s="128">
        <f>SUM(AD5:AD35)</f>
        <v>1539365978.8999999</v>
      </c>
      <c r="AE36" s="59">
        <v>1210003665.4399998</v>
      </c>
      <c r="AF36" s="59">
        <f>SUM(AF5:AF35)</f>
        <v>1692407371</v>
      </c>
    </row>
    <row r="37" spans="1:36" x14ac:dyDescent="0.25">
      <c r="A37" s="50">
        <v>33</v>
      </c>
      <c r="B37" s="5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4"/>
      <c r="S37" s="54"/>
      <c r="T37" s="54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</row>
    <row r="38" spans="1:36" s="56" customFormat="1" ht="9.5" x14ac:dyDescent="0.25">
      <c r="A38" s="50">
        <v>34</v>
      </c>
      <c r="B38" s="56" t="s">
        <v>218</v>
      </c>
      <c r="C38" s="57">
        <v>62.2</v>
      </c>
      <c r="D38" s="58">
        <v>63.3</v>
      </c>
      <c r="E38" s="58">
        <v>65.599999999999994</v>
      </c>
      <c r="F38" s="58">
        <v>67.3</v>
      </c>
      <c r="G38" s="58">
        <v>67.7</v>
      </c>
      <c r="H38" s="58">
        <v>68</v>
      </c>
      <c r="I38" s="58">
        <v>68.599999999999994</v>
      </c>
      <c r="J38" s="58">
        <v>70.900000000000006</v>
      </c>
      <c r="K38" s="58">
        <v>75.099999999999994</v>
      </c>
      <c r="L38" s="58">
        <v>77.3</v>
      </c>
      <c r="M38" s="58">
        <v>79.599999999999994</v>
      </c>
      <c r="N38" s="58">
        <v>81.3</v>
      </c>
      <c r="O38" s="58">
        <v>83</v>
      </c>
      <c r="P38" s="58">
        <v>86.2</v>
      </c>
      <c r="Q38" s="58">
        <v>87.9</v>
      </c>
      <c r="R38" s="58">
        <v>91.8</v>
      </c>
      <c r="S38" s="57">
        <v>92.9</v>
      </c>
      <c r="T38" s="57">
        <v>95.8</v>
      </c>
      <c r="U38" s="57">
        <v>99.2</v>
      </c>
      <c r="V38" s="58">
        <v>100.4</v>
      </c>
      <c r="W38" s="58">
        <v>102.6</v>
      </c>
      <c r="X38" s="58">
        <v>105.9</v>
      </c>
      <c r="Y38" s="58">
        <v>107.1</v>
      </c>
      <c r="Z38" s="58">
        <v>108.6</v>
      </c>
      <c r="AA38" s="58">
        <v>111</v>
      </c>
      <c r="AB38" s="58">
        <v>113.8</v>
      </c>
      <c r="AC38" s="58">
        <v>115.3</v>
      </c>
      <c r="AD38" s="58">
        <v>118.4</v>
      </c>
      <c r="AE38" s="58">
        <v>119.1</v>
      </c>
      <c r="AF38" s="58">
        <v>126.4</v>
      </c>
    </row>
    <row r="39" spans="1:36" x14ac:dyDescent="0.25">
      <c r="A39" s="50">
        <v>35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1"/>
      <c r="S39" s="51"/>
      <c r="T39" s="51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</row>
    <row r="40" spans="1:36" ht="15.5" x14ac:dyDescent="0.25">
      <c r="A40" s="50">
        <v>36</v>
      </c>
      <c r="B40" s="51"/>
      <c r="C40" s="96" t="s">
        <v>249</v>
      </c>
      <c r="D40" s="96"/>
      <c r="E40" s="96"/>
      <c r="F40" s="97"/>
      <c r="G40" s="97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1"/>
      <c r="S40" s="51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1:36" x14ac:dyDescent="0.25">
      <c r="A41" s="50">
        <v>37</v>
      </c>
      <c r="B41" s="48" t="s">
        <v>1</v>
      </c>
      <c r="C41" s="49" t="s">
        <v>209</v>
      </c>
      <c r="D41" s="49" t="s">
        <v>210</v>
      </c>
      <c r="E41" s="49" t="s">
        <v>211</v>
      </c>
      <c r="F41" s="49" t="s">
        <v>212</v>
      </c>
      <c r="G41" s="49" t="s">
        <v>213</v>
      </c>
      <c r="H41" s="49" t="s">
        <v>214</v>
      </c>
      <c r="I41" s="49" t="s">
        <v>215</v>
      </c>
      <c r="J41" s="49" t="s">
        <v>216</v>
      </c>
      <c r="K41" s="49" t="s">
        <v>207</v>
      </c>
      <c r="L41" s="49" t="s">
        <v>208</v>
      </c>
      <c r="M41" s="49" t="s">
        <v>204</v>
      </c>
      <c r="N41" s="49" t="s">
        <v>203</v>
      </c>
      <c r="O41" s="49" t="s">
        <v>202</v>
      </c>
      <c r="P41" s="49" t="s">
        <v>201</v>
      </c>
      <c r="Q41" s="49" t="s">
        <v>200</v>
      </c>
      <c r="R41" s="49" t="s">
        <v>199</v>
      </c>
      <c r="S41" s="49" t="s">
        <v>198</v>
      </c>
      <c r="T41" s="49" t="s">
        <v>197</v>
      </c>
      <c r="U41" s="49" t="s">
        <v>160</v>
      </c>
      <c r="V41" s="49" t="s">
        <v>161</v>
      </c>
      <c r="W41" s="49" t="s">
        <v>162</v>
      </c>
      <c r="X41" s="49" t="s">
        <v>163</v>
      </c>
      <c r="Y41" s="49" t="s">
        <v>164</v>
      </c>
      <c r="Z41" s="49" t="s">
        <v>165</v>
      </c>
      <c r="AA41" s="49" t="s">
        <v>166</v>
      </c>
      <c r="AB41" s="49" t="s">
        <v>159</v>
      </c>
      <c r="AC41" s="112" t="s">
        <v>258</v>
      </c>
      <c r="AD41" s="117" t="s">
        <v>257</v>
      </c>
      <c r="AE41" s="117" t="s">
        <v>259</v>
      </c>
      <c r="AF41" s="117" t="s">
        <v>260</v>
      </c>
      <c r="AG41" s="49" t="s">
        <v>265</v>
      </c>
      <c r="AH41" s="112" t="s">
        <v>266</v>
      </c>
      <c r="AI41" s="117" t="s">
        <v>267</v>
      </c>
      <c r="AJ41" s="47" t="s">
        <v>250</v>
      </c>
    </row>
    <row r="42" spans="1:36" x14ac:dyDescent="0.25">
      <c r="A42" s="50">
        <v>38</v>
      </c>
      <c r="B42" s="51" t="s">
        <v>174</v>
      </c>
      <c r="C42" s="52">
        <f>C5*$AF$38/C$38</f>
        <v>26685350.559485532</v>
      </c>
      <c r="D42" s="52">
        <f t="shared" ref="D42:AD42" si="0">D5*$AF$38/D$38</f>
        <v>61197762.097946294</v>
      </c>
      <c r="E42" s="52">
        <f t="shared" si="0"/>
        <v>66342976.463414639</v>
      </c>
      <c r="F42" s="52">
        <f t="shared" si="0"/>
        <v>75039208.106983662</v>
      </c>
      <c r="G42" s="52">
        <f t="shared" si="0"/>
        <v>73650501.253766626</v>
      </c>
      <c r="H42" s="52">
        <f t="shared" si="0"/>
        <v>78015965.590588227</v>
      </c>
      <c r="I42" s="52">
        <f t="shared" si="0"/>
        <v>90996834.052478135</v>
      </c>
      <c r="J42" s="52">
        <f t="shared" si="0"/>
        <v>99725038.297094494</v>
      </c>
      <c r="K42" s="52">
        <f t="shared" si="0"/>
        <v>104223991.84021306</v>
      </c>
      <c r="L42" s="52">
        <f t="shared" si="0"/>
        <v>108627378.33128074</v>
      </c>
      <c r="M42" s="52">
        <f t="shared" si="0"/>
        <v>92287102.46572867</v>
      </c>
      <c r="N42" s="52">
        <f t="shared" si="0"/>
        <v>85637226.204378873</v>
      </c>
      <c r="O42" s="52">
        <f t="shared" si="0"/>
        <v>87395192.269686729</v>
      </c>
      <c r="P42" s="52">
        <f t="shared" si="0"/>
        <v>87892161.051322505</v>
      </c>
      <c r="Q42" s="52">
        <f t="shared" si="0"/>
        <v>86860094.211422071</v>
      </c>
      <c r="R42" s="52">
        <f t="shared" si="0"/>
        <v>83195433.220740765</v>
      </c>
      <c r="S42" s="52">
        <f t="shared" si="0"/>
        <v>85768690.787857905</v>
      </c>
      <c r="T42" s="52">
        <f t="shared" si="0"/>
        <v>78695677.11699374</v>
      </c>
      <c r="U42" s="52">
        <f t="shared" si="0"/>
        <v>74357108.099677414</v>
      </c>
      <c r="V42" s="52">
        <f t="shared" si="0"/>
        <v>72774101.879203185</v>
      </c>
      <c r="W42" s="52">
        <f t="shared" si="0"/>
        <v>68080374.739649132</v>
      </c>
      <c r="X42" s="52">
        <f t="shared" si="0"/>
        <v>65669994.825155795</v>
      </c>
      <c r="Y42" s="52">
        <f t="shared" si="0"/>
        <v>64336123.232567698</v>
      </c>
      <c r="Z42" s="52">
        <f t="shared" si="0"/>
        <v>65155297.173038691</v>
      </c>
      <c r="AA42" s="52">
        <f t="shared" si="0"/>
        <v>63565368.958990991</v>
      </c>
      <c r="AB42" s="52">
        <f t="shared" si="0"/>
        <v>65018146.141441137</v>
      </c>
      <c r="AC42" s="52">
        <f t="shared" si="0"/>
        <v>63318516.444058977</v>
      </c>
      <c r="AD42" s="52">
        <f t="shared" si="0"/>
        <v>45356235.346756764</v>
      </c>
      <c r="AE42" s="52">
        <f>AE5*$AF$38/AE$38</f>
        <v>32709686.316439964</v>
      </c>
      <c r="AF42" s="52">
        <f>AF5*$AF$38/AF$38</f>
        <v>39933307</v>
      </c>
      <c r="AJ42" s="52">
        <f>SUM(C42:AF42)</f>
        <v>2192510844.078362</v>
      </c>
    </row>
    <row r="43" spans="1:36" x14ac:dyDescent="0.25">
      <c r="A43" s="50">
        <v>39</v>
      </c>
      <c r="B43" s="51" t="s">
        <v>191</v>
      </c>
      <c r="C43" s="52">
        <f t="shared" ref="C43:AE43" si="1">C6*$AF$38/C$38</f>
        <v>4700218.5466237944</v>
      </c>
      <c r="D43" s="52">
        <f t="shared" si="1"/>
        <v>29373437.042654034</v>
      </c>
      <c r="E43" s="52">
        <f t="shared" si="1"/>
        <v>32101097.000000004</v>
      </c>
      <c r="F43" s="52">
        <f t="shared" si="1"/>
        <v>33302354.448737003</v>
      </c>
      <c r="G43" s="52">
        <f t="shared" si="1"/>
        <v>32294758.029423933</v>
      </c>
      <c r="H43" s="52">
        <f t="shared" si="1"/>
        <v>28840047.114823531</v>
      </c>
      <c r="I43" s="52">
        <f t="shared" si="1"/>
        <v>30683734.507288635</v>
      </c>
      <c r="J43" s="52">
        <f t="shared" si="1"/>
        <v>31901061.67717912</v>
      </c>
      <c r="K43" s="52">
        <f t="shared" si="1"/>
        <v>32587773.081225038</v>
      </c>
      <c r="L43" s="52">
        <f t="shared" si="1"/>
        <v>33644833.547218636</v>
      </c>
      <c r="M43" s="52">
        <f t="shared" si="1"/>
        <v>27596075.55276382</v>
      </c>
      <c r="N43" s="52">
        <f t="shared" si="1"/>
        <v>24928647.863419436</v>
      </c>
      <c r="O43" s="52">
        <f t="shared" si="1"/>
        <v>23318495.971662655</v>
      </c>
      <c r="P43" s="52">
        <f t="shared" si="1"/>
        <v>23911140.451600932</v>
      </c>
      <c r="Q43" s="52">
        <f t="shared" si="1"/>
        <v>24337345.842821386</v>
      </c>
      <c r="R43" s="52">
        <f t="shared" si="1"/>
        <v>25477732.628322445</v>
      </c>
      <c r="S43" s="52">
        <f t="shared" si="1"/>
        <v>26434964.461916037</v>
      </c>
      <c r="T43" s="52">
        <f t="shared" si="1"/>
        <v>23365535.87590814</v>
      </c>
      <c r="U43" s="52">
        <f t="shared" si="1"/>
        <v>23141601.012580644</v>
      </c>
      <c r="V43" s="52">
        <f t="shared" si="1"/>
        <v>22834098.172270916</v>
      </c>
      <c r="W43" s="52">
        <f t="shared" si="1"/>
        <v>19493826.462846007</v>
      </c>
      <c r="X43" s="52">
        <f t="shared" si="1"/>
        <v>18844761.454202075</v>
      </c>
      <c r="Y43" s="52">
        <f t="shared" si="1"/>
        <v>18662873.290308125</v>
      </c>
      <c r="Z43" s="52">
        <f t="shared" si="1"/>
        <v>15846580.215690613</v>
      </c>
      <c r="AA43" s="52">
        <f t="shared" si="1"/>
        <v>16750936.932468468</v>
      </c>
      <c r="AB43" s="52">
        <f t="shared" si="1"/>
        <v>17081404.124850616</v>
      </c>
      <c r="AC43" s="52">
        <f t="shared" si="1"/>
        <v>15137161.513408501</v>
      </c>
      <c r="AD43" s="52">
        <f t="shared" si="1"/>
        <v>10918147.760135135</v>
      </c>
      <c r="AE43" s="52">
        <f t="shared" si="1"/>
        <v>7875705.0921914363</v>
      </c>
      <c r="AF43" s="52">
        <f t="shared" ref="AF43" si="2">AF6*$AF$38/AF$38</f>
        <v>10161035</v>
      </c>
      <c r="AJ43" s="52">
        <f t="shared" ref="AJ43:AJ73" si="3">SUM(C43:AF43)</f>
        <v>685547384.674541</v>
      </c>
    </row>
    <row r="44" spans="1:36" x14ac:dyDescent="0.25">
      <c r="A44" s="50">
        <v>40</v>
      </c>
      <c r="B44" s="53" t="s">
        <v>171</v>
      </c>
      <c r="C44" s="52">
        <f t="shared" ref="C44:AE44" si="4">C7*$AF$38/C$38</f>
        <v>3203120.2829581997</v>
      </c>
      <c r="D44" s="52">
        <f t="shared" si="4"/>
        <v>7666102.0916271731</v>
      </c>
      <c r="E44" s="52">
        <f t="shared" si="4"/>
        <v>18364191.634146344</v>
      </c>
      <c r="F44" s="52">
        <f t="shared" si="4"/>
        <v>25349929.43833581</v>
      </c>
      <c r="G44" s="52">
        <f t="shared" si="4"/>
        <v>26742824.26871492</v>
      </c>
      <c r="H44" s="52">
        <f t="shared" si="4"/>
        <v>26921696.137411766</v>
      </c>
      <c r="I44" s="52">
        <f t="shared" si="4"/>
        <v>30135530.705539361</v>
      </c>
      <c r="J44" s="52">
        <f t="shared" si="4"/>
        <v>32996903.841579687</v>
      </c>
      <c r="K44" s="52">
        <f t="shared" si="4"/>
        <v>34582962.577896141</v>
      </c>
      <c r="L44" s="52">
        <f t="shared" si="4"/>
        <v>36672703.604657188</v>
      </c>
      <c r="M44" s="52">
        <f t="shared" si="4"/>
        <v>30171005.697286438</v>
      </c>
      <c r="N44" s="52">
        <f t="shared" si="4"/>
        <v>27111789.888314884</v>
      </c>
      <c r="O44" s="52">
        <f t="shared" si="4"/>
        <v>28040800.200096384</v>
      </c>
      <c r="P44" s="52">
        <f t="shared" si="4"/>
        <v>27569302.398143854</v>
      </c>
      <c r="Q44" s="52">
        <f t="shared" si="4"/>
        <v>27479100.081911266</v>
      </c>
      <c r="R44" s="52">
        <f t="shared" si="4"/>
        <v>26087014.390065361</v>
      </c>
      <c r="S44" s="52">
        <f t="shared" si="4"/>
        <v>26614869.813218512</v>
      </c>
      <c r="T44" s="52">
        <f t="shared" si="4"/>
        <v>25131287.655615866</v>
      </c>
      <c r="U44" s="52">
        <f t="shared" si="4"/>
        <v>25830934.251935482</v>
      </c>
      <c r="V44" s="52">
        <f t="shared" si="4"/>
        <v>25408898.250677291</v>
      </c>
      <c r="W44" s="52">
        <f t="shared" si="4"/>
        <v>23570216.397660822</v>
      </c>
      <c r="X44" s="52">
        <f t="shared" si="4"/>
        <v>23173236.104400374</v>
      </c>
      <c r="Y44" s="52">
        <f t="shared" si="4"/>
        <v>24733610.047282916</v>
      </c>
      <c r="Z44" s="52">
        <f t="shared" si="4"/>
        <v>23274897.234769803</v>
      </c>
      <c r="AA44" s="52">
        <f t="shared" si="4"/>
        <v>22012702.911711719</v>
      </c>
      <c r="AB44" s="52">
        <f t="shared" si="4"/>
        <v>22576236.568154655</v>
      </c>
      <c r="AC44" s="52">
        <f t="shared" si="4"/>
        <v>22419801.768742412</v>
      </c>
      <c r="AD44" s="52">
        <f t="shared" si="4"/>
        <v>14774767.507567568</v>
      </c>
      <c r="AE44" s="52">
        <f t="shared" si="4"/>
        <v>9918682.5876742229</v>
      </c>
      <c r="AF44" s="52">
        <f>AF7*$AF$38/AF$38</f>
        <v>13129435</v>
      </c>
      <c r="AJ44" s="52">
        <f t="shared" si="3"/>
        <v>711664553.3380965</v>
      </c>
    </row>
    <row r="45" spans="1:36" x14ac:dyDescent="0.25">
      <c r="A45" s="50">
        <v>41</v>
      </c>
      <c r="B45" s="51" t="s">
        <v>184</v>
      </c>
      <c r="C45" s="52">
        <f t="shared" ref="C45:AE53" si="5">C8*$AF$38/C$38</f>
        <v>16625902.070739551</v>
      </c>
      <c r="D45" s="52">
        <f t="shared" si="5"/>
        <v>49040198.748815171</v>
      </c>
      <c r="E45" s="52">
        <f t="shared" si="5"/>
        <v>65759411.170731716</v>
      </c>
      <c r="F45" s="52">
        <f t="shared" si="5"/>
        <v>81205366.347696885</v>
      </c>
      <c r="G45" s="52">
        <f t="shared" si="5"/>
        <v>95755161.764254063</v>
      </c>
      <c r="H45" s="52">
        <f t="shared" si="5"/>
        <v>113637268.3882353</v>
      </c>
      <c r="I45" s="52">
        <f t="shared" si="5"/>
        <v>139301261.06122452</v>
      </c>
      <c r="J45" s="52">
        <f t="shared" si="5"/>
        <v>154187646.78318757</v>
      </c>
      <c r="K45" s="52">
        <f t="shared" si="5"/>
        <v>166041904.61784291</v>
      </c>
      <c r="L45" s="52">
        <f t="shared" si="5"/>
        <v>181787627.69117725</v>
      </c>
      <c r="M45" s="52">
        <f t="shared" si="5"/>
        <v>166209572.92522615</v>
      </c>
      <c r="N45" s="52">
        <f t="shared" si="5"/>
        <v>162344139.70263222</v>
      </c>
      <c r="O45" s="52">
        <f t="shared" si="5"/>
        <v>167904868.95961449</v>
      </c>
      <c r="P45" s="52">
        <f t="shared" si="5"/>
        <v>169543074.25893274</v>
      </c>
      <c r="Q45" s="52">
        <f t="shared" si="5"/>
        <v>173730467.43189991</v>
      </c>
      <c r="R45" s="52">
        <f t="shared" si="5"/>
        <v>176084785.48479304</v>
      </c>
      <c r="S45" s="52">
        <f t="shared" si="5"/>
        <v>185651063.58320779</v>
      </c>
      <c r="T45" s="52">
        <f t="shared" si="5"/>
        <v>178070620.46096036</v>
      </c>
      <c r="U45" s="52">
        <f t="shared" si="5"/>
        <v>177603593.02064514</v>
      </c>
      <c r="V45" s="52">
        <f t="shared" si="5"/>
        <v>183329212.65657371</v>
      </c>
      <c r="W45" s="52">
        <f t="shared" si="5"/>
        <v>169565032.22253415</v>
      </c>
      <c r="X45" s="52">
        <f t="shared" si="5"/>
        <v>165361595.18957508</v>
      </c>
      <c r="Y45" s="52">
        <f t="shared" si="5"/>
        <v>167127976.31865549</v>
      </c>
      <c r="Z45" s="52">
        <f t="shared" si="5"/>
        <v>166491546.73915285</v>
      </c>
      <c r="AA45" s="52">
        <f t="shared" si="5"/>
        <v>152752318.21477479</v>
      </c>
      <c r="AB45" s="52">
        <f t="shared" si="5"/>
        <v>154953543.57609844</v>
      </c>
      <c r="AC45" s="52">
        <f t="shared" si="5"/>
        <v>156661725.29901129</v>
      </c>
      <c r="AD45" s="52">
        <f t="shared" si="5"/>
        <v>108864374.01405405</v>
      </c>
      <c r="AE45" s="52">
        <f>AE8*$AF$38/AE$38</f>
        <v>97714635.843492895</v>
      </c>
      <c r="AF45" s="52">
        <f t="shared" ref="AF45" si="6">AF8*$AF$38/AF$38</f>
        <v>128396440.00000001</v>
      </c>
      <c r="AJ45" s="52">
        <f t="shared" si="3"/>
        <v>4271702334.5457397</v>
      </c>
    </row>
    <row r="46" spans="1:36" x14ac:dyDescent="0.25">
      <c r="A46" s="50">
        <v>42</v>
      </c>
      <c r="B46" s="51" t="s">
        <v>193</v>
      </c>
      <c r="C46" s="52">
        <f t="shared" si="5"/>
        <v>0</v>
      </c>
      <c r="D46" s="52">
        <f t="shared" si="5"/>
        <v>1437735.102685624</v>
      </c>
      <c r="E46" s="52">
        <f t="shared" si="5"/>
        <v>4404429.1951219514</v>
      </c>
      <c r="F46" s="52">
        <f t="shared" si="5"/>
        <v>7921857.9970282326</v>
      </c>
      <c r="G46" s="52">
        <f t="shared" si="5"/>
        <v>11636605.190664697</v>
      </c>
      <c r="H46" s="52">
        <f t="shared" si="5"/>
        <v>13859192.724235294</v>
      </c>
      <c r="I46" s="52">
        <f t="shared" si="5"/>
        <v>16070442.565597668</v>
      </c>
      <c r="J46" s="52">
        <f t="shared" si="5"/>
        <v>18523193.690267984</v>
      </c>
      <c r="K46" s="52">
        <f t="shared" si="5"/>
        <v>21454513.256990682</v>
      </c>
      <c r="L46" s="52">
        <f t="shared" si="5"/>
        <v>21831823.812263906</v>
      </c>
      <c r="M46" s="52">
        <f t="shared" si="5"/>
        <v>21362661.617085431</v>
      </c>
      <c r="N46" s="52">
        <f t="shared" si="5"/>
        <v>21584055.262386225</v>
      </c>
      <c r="O46" s="52">
        <f t="shared" si="5"/>
        <v>23232252.06380723</v>
      </c>
      <c r="P46" s="52">
        <f t="shared" si="5"/>
        <v>24675057.371693734</v>
      </c>
      <c r="Q46" s="52">
        <f t="shared" si="5"/>
        <v>24386269.430170652</v>
      </c>
      <c r="R46" s="52">
        <f t="shared" si="5"/>
        <v>24083388.02579521</v>
      </c>
      <c r="S46" s="52">
        <f t="shared" si="5"/>
        <v>25277827.865662005</v>
      </c>
      <c r="T46" s="52">
        <f t="shared" si="5"/>
        <v>25615311.690187894</v>
      </c>
      <c r="U46" s="52">
        <f t="shared" si="5"/>
        <v>26463683.146451615</v>
      </c>
      <c r="V46" s="52">
        <f t="shared" si="5"/>
        <v>27540037.237290829</v>
      </c>
      <c r="W46" s="52">
        <f t="shared" si="5"/>
        <v>25373203.171306044</v>
      </c>
      <c r="X46" s="52">
        <f t="shared" si="5"/>
        <v>25325192.595278561</v>
      </c>
      <c r="Y46" s="52">
        <f t="shared" si="5"/>
        <v>27450679.710177407</v>
      </c>
      <c r="Z46" s="52">
        <f t="shared" si="5"/>
        <v>29145335.801841617</v>
      </c>
      <c r="AA46" s="52">
        <f t="shared" si="5"/>
        <v>30797557.650882885</v>
      </c>
      <c r="AB46" s="52">
        <f t="shared" si="5"/>
        <v>32262988.581652027</v>
      </c>
      <c r="AC46" s="52">
        <f t="shared" si="5"/>
        <v>31293205.099184729</v>
      </c>
      <c r="AD46" s="52">
        <f t="shared" si="5"/>
        <v>22724486.584594592</v>
      </c>
      <c r="AE46" s="52">
        <f t="shared" si="5"/>
        <v>17547396.179076403</v>
      </c>
      <c r="AF46" s="52">
        <f t="shared" ref="AF46" si="7">AF9*$AF$38/AF$38</f>
        <v>24313334</v>
      </c>
      <c r="AJ46" s="52">
        <f t="shared" si="3"/>
        <v>627593716.61938119</v>
      </c>
    </row>
    <row r="47" spans="1:36" x14ac:dyDescent="0.25">
      <c r="A47" s="50">
        <v>43</v>
      </c>
      <c r="B47" s="53" t="s">
        <v>182</v>
      </c>
      <c r="C47" s="52">
        <f t="shared" si="5"/>
        <v>10159208.97749196</v>
      </c>
      <c r="D47" s="52">
        <f t="shared" si="5"/>
        <v>41220663.431279629</v>
      </c>
      <c r="E47" s="52">
        <f t="shared" si="5"/>
        <v>58132138.439024404</v>
      </c>
      <c r="F47" s="52">
        <f t="shared" si="5"/>
        <v>74665246.288261518</v>
      </c>
      <c r="G47" s="52">
        <f t="shared" si="5"/>
        <v>91162171.965731174</v>
      </c>
      <c r="H47" s="52">
        <f t="shared" si="5"/>
        <v>112057805.03058825</v>
      </c>
      <c r="I47" s="52">
        <f t="shared" si="5"/>
        <v>131274162.728863</v>
      </c>
      <c r="J47" s="52">
        <f t="shared" si="5"/>
        <v>141246098.18967557</v>
      </c>
      <c r="K47" s="52">
        <f t="shared" si="5"/>
        <v>136975236.64447406</v>
      </c>
      <c r="L47" s="52">
        <f t="shared" si="5"/>
        <v>159757291.27265203</v>
      </c>
      <c r="M47" s="52">
        <f t="shared" si="5"/>
        <v>156238996.29567844</v>
      </c>
      <c r="N47" s="52">
        <f t="shared" si="5"/>
        <v>153994959.17441574</v>
      </c>
      <c r="O47" s="52">
        <f t="shared" si="5"/>
        <v>158187202.90775904</v>
      </c>
      <c r="P47" s="52">
        <f t="shared" si="5"/>
        <v>157310120.12027845</v>
      </c>
      <c r="Q47" s="52">
        <f t="shared" si="5"/>
        <v>159639486.6872355</v>
      </c>
      <c r="R47" s="52">
        <f t="shared" si="5"/>
        <v>161485164.24784315</v>
      </c>
      <c r="S47" s="52">
        <f t="shared" si="5"/>
        <v>167787679.70979545</v>
      </c>
      <c r="T47" s="52">
        <f t="shared" si="5"/>
        <v>157316076.80634657</v>
      </c>
      <c r="U47" s="52">
        <f t="shared" si="5"/>
        <v>158034556.23096776</v>
      </c>
      <c r="V47" s="52">
        <f t="shared" si="5"/>
        <v>158422189.87378487</v>
      </c>
      <c r="W47" s="52">
        <f t="shared" si="5"/>
        <v>141042697.08584797</v>
      </c>
      <c r="X47" s="52">
        <f t="shared" si="5"/>
        <v>135164697.86440036</v>
      </c>
      <c r="Y47" s="52">
        <f t="shared" si="5"/>
        <v>140898208.31193277</v>
      </c>
      <c r="Z47" s="52">
        <f t="shared" si="5"/>
        <v>145276160.87027624</v>
      </c>
      <c r="AA47" s="52">
        <f t="shared" si="5"/>
        <v>144726738.15221623</v>
      </c>
      <c r="AB47" s="52">
        <f t="shared" si="5"/>
        <v>146075498.01841825</v>
      </c>
      <c r="AC47" s="52">
        <f t="shared" si="5"/>
        <v>145103058.2458283</v>
      </c>
      <c r="AD47" s="52">
        <f t="shared" si="5"/>
        <v>104622452.94716217</v>
      </c>
      <c r="AE47" s="52">
        <f t="shared" si="5"/>
        <v>85152204.445743084</v>
      </c>
      <c r="AF47" s="52">
        <f t="shared" ref="AF47:AF48" si="8">AF10*$AF$38/AF$38</f>
        <v>114664060</v>
      </c>
      <c r="AJ47" s="52">
        <f t="shared" si="3"/>
        <v>3847792230.9639716</v>
      </c>
    </row>
    <row r="48" spans="1:36" x14ac:dyDescent="0.25">
      <c r="A48" s="50">
        <v>44</v>
      </c>
      <c r="B48" s="51" t="s">
        <v>170</v>
      </c>
      <c r="C48" s="52">
        <f t="shared" si="5"/>
        <v>21423566.482315112</v>
      </c>
      <c r="D48" s="52">
        <f t="shared" si="5"/>
        <v>55426763.424960509</v>
      </c>
      <c r="E48" s="52">
        <f t="shared" si="5"/>
        <v>65200696.195121959</v>
      </c>
      <c r="F48" s="52">
        <f t="shared" si="5"/>
        <v>85487375.762258545</v>
      </c>
      <c r="G48" s="52">
        <f t="shared" si="5"/>
        <v>108945049.93441655</v>
      </c>
      <c r="H48" s="52">
        <f t="shared" si="5"/>
        <v>126827370.96564709</v>
      </c>
      <c r="I48" s="52">
        <f t="shared" si="5"/>
        <v>144873452.12827989</v>
      </c>
      <c r="J48" s="52">
        <f t="shared" si="5"/>
        <v>150656219.45613539</v>
      </c>
      <c r="K48" s="52">
        <f t="shared" si="5"/>
        <v>150920581.73102531</v>
      </c>
      <c r="L48" s="52">
        <f t="shared" si="5"/>
        <v>156092874.13464424</v>
      </c>
      <c r="M48" s="52">
        <f t="shared" si="5"/>
        <v>135293772.66351762</v>
      </c>
      <c r="N48" s="52">
        <f t="shared" si="5"/>
        <v>129064622.80600244</v>
      </c>
      <c r="O48" s="52">
        <f t="shared" si="5"/>
        <v>132631097.79354218</v>
      </c>
      <c r="P48" s="52">
        <f t="shared" si="5"/>
        <v>131341219.23935041</v>
      </c>
      <c r="Q48" s="52">
        <f t="shared" si="5"/>
        <v>128578635.08787261</v>
      </c>
      <c r="R48" s="52">
        <f t="shared" si="5"/>
        <v>122436328.95877999</v>
      </c>
      <c r="S48" s="52">
        <f t="shared" si="5"/>
        <v>126591367.28697525</v>
      </c>
      <c r="T48" s="52">
        <f t="shared" si="5"/>
        <v>115310497.64626305</v>
      </c>
      <c r="U48" s="52">
        <f t="shared" si="5"/>
        <v>113440154.1653226</v>
      </c>
      <c r="V48" s="52">
        <f t="shared" si="5"/>
        <v>112382344.68286854</v>
      </c>
      <c r="W48" s="52">
        <f t="shared" si="5"/>
        <v>101496983.89754388</v>
      </c>
      <c r="X48" s="52">
        <f t="shared" si="5"/>
        <v>98302923.737110496</v>
      </c>
      <c r="Y48" s="52">
        <f t="shared" si="5"/>
        <v>98968954.151708692</v>
      </c>
      <c r="Z48" s="52">
        <f t="shared" si="5"/>
        <v>98145388.435801134</v>
      </c>
      <c r="AA48" s="52">
        <f t="shared" si="5"/>
        <v>92365672.409513503</v>
      </c>
      <c r="AB48" s="52">
        <f t="shared" si="5"/>
        <v>91223044.05342707</v>
      </c>
      <c r="AC48" s="52">
        <f t="shared" si="5"/>
        <v>89429491.026678249</v>
      </c>
      <c r="AD48" s="52">
        <f t="shared" si="5"/>
        <v>60789748.549864858</v>
      </c>
      <c r="AE48" s="52">
        <f t="shared" si="5"/>
        <v>49669504.634626366</v>
      </c>
      <c r="AF48" s="52">
        <f t="shared" si="8"/>
        <v>63516201</v>
      </c>
      <c r="AJ48" s="52">
        <f t="shared" si="3"/>
        <v>3156831902.4415731</v>
      </c>
    </row>
    <row r="49" spans="1:36" x14ac:dyDescent="0.25">
      <c r="A49" s="50">
        <v>45</v>
      </c>
      <c r="B49" s="51" t="s">
        <v>181</v>
      </c>
      <c r="C49" s="52">
        <f t="shared" si="5"/>
        <v>23661862.559485529</v>
      </c>
      <c r="D49" s="52">
        <f t="shared" si="5"/>
        <v>46466882.451816753</v>
      </c>
      <c r="E49" s="52">
        <f t="shared" si="5"/>
        <v>58442830.024390258</v>
      </c>
      <c r="F49" s="52">
        <f t="shared" si="5"/>
        <v>64623213.28974741</v>
      </c>
      <c r="G49" s="52">
        <f t="shared" si="5"/>
        <v>69840578.405908436</v>
      </c>
      <c r="H49" s="52">
        <f t="shared" si="5"/>
        <v>76987889.889411777</v>
      </c>
      <c r="I49" s="52">
        <f t="shared" si="5"/>
        <v>89136957.551020414</v>
      </c>
      <c r="J49" s="52">
        <f t="shared" si="5"/>
        <v>98632721.088180527</v>
      </c>
      <c r="K49" s="52">
        <f t="shared" si="5"/>
        <v>104084589.97603197</v>
      </c>
      <c r="L49" s="52">
        <f t="shared" si="5"/>
        <v>110680518.17355756</v>
      </c>
      <c r="M49" s="52">
        <f t="shared" si="5"/>
        <v>101702503.14150755</v>
      </c>
      <c r="N49" s="52">
        <f t="shared" si="5"/>
        <v>94970643.093923748</v>
      </c>
      <c r="O49" s="52">
        <f t="shared" si="5"/>
        <v>95643919.803373486</v>
      </c>
      <c r="P49" s="52">
        <f t="shared" si="5"/>
        <v>94211859.069698393</v>
      </c>
      <c r="Q49" s="52">
        <f t="shared" si="5"/>
        <v>98413956.713174045</v>
      </c>
      <c r="R49" s="52">
        <f t="shared" si="5"/>
        <v>98359278.447233111</v>
      </c>
      <c r="S49" s="52">
        <f t="shared" si="5"/>
        <v>100490912.08456406</v>
      </c>
      <c r="T49" s="52">
        <f t="shared" si="5"/>
        <v>90943683.035657644</v>
      </c>
      <c r="U49" s="52">
        <f t="shared" si="5"/>
        <v>89130583.424838707</v>
      </c>
      <c r="V49" s="52">
        <f t="shared" si="5"/>
        <v>89746644.265338644</v>
      </c>
      <c r="W49" s="52">
        <f t="shared" si="5"/>
        <v>76659600.748693958</v>
      </c>
      <c r="X49" s="52">
        <f t="shared" si="5"/>
        <v>71912329.043399423</v>
      </c>
      <c r="Y49" s="52">
        <f t="shared" si="5"/>
        <v>73250260.256358564</v>
      </c>
      <c r="Z49" s="52">
        <f t="shared" si="5"/>
        <v>73210374.0973849</v>
      </c>
      <c r="AA49" s="52">
        <f t="shared" si="5"/>
        <v>71066519.532396406</v>
      </c>
      <c r="AB49" s="52">
        <f t="shared" si="5"/>
        <v>71777307.846748695</v>
      </c>
      <c r="AC49" s="52">
        <f t="shared" si="5"/>
        <v>68246632.258109272</v>
      </c>
      <c r="AD49" s="52">
        <f t="shared" si="5"/>
        <v>49431664.127162158</v>
      </c>
      <c r="AE49" s="52">
        <f t="shared" si="5"/>
        <v>37827325.122552484</v>
      </c>
      <c r="AF49" s="52">
        <f t="shared" ref="AF49:AF50" si="9">AF12*$AF$38/AF$38</f>
        <v>49706087</v>
      </c>
      <c r="AJ49" s="52">
        <f t="shared" si="3"/>
        <v>2339260126.5216656</v>
      </c>
    </row>
    <row r="50" spans="1:36" x14ac:dyDescent="0.25">
      <c r="A50" s="50">
        <v>46</v>
      </c>
      <c r="B50" s="51" t="s">
        <v>190</v>
      </c>
      <c r="C50" s="52">
        <f t="shared" si="5"/>
        <v>18636607.022508036</v>
      </c>
      <c r="D50" s="52">
        <f t="shared" si="5"/>
        <v>44910253.472353876</v>
      </c>
      <c r="E50" s="52">
        <f t="shared" si="5"/>
        <v>62676919.804878056</v>
      </c>
      <c r="F50" s="52">
        <f t="shared" si="5"/>
        <v>72959394.710252598</v>
      </c>
      <c r="G50" s="52">
        <f t="shared" si="5"/>
        <v>91932645.779615954</v>
      </c>
      <c r="H50" s="52">
        <f t="shared" si="5"/>
        <v>112622920.0244706</v>
      </c>
      <c r="I50" s="52">
        <f t="shared" si="5"/>
        <v>129832209.58600585</v>
      </c>
      <c r="J50" s="52">
        <f t="shared" si="5"/>
        <v>139788324.61856136</v>
      </c>
      <c r="K50" s="52">
        <f t="shared" si="5"/>
        <v>133115764.96404797</v>
      </c>
      <c r="L50" s="52">
        <f t="shared" si="5"/>
        <v>133936479.37221217</v>
      </c>
      <c r="M50" s="52">
        <f t="shared" si="5"/>
        <v>115007220.60643218</v>
      </c>
      <c r="N50" s="52">
        <f t="shared" si="5"/>
        <v>105962980.41210333</v>
      </c>
      <c r="O50" s="52">
        <f t="shared" si="5"/>
        <v>105551382.5214458</v>
      </c>
      <c r="P50" s="52">
        <f t="shared" si="5"/>
        <v>104140547.42570767</v>
      </c>
      <c r="Q50" s="52">
        <f t="shared" si="5"/>
        <v>104405824.70025027</v>
      </c>
      <c r="R50" s="52">
        <f t="shared" si="5"/>
        <v>105995949.42361657</v>
      </c>
      <c r="S50" s="52">
        <f t="shared" si="5"/>
        <v>105658920.73024759</v>
      </c>
      <c r="T50" s="52">
        <f t="shared" si="5"/>
        <v>99324121.374029234</v>
      </c>
      <c r="U50" s="52">
        <f t="shared" si="5"/>
        <v>96549185.890322596</v>
      </c>
      <c r="V50" s="52">
        <f t="shared" si="5"/>
        <v>93594449.651314735</v>
      </c>
      <c r="W50" s="52">
        <f t="shared" si="5"/>
        <v>87574863.940116957</v>
      </c>
      <c r="X50" s="52">
        <f t="shared" si="5"/>
        <v>86008261.952936724</v>
      </c>
      <c r="Y50" s="52">
        <f t="shared" si="5"/>
        <v>86811096.188235298</v>
      </c>
      <c r="Z50" s="52">
        <f t="shared" si="5"/>
        <v>88706207.476832435</v>
      </c>
      <c r="AA50" s="52">
        <f t="shared" si="5"/>
        <v>86840011.459603608</v>
      </c>
      <c r="AB50" s="52">
        <f t="shared" si="5"/>
        <v>85715934.560281202</v>
      </c>
      <c r="AC50" s="52">
        <f t="shared" si="5"/>
        <v>81392256.178733751</v>
      </c>
      <c r="AD50" s="52">
        <f t="shared" si="5"/>
        <v>57675662.122162163</v>
      </c>
      <c r="AE50" s="52">
        <f t="shared" si="5"/>
        <v>41597315.189252734</v>
      </c>
      <c r="AF50" s="52">
        <f t="shared" si="9"/>
        <v>51391553</v>
      </c>
      <c r="AJ50" s="52">
        <f t="shared" si="3"/>
        <v>2730315264.1585321</v>
      </c>
    </row>
    <row r="51" spans="1:36" x14ac:dyDescent="0.25">
      <c r="A51" s="50">
        <v>47</v>
      </c>
      <c r="B51" s="51" t="s">
        <v>180</v>
      </c>
      <c r="C51" s="52">
        <f t="shared" si="5"/>
        <v>27701732.553054664</v>
      </c>
      <c r="D51" s="52">
        <f t="shared" si="5"/>
        <v>71687266.780410737</v>
      </c>
      <c r="E51" s="52">
        <f t="shared" si="5"/>
        <v>92734508.390243918</v>
      </c>
      <c r="F51" s="52">
        <f t="shared" si="5"/>
        <v>114809084.31500745</v>
      </c>
      <c r="G51" s="52">
        <f t="shared" si="5"/>
        <v>122594965.11669129</v>
      </c>
      <c r="H51" s="52">
        <f t="shared" si="5"/>
        <v>142021690.49411765</v>
      </c>
      <c r="I51" s="52">
        <f t="shared" si="5"/>
        <v>157706136.58309039</v>
      </c>
      <c r="J51" s="52">
        <f t="shared" si="5"/>
        <v>166027179.81133991</v>
      </c>
      <c r="K51" s="52">
        <f t="shared" si="5"/>
        <v>171806527.2543276</v>
      </c>
      <c r="L51" s="52">
        <f t="shared" si="5"/>
        <v>180652004.1587581</v>
      </c>
      <c r="M51" s="52">
        <f t="shared" si="5"/>
        <v>155924281.30412066</v>
      </c>
      <c r="N51" s="52">
        <f t="shared" si="5"/>
        <v>150102354.42932349</v>
      </c>
      <c r="O51" s="52">
        <f t="shared" si="5"/>
        <v>157088446.13031325</v>
      </c>
      <c r="P51" s="52">
        <f t="shared" si="5"/>
        <v>155307043.77689096</v>
      </c>
      <c r="Q51" s="52">
        <f t="shared" si="5"/>
        <v>158239888.14653015</v>
      </c>
      <c r="R51" s="52">
        <f t="shared" si="5"/>
        <v>159814152.10335514</v>
      </c>
      <c r="S51" s="52">
        <f t="shared" si="5"/>
        <v>164798456.83134553</v>
      </c>
      <c r="T51" s="52">
        <f t="shared" si="5"/>
        <v>151607373.56826726</v>
      </c>
      <c r="U51" s="52">
        <f t="shared" si="5"/>
        <v>149415091.30451611</v>
      </c>
      <c r="V51" s="52">
        <f t="shared" si="5"/>
        <v>148000023.86326692</v>
      </c>
      <c r="W51" s="52">
        <f t="shared" si="5"/>
        <v>134652975.67126709</v>
      </c>
      <c r="X51" s="52">
        <f t="shared" si="5"/>
        <v>131454379.84800754</v>
      </c>
      <c r="Y51" s="52">
        <f t="shared" si="5"/>
        <v>138089663.27589172</v>
      </c>
      <c r="Z51" s="52">
        <f t="shared" si="5"/>
        <v>138314479.34025782</v>
      </c>
      <c r="AA51" s="52">
        <f t="shared" si="5"/>
        <v>134587637.4683964</v>
      </c>
      <c r="AB51" s="52">
        <f t="shared" si="5"/>
        <v>134863771.52365553</v>
      </c>
      <c r="AC51" s="52">
        <f t="shared" si="5"/>
        <v>130798103.81918474</v>
      </c>
      <c r="AD51" s="52">
        <f t="shared" si="5"/>
        <v>93337531.054324329</v>
      </c>
      <c r="AE51" s="52">
        <f t="shared" si="5"/>
        <v>77306359.989790112</v>
      </c>
      <c r="AF51" s="52">
        <f t="shared" ref="AF51:AF52" si="10">AF14*$AF$38/AF$38</f>
        <v>102478692</v>
      </c>
      <c r="AJ51" s="52">
        <f t="shared" si="3"/>
        <v>4013921800.905746</v>
      </c>
    </row>
    <row r="52" spans="1:36" x14ac:dyDescent="0.25">
      <c r="A52" s="50">
        <v>48</v>
      </c>
      <c r="B52" s="51" t="s">
        <v>185</v>
      </c>
      <c r="C52" s="52">
        <f t="shared" si="5"/>
        <v>10810467.704180064</v>
      </c>
      <c r="D52" s="52">
        <f t="shared" si="5"/>
        <v>25517308.511848345</v>
      </c>
      <c r="E52" s="52">
        <f t="shared" si="5"/>
        <v>27043917.780487809</v>
      </c>
      <c r="F52" s="52">
        <f t="shared" si="5"/>
        <v>35990829.860326894</v>
      </c>
      <c r="G52" s="52">
        <f t="shared" si="5"/>
        <v>44702100.849630728</v>
      </c>
      <c r="H52" s="52">
        <f t="shared" si="5"/>
        <v>52919301.727058828</v>
      </c>
      <c r="I52" s="52">
        <f t="shared" si="5"/>
        <v>64458730.262390673</v>
      </c>
      <c r="J52" s="52">
        <f t="shared" si="5"/>
        <v>72940394.340197459</v>
      </c>
      <c r="K52" s="52">
        <f t="shared" si="5"/>
        <v>77243008.021304935</v>
      </c>
      <c r="L52" s="52">
        <f t="shared" si="5"/>
        <v>79683022.169417858</v>
      </c>
      <c r="M52" s="52">
        <f t="shared" si="5"/>
        <v>69198693.56603016</v>
      </c>
      <c r="N52" s="52">
        <f t="shared" si="5"/>
        <v>66939944.142287835</v>
      </c>
      <c r="O52" s="52">
        <f t="shared" si="5"/>
        <v>68416304.226313263</v>
      </c>
      <c r="P52" s="52">
        <f t="shared" si="5"/>
        <v>70344542.480556831</v>
      </c>
      <c r="Q52" s="52">
        <f t="shared" si="5"/>
        <v>71093749.886689425</v>
      </c>
      <c r="R52" s="52">
        <f t="shared" si="5"/>
        <v>70650158.88156864</v>
      </c>
      <c r="S52" s="52">
        <f t="shared" si="5"/>
        <v>73684993.188546821</v>
      </c>
      <c r="T52" s="52">
        <f t="shared" si="5"/>
        <v>65755472.274739042</v>
      </c>
      <c r="U52" s="52">
        <f t="shared" si="5"/>
        <v>65448584.122741945</v>
      </c>
      <c r="V52" s="52">
        <f t="shared" si="5"/>
        <v>66262289.753306776</v>
      </c>
      <c r="W52" s="52">
        <f t="shared" si="5"/>
        <v>58963399.247875251</v>
      </c>
      <c r="X52" s="52">
        <f t="shared" si="5"/>
        <v>56332805.197507083</v>
      </c>
      <c r="Y52" s="52">
        <f t="shared" si="5"/>
        <v>54798096.356153138</v>
      </c>
      <c r="Z52" s="52">
        <f t="shared" si="5"/>
        <v>54505180.563535914</v>
      </c>
      <c r="AA52" s="52">
        <f t="shared" si="5"/>
        <v>53416547.591351353</v>
      </c>
      <c r="AB52" s="52">
        <f t="shared" si="5"/>
        <v>52689662.762319855</v>
      </c>
      <c r="AC52" s="52">
        <f t="shared" si="5"/>
        <v>51571828.875628799</v>
      </c>
      <c r="AD52" s="52">
        <f t="shared" si="5"/>
        <v>36950284.362567574</v>
      </c>
      <c r="AE52" s="52">
        <f t="shared" si="5"/>
        <v>27476676.18095718</v>
      </c>
      <c r="AF52" s="52">
        <f t="shared" si="10"/>
        <v>34829850</v>
      </c>
      <c r="AJ52" s="52">
        <f t="shared" si="3"/>
        <v>1660638144.8875206</v>
      </c>
    </row>
    <row r="53" spans="1:36" x14ac:dyDescent="0.25">
      <c r="A53" s="50">
        <v>49</v>
      </c>
      <c r="B53" s="51" t="s">
        <v>183</v>
      </c>
      <c r="C53" s="52">
        <f t="shared" si="5"/>
        <v>4320179.2668810291</v>
      </c>
      <c r="D53" s="52">
        <f t="shared" si="5"/>
        <v>19009519.646129545</v>
      </c>
      <c r="E53" s="52">
        <f t="shared" si="5"/>
        <v>40809014.585365862</v>
      </c>
      <c r="F53" s="52">
        <f t="shared" si="5"/>
        <v>58392900.9450223</v>
      </c>
      <c r="G53" s="52">
        <f t="shared" si="5"/>
        <v>72160374.921122596</v>
      </c>
      <c r="H53" s="52">
        <f t="shared" si="5"/>
        <v>88513935.593176484</v>
      </c>
      <c r="I53" s="52">
        <f t="shared" si="5"/>
        <v>106619413.41107872</v>
      </c>
      <c r="J53" s="52">
        <f t="shared" si="5"/>
        <v>118655664.93382229</v>
      </c>
      <c r="K53" s="52">
        <f t="shared" si="5"/>
        <v>127982156.03728363</v>
      </c>
      <c r="L53" s="52">
        <f t="shared" si="5"/>
        <v>139872978.09304011</v>
      </c>
      <c r="M53" s="52">
        <f t="shared" si="5"/>
        <v>122940367.60904524</v>
      </c>
      <c r="N53" s="52">
        <f t="shared" si="5"/>
        <v>120133186.58578105</v>
      </c>
      <c r="O53" s="52">
        <f t="shared" si="5"/>
        <v>132422216.72231327</v>
      </c>
      <c r="P53" s="52">
        <f t="shared" si="5"/>
        <v>138737491.24974477</v>
      </c>
      <c r="Q53" s="52">
        <f t="shared" si="5"/>
        <v>141071520.58684871</v>
      </c>
      <c r="R53" s="52">
        <f t="shared" si="5"/>
        <v>139905585.67163402</v>
      </c>
      <c r="S53" s="52">
        <f t="shared" si="5"/>
        <v>142499016.84701833</v>
      </c>
      <c r="T53" s="52">
        <f t="shared" si="5"/>
        <v>133623841.92250521</v>
      </c>
      <c r="U53" s="52">
        <f t="shared" si="5"/>
        <v>130883691.48258063</v>
      </c>
      <c r="V53" s="52">
        <f t="shared" si="5"/>
        <v>130924130.99553782</v>
      </c>
      <c r="W53" s="52">
        <f t="shared" si="5"/>
        <v>121669328.72654971</v>
      </c>
      <c r="X53" s="52">
        <f t="shared" si="5"/>
        <v>121532916.89095372</v>
      </c>
      <c r="Y53" s="52">
        <f t="shared" si="5"/>
        <v>123855460.54229693</v>
      </c>
      <c r="Z53" s="52">
        <f t="shared" ref="C53:AE62" si="11">Z16*$AF$38/Z$38</f>
        <v>123424775.65186004</v>
      </c>
      <c r="AA53" s="52">
        <f t="shared" si="11"/>
        <v>120440307.83466667</v>
      </c>
      <c r="AB53" s="52">
        <f t="shared" si="11"/>
        <v>121761414.08548331</v>
      </c>
      <c r="AC53" s="52">
        <f t="shared" si="11"/>
        <v>122448924.64624457</v>
      </c>
      <c r="AD53" s="52">
        <f t="shared" si="11"/>
        <v>91741541.390270293</v>
      </c>
      <c r="AE53" s="52">
        <f t="shared" si="11"/>
        <v>76624964.981763244</v>
      </c>
      <c r="AF53" s="52">
        <f t="shared" ref="AF53:AF54" si="12">AF16*$AF$38/AF$38</f>
        <v>104550447</v>
      </c>
      <c r="AJ53" s="52">
        <f t="shared" si="3"/>
        <v>3237527268.85602</v>
      </c>
    </row>
    <row r="54" spans="1:36" x14ac:dyDescent="0.25">
      <c r="A54" s="50">
        <v>50</v>
      </c>
      <c r="B54" s="51" t="s">
        <v>179</v>
      </c>
      <c r="C54" s="52">
        <f t="shared" si="11"/>
        <v>24536357.504823148</v>
      </c>
      <c r="D54" s="52">
        <f t="shared" si="11"/>
        <v>43118470.571879946</v>
      </c>
      <c r="E54" s="52">
        <f t="shared" si="11"/>
        <v>54893375.439024396</v>
      </c>
      <c r="F54" s="52">
        <f t="shared" si="11"/>
        <v>72968582.656760782</v>
      </c>
      <c r="G54" s="52">
        <f t="shared" si="11"/>
        <v>90375913.741802067</v>
      </c>
      <c r="H54" s="52">
        <f t="shared" si="11"/>
        <v>109691068.75294119</v>
      </c>
      <c r="I54" s="52">
        <f t="shared" si="11"/>
        <v>129138444.94460644</v>
      </c>
      <c r="J54" s="52">
        <f t="shared" si="11"/>
        <v>142044806.34741887</v>
      </c>
      <c r="K54" s="52">
        <f t="shared" si="11"/>
        <v>143493321.09720373</v>
      </c>
      <c r="L54" s="52">
        <f t="shared" si="11"/>
        <v>152277045.78877103</v>
      </c>
      <c r="M54" s="52">
        <f t="shared" si="11"/>
        <v>131400357.24321611</v>
      </c>
      <c r="N54" s="52">
        <f t="shared" si="11"/>
        <v>123862926.67217712</v>
      </c>
      <c r="O54" s="52">
        <f t="shared" si="11"/>
        <v>126343111.68501206</v>
      </c>
      <c r="P54" s="52">
        <f t="shared" si="11"/>
        <v>125124917.06617169</v>
      </c>
      <c r="Q54" s="52">
        <f t="shared" si="11"/>
        <v>125729841.70939702</v>
      </c>
      <c r="R54" s="52">
        <f t="shared" si="11"/>
        <v>121737791.0900218</v>
      </c>
      <c r="S54" s="52">
        <f t="shared" si="11"/>
        <v>122557523.05119482</v>
      </c>
      <c r="T54" s="52">
        <f t="shared" si="11"/>
        <v>113215724.66104384</v>
      </c>
      <c r="U54" s="52">
        <f t="shared" si="11"/>
        <v>109968059.88709676</v>
      </c>
      <c r="V54" s="52">
        <f t="shared" si="11"/>
        <v>108905444.67458166</v>
      </c>
      <c r="W54" s="52">
        <f t="shared" si="11"/>
        <v>97308626.736062393</v>
      </c>
      <c r="X54" s="52">
        <f t="shared" si="11"/>
        <v>95277890.338961273</v>
      </c>
      <c r="Y54" s="52">
        <f t="shared" si="11"/>
        <v>96198416.840336159</v>
      </c>
      <c r="Z54" s="52">
        <f t="shared" si="11"/>
        <v>97154701.537974238</v>
      </c>
      <c r="AA54" s="52">
        <f t="shared" si="11"/>
        <v>94534592.431279272</v>
      </c>
      <c r="AB54" s="52">
        <f t="shared" si="11"/>
        <v>95833935.150369063</v>
      </c>
      <c r="AC54" s="52">
        <f t="shared" si="11"/>
        <v>93951870.722914144</v>
      </c>
      <c r="AD54" s="52">
        <f t="shared" si="11"/>
        <v>66274937.038243249</v>
      </c>
      <c r="AE54" s="52">
        <f t="shared" si="11"/>
        <v>46902811.394659951</v>
      </c>
      <c r="AF54" s="52">
        <f t="shared" si="12"/>
        <v>62540619</v>
      </c>
      <c r="AJ54" s="52">
        <f t="shared" si="3"/>
        <v>3017361485.7759447</v>
      </c>
    </row>
    <row r="55" spans="1:36" x14ac:dyDescent="0.25">
      <c r="A55" s="50">
        <v>51</v>
      </c>
      <c r="B55" s="51" t="s">
        <v>176</v>
      </c>
      <c r="C55" s="52">
        <f t="shared" si="11"/>
        <v>25137031.845659163</v>
      </c>
      <c r="D55" s="52">
        <f t="shared" si="11"/>
        <v>73808029.143759876</v>
      </c>
      <c r="E55" s="52">
        <f t="shared" si="11"/>
        <v>84276515.975609764</v>
      </c>
      <c r="F55" s="52">
        <f t="shared" si="11"/>
        <v>96600063.71471025</v>
      </c>
      <c r="G55" s="52">
        <f t="shared" si="11"/>
        <v>106473962.32791728</v>
      </c>
      <c r="H55" s="52">
        <f t="shared" si="11"/>
        <v>122517691.62400001</v>
      </c>
      <c r="I55" s="52">
        <f t="shared" si="11"/>
        <v>142756677.76093295</v>
      </c>
      <c r="J55" s="52">
        <f t="shared" si="11"/>
        <v>152239484.90832156</v>
      </c>
      <c r="K55" s="52">
        <f t="shared" si="11"/>
        <v>155850183.41411453</v>
      </c>
      <c r="L55" s="52">
        <f t="shared" si="11"/>
        <v>155553178.03715396</v>
      </c>
      <c r="M55" s="52">
        <f t="shared" si="11"/>
        <v>134128914.28120604</v>
      </c>
      <c r="N55" s="52">
        <f t="shared" si="11"/>
        <v>124236448.17161134</v>
      </c>
      <c r="O55" s="52">
        <f t="shared" si="11"/>
        <v>127496963.40510844</v>
      </c>
      <c r="P55" s="52">
        <f t="shared" si="11"/>
        <v>127837182.41429234</v>
      </c>
      <c r="Q55" s="52">
        <f t="shared" si="11"/>
        <v>124233038.24691695</v>
      </c>
      <c r="R55" s="52">
        <f t="shared" si="11"/>
        <v>120488683.63991284</v>
      </c>
      <c r="S55" s="52">
        <f t="shared" si="11"/>
        <v>121357608.76279871</v>
      </c>
      <c r="T55" s="52">
        <f t="shared" si="11"/>
        <v>109884063.67098121</v>
      </c>
      <c r="U55" s="52">
        <f t="shared" si="11"/>
        <v>107080293.19903225</v>
      </c>
      <c r="V55" s="52">
        <f t="shared" si="11"/>
        <v>107752556.82119521</v>
      </c>
      <c r="W55" s="52">
        <f t="shared" si="11"/>
        <v>92268854.389395729</v>
      </c>
      <c r="X55" s="52">
        <f t="shared" si="11"/>
        <v>88563829.697450429</v>
      </c>
      <c r="Y55" s="52">
        <f t="shared" si="11"/>
        <v>86582810.49456583</v>
      </c>
      <c r="Z55" s="52">
        <f t="shared" si="11"/>
        <v>85922134.135837942</v>
      </c>
      <c r="AA55" s="52">
        <f t="shared" si="11"/>
        <v>85475921.221045032</v>
      </c>
      <c r="AB55" s="52">
        <f t="shared" si="11"/>
        <v>84259522.349103689</v>
      </c>
      <c r="AC55" s="52">
        <f t="shared" si="11"/>
        <v>81003512.616964445</v>
      </c>
      <c r="AD55" s="52">
        <f t="shared" si="11"/>
        <v>57110147.689459458</v>
      </c>
      <c r="AE55" s="52">
        <f t="shared" si="11"/>
        <v>42785077.077010922</v>
      </c>
      <c r="AF55" s="52">
        <f t="shared" ref="AF55:AF56" si="13">AF18*$AF$38/AF$38</f>
        <v>56216978</v>
      </c>
      <c r="AJ55" s="52">
        <f t="shared" si="3"/>
        <v>3079897359.0360684</v>
      </c>
    </row>
    <row r="56" spans="1:36" x14ac:dyDescent="0.25">
      <c r="A56" s="50">
        <v>52</v>
      </c>
      <c r="B56" s="51" t="s">
        <v>173</v>
      </c>
      <c r="C56" s="52">
        <f t="shared" si="11"/>
        <v>10537309.581993569</v>
      </c>
      <c r="D56" s="52">
        <f t="shared" si="11"/>
        <v>31973461.080568723</v>
      </c>
      <c r="E56" s="52">
        <f t="shared" si="11"/>
        <v>46200697.146341473</v>
      </c>
      <c r="F56" s="52">
        <f t="shared" si="11"/>
        <v>53917721.153046072</v>
      </c>
      <c r="G56" s="52">
        <f t="shared" si="11"/>
        <v>63772888.302511089</v>
      </c>
      <c r="H56" s="52">
        <f t="shared" si="11"/>
        <v>68691539.082352951</v>
      </c>
      <c r="I56" s="52">
        <f t="shared" si="11"/>
        <v>82047572.174927115</v>
      </c>
      <c r="J56" s="52">
        <f t="shared" si="11"/>
        <v>92639193.337094501</v>
      </c>
      <c r="K56" s="52">
        <f t="shared" si="11"/>
        <v>100105050.07723036</v>
      </c>
      <c r="L56" s="52">
        <f t="shared" si="11"/>
        <v>108313698.25366107</v>
      </c>
      <c r="M56" s="52">
        <f t="shared" si="11"/>
        <v>96443735.53266333</v>
      </c>
      <c r="N56" s="52">
        <f t="shared" si="11"/>
        <v>93924206.412004948</v>
      </c>
      <c r="O56" s="52">
        <f t="shared" si="11"/>
        <v>91786921.78621687</v>
      </c>
      <c r="P56" s="52">
        <f t="shared" si="11"/>
        <v>90383195.473967522</v>
      </c>
      <c r="Q56" s="52">
        <f t="shared" si="11"/>
        <v>92358586.142616615</v>
      </c>
      <c r="R56" s="52">
        <f t="shared" si="11"/>
        <v>89839821.581873626</v>
      </c>
      <c r="S56" s="52">
        <f t="shared" si="11"/>
        <v>91416933.497868672</v>
      </c>
      <c r="T56" s="52">
        <f t="shared" si="11"/>
        <v>85544601.888434246</v>
      </c>
      <c r="U56" s="52">
        <f t="shared" si="11"/>
        <v>83158674.091290325</v>
      </c>
      <c r="V56" s="52">
        <f t="shared" si="11"/>
        <v>82233755.986294821</v>
      </c>
      <c r="W56" s="52">
        <f t="shared" si="11"/>
        <v>71840076.841637433</v>
      </c>
      <c r="X56" s="52">
        <f t="shared" si="11"/>
        <v>66455461.934957512</v>
      </c>
      <c r="Y56" s="52">
        <f t="shared" si="11"/>
        <v>66571557.438506074</v>
      </c>
      <c r="Z56" s="52">
        <f t="shared" si="11"/>
        <v>65494092.772891343</v>
      </c>
      <c r="AA56" s="52">
        <f t="shared" si="11"/>
        <v>61685548.6030991</v>
      </c>
      <c r="AB56" s="52">
        <f t="shared" si="11"/>
        <v>64852153.018629178</v>
      </c>
      <c r="AC56" s="52">
        <f t="shared" si="11"/>
        <v>61784309.245585419</v>
      </c>
      <c r="AD56" s="52">
        <f t="shared" si="11"/>
        <v>43644720.641216218</v>
      </c>
      <c r="AE56" s="52">
        <f t="shared" si="11"/>
        <v>32347186.494575992</v>
      </c>
      <c r="AF56" s="52">
        <f t="shared" si="13"/>
        <v>44169837</v>
      </c>
      <c r="AJ56" s="52">
        <f t="shared" si="3"/>
        <v>2134134506.5740559</v>
      </c>
    </row>
    <row r="57" spans="1:36" x14ac:dyDescent="0.25">
      <c r="A57" s="50">
        <v>53</v>
      </c>
      <c r="B57" s="51" t="s">
        <v>188</v>
      </c>
      <c r="C57" s="52">
        <f t="shared" si="11"/>
        <v>26200435.858520899</v>
      </c>
      <c r="D57" s="52">
        <f t="shared" si="11"/>
        <v>49727708.916271724</v>
      </c>
      <c r="E57" s="52">
        <f t="shared" si="11"/>
        <v>63843142.853658549</v>
      </c>
      <c r="F57" s="52">
        <f t="shared" si="11"/>
        <v>72616989.693907887</v>
      </c>
      <c r="G57" s="52">
        <f t="shared" si="11"/>
        <v>82049367.475805029</v>
      </c>
      <c r="H57" s="52">
        <f t="shared" si="11"/>
        <v>90033888.566823542</v>
      </c>
      <c r="I57" s="52">
        <f t="shared" si="11"/>
        <v>98124089.679300293</v>
      </c>
      <c r="J57" s="52">
        <f t="shared" si="11"/>
        <v>100246014.3668265</v>
      </c>
      <c r="K57" s="52">
        <f t="shared" si="11"/>
        <v>101732484.58055927</v>
      </c>
      <c r="L57" s="52">
        <f t="shared" si="11"/>
        <v>103826259.05842173</v>
      </c>
      <c r="M57" s="52">
        <f t="shared" si="11"/>
        <v>92446672.160000011</v>
      </c>
      <c r="N57" s="52">
        <f t="shared" si="11"/>
        <v>87928543.385977879</v>
      </c>
      <c r="O57" s="52">
        <f t="shared" si="11"/>
        <v>88815501.525012046</v>
      </c>
      <c r="P57" s="52">
        <f t="shared" si="11"/>
        <v>85057036.413549885</v>
      </c>
      <c r="Q57" s="52">
        <f t="shared" si="11"/>
        <v>85515667.70329918</v>
      </c>
      <c r="R57" s="52">
        <f t="shared" si="11"/>
        <v>79998870.850370362</v>
      </c>
      <c r="S57" s="52">
        <f t="shared" si="11"/>
        <v>79996294.909278795</v>
      </c>
      <c r="T57" s="52">
        <f t="shared" si="11"/>
        <v>74123643.268810034</v>
      </c>
      <c r="U57" s="52">
        <f t="shared" si="11"/>
        <v>72158130.9948387</v>
      </c>
      <c r="V57" s="52">
        <f t="shared" si="11"/>
        <v>70627155.867569715</v>
      </c>
      <c r="W57" s="52">
        <f t="shared" si="11"/>
        <v>65034396.631578967</v>
      </c>
      <c r="X57" s="52">
        <f t="shared" si="11"/>
        <v>63147322.244985834</v>
      </c>
      <c r="Y57" s="52">
        <f t="shared" si="11"/>
        <v>62543824.778487407</v>
      </c>
      <c r="Z57" s="52">
        <f t="shared" si="11"/>
        <v>62542423.367366478</v>
      </c>
      <c r="AA57" s="52">
        <f t="shared" si="11"/>
        <v>61569907.486414425</v>
      </c>
      <c r="AB57" s="52">
        <f t="shared" si="11"/>
        <v>61006285.603796132</v>
      </c>
      <c r="AC57" s="52">
        <f t="shared" si="11"/>
        <v>62770179.431049444</v>
      </c>
      <c r="AD57" s="52">
        <f t="shared" si="11"/>
        <v>45097478.62932431</v>
      </c>
      <c r="AE57" s="52">
        <f t="shared" si="11"/>
        <v>37892492.86596138</v>
      </c>
      <c r="AF57" s="52">
        <f t="shared" ref="AF57:AF58" si="14">AF20*$AF$38/AF$38</f>
        <v>50134080</v>
      </c>
      <c r="AJ57" s="52">
        <f t="shared" si="3"/>
        <v>2176806289.1677666</v>
      </c>
    </row>
    <row r="58" spans="1:36" x14ac:dyDescent="0.25">
      <c r="A58" s="50">
        <v>54</v>
      </c>
      <c r="B58" s="51" t="s">
        <v>175</v>
      </c>
      <c r="C58" s="52">
        <f t="shared" si="11"/>
        <v>18050165.890675243</v>
      </c>
      <c r="D58" s="52">
        <f t="shared" si="11"/>
        <v>36380649.680884682</v>
      </c>
      <c r="E58" s="52">
        <f t="shared" si="11"/>
        <v>45028851.609756097</v>
      </c>
      <c r="F58" s="52">
        <f t="shared" si="11"/>
        <v>51438915.732540868</v>
      </c>
      <c r="G58" s="52">
        <f t="shared" si="11"/>
        <v>55960456.803545058</v>
      </c>
      <c r="H58" s="52">
        <f t="shared" si="11"/>
        <v>67425765.392941177</v>
      </c>
      <c r="I58" s="52">
        <f t="shared" si="11"/>
        <v>83255232.046647251</v>
      </c>
      <c r="J58" s="52">
        <f t="shared" si="11"/>
        <v>94087509.300084621</v>
      </c>
      <c r="K58" s="52">
        <f t="shared" si="11"/>
        <v>103386683.56857525</v>
      </c>
      <c r="L58" s="52">
        <f t="shared" si="11"/>
        <v>110803698.11311771</v>
      </c>
      <c r="M58" s="52">
        <f t="shared" si="11"/>
        <v>96291814.419899508</v>
      </c>
      <c r="N58" s="52">
        <f t="shared" si="11"/>
        <v>92918935.520393625</v>
      </c>
      <c r="O58" s="52">
        <f t="shared" si="11"/>
        <v>93812212.843566269</v>
      </c>
      <c r="P58" s="52">
        <f t="shared" si="11"/>
        <v>87568999.626171708</v>
      </c>
      <c r="Q58" s="52">
        <f t="shared" si="11"/>
        <v>90429483.995813414</v>
      </c>
      <c r="R58" s="52">
        <f t="shared" si="11"/>
        <v>92509648.109803915</v>
      </c>
      <c r="S58" s="52">
        <f t="shared" si="11"/>
        <v>93167069.734682456</v>
      </c>
      <c r="T58" s="52">
        <f t="shared" si="11"/>
        <v>88784605.87123172</v>
      </c>
      <c r="U58" s="52">
        <f t="shared" si="11"/>
        <v>87517245.080806434</v>
      </c>
      <c r="V58" s="52">
        <f t="shared" si="11"/>
        <v>84077280.472350597</v>
      </c>
      <c r="W58" s="52">
        <f t="shared" si="11"/>
        <v>76893486.245302141</v>
      </c>
      <c r="X58" s="52">
        <f t="shared" si="11"/>
        <v>74353835.934428722</v>
      </c>
      <c r="Y58" s="52">
        <f t="shared" si="11"/>
        <v>72812025.449112982</v>
      </c>
      <c r="Z58" s="52">
        <f t="shared" si="11"/>
        <v>75868030.398821369</v>
      </c>
      <c r="AA58" s="52">
        <f t="shared" si="11"/>
        <v>74148856.662198201</v>
      </c>
      <c r="AB58" s="52">
        <f t="shared" si="11"/>
        <v>72559335.150087878</v>
      </c>
      <c r="AC58" s="52">
        <f t="shared" si="11"/>
        <v>68913201.781092823</v>
      </c>
      <c r="AD58" s="52">
        <f t="shared" si="11"/>
        <v>48288156.443108119</v>
      </c>
      <c r="AE58" s="52">
        <f t="shared" si="11"/>
        <v>35826259.659580186</v>
      </c>
      <c r="AF58" s="52">
        <f t="shared" si="14"/>
        <v>45922627</v>
      </c>
      <c r="AJ58" s="52">
        <f t="shared" si="3"/>
        <v>2218481038.53722</v>
      </c>
    </row>
    <row r="59" spans="1:36" x14ac:dyDescent="0.25">
      <c r="A59" s="50">
        <v>55</v>
      </c>
      <c r="B59" s="54" t="s">
        <v>168</v>
      </c>
      <c r="C59" s="52">
        <f t="shared" si="11"/>
        <v>35605575.356913187</v>
      </c>
      <c r="D59" s="52">
        <f t="shared" si="11"/>
        <v>88779064.796208546</v>
      </c>
      <c r="E59" s="52">
        <f t="shared" si="11"/>
        <v>99000200.707317084</v>
      </c>
      <c r="F59" s="52">
        <f t="shared" si="11"/>
        <v>114329173.75334325</v>
      </c>
      <c r="G59" s="52">
        <f t="shared" si="11"/>
        <v>115779774.65146233</v>
      </c>
      <c r="H59" s="52">
        <f t="shared" si="11"/>
        <v>113642318.88611765</v>
      </c>
      <c r="I59" s="52">
        <f t="shared" si="11"/>
        <v>122284167.25364433</v>
      </c>
      <c r="J59" s="52">
        <f t="shared" si="11"/>
        <v>127521407.14380817</v>
      </c>
      <c r="K59" s="52">
        <f t="shared" si="11"/>
        <v>126328185.94940083</v>
      </c>
      <c r="L59" s="52">
        <f t="shared" si="11"/>
        <v>130480210.93547219</v>
      </c>
      <c r="M59" s="52">
        <f t="shared" si="11"/>
        <v>110347859.34432162</v>
      </c>
      <c r="N59" s="52">
        <f t="shared" si="11"/>
        <v>102752773.64801969</v>
      </c>
      <c r="O59" s="52">
        <f t="shared" si="11"/>
        <v>103650250.92510842</v>
      </c>
      <c r="P59" s="52">
        <f t="shared" si="11"/>
        <v>103811034.66450118</v>
      </c>
      <c r="Q59" s="52">
        <f t="shared" si="11"/>
        <v>103736838.82357222</v>
      </c>
      <c r="R59" s="52">
        <f t="shared" si="11"/>
        <v>98952328.328540295</v>
      </c>
      <c r="S59" s="52">
        <f t="shared" si="11"/>
        <v>94176988.699935392</v>
      </c>
      <c r="T59" s="52">
        <f t="shared" si="11"/>
        <v>86520645.192985401</v>
      </c>
      <c r="U59" s="52">
        <f t="shared" si="11"/>
        <v>84725823.951290339</v>
      </c>
      <c r="V59" s="52">
        <f t="shared" si="11"/>
        <v>88515958.345019937</v>
      </c>
      <c r="W59" s="52">
        <f t="shared" si="11"/>
        <v>87149452.900896683</v>
      </c>
      <c r="X59" s="52">
        <f t="shared" si="11"/>
        <v>86781576.818734646</v>
      </c>
      <c r="Y59" s="52">
        <f t="shared" si="11"/>
        <v>89539913.108347356</v>
      </c>
      <c r="Z59" s="52">
        <f t="shared" si="11"/>
        <v>92844702.140257835</v>
      </c>
      <c r="AA59" s="52">
        <f t="shared" si="11"/>
        <v>91496770.397981986</v>
      </c>
      <c r="AB59" s="52">
        <f t="shared" si="11"/>
        <v>93292419.424956053</v>
      </c>
      <c r="AC59" s="52">
        <f t="shared" si="11"/>
        <v>92641368.195802271</v>
      </c>
      <c r="AD59" s="52">
        <f t="shared" si="11"/>
        <v>64642206.331756748</v>
      </c>
      <c r="AE59" s="52">
        <f t="shared" si="11"/>
        <v>44046314.350831248</v>
      </c>
      <c r="AF59" s="52">
        <f t="shared" ref="AF59:AF60" si="15">AF22*$AF$38/AF$38</f>
        <v>61112470</v>
      </c>
      <c r="AJ59" s="52">
        <f t="shared" si="3"/>
        <v>2854487775.0265465</v>
      </c>
    </row>
    <row r="60" spans="1:36" x14ac:dyDescent="0.25">
      <c r="A60" s="50">
        <v>56</v>
      </c>
      <c r="B60" s="51" t="s">
        <v>195</v>
      </c>
      <c r="C60" s="52">
        <f t="shared" si="11"/>
        <v>707366.50803858519</v>
      </c>
      <c r="D60" s="52">
        <f t="shared" si="11"/>
        <v>6462804.0442338074</v>
      </c>
      <c r="E60" s="52">
        <f t="shared" si="11"/>
        <v>13133486.024390245</v>
      </c>
      <c r="F60" s="52">
        <f t="shared" si="11"/>
        <v>20269188.469539378</v>
      </c>
      <c r="G60" s="52">
        <f t="shared" si="11"/>
        <v>25436939.883013293</v>
      </c>
      <c r="H60" s="52">
        <f t="shared" si="11"/>
        <v>29131763.964705884</v>
      </c>
      <c r="I60" s="52">
        <f t="shared" si="11"/>
        <v>35901653.64431487</v>
      </c>
      <c r="J60" s="52">
        <f t="shared" si="11"/>
        <v>39291776.66256699</v>
      </c>
      <c r="K60" s="52">
        <f t="shared" si="11"/>
        <v>40159474.748335555</v>
      </c>
      <c r="L60" s="52">
        <f t="shared" si="11"/>
        <v>43843332.697335064</v>
      </c>
      <c r="M60" s="52">
        <f t="shared" si="11"/>
        <v>38662103.244824134</v>
      </c>
      <c r="N60" s="52">
        <f t="shared" si="11"/>
        <v>38839214.05579336</v>
      </c>
      <c r="O60" s="52">
        <f t="shared" si="11"/>
        <v>42731200.130120486</v>
      </c>
      <c r="P60" s="52">
        <f t="shared" si="11"/>
        <v>46470396.009651974</v>
      </c>
      <c r="Q60" s="52">
        <f t="shared" si="11"/>
        <v>51856446.319180891</v>
      </c>
      <c r="R60" s="52">
        <f t="shared" si="11"/>
        <v>52925311.317298472</v>
      </c>
      <c r="S60" s="52">
        <f t="shared" si="11"/>
        <v>57933467.234790102</v>
      </c>
      <c r="T60" s="52">
        <f t="shared" si="11"/>
        <v>58923101.958246343</v>
      </c>
      <c r="U60" s="52">
        <f t="shared" si="11"/>
        <v>62877442.490322575</v>
      </c>
      <c r="V60" s="52">
        <f t="shared" si="11"/>
        <v>71159498.97274901</v>
      </c>
      <c r="W60" s="52">
        <f t="shared" si="11"/>
        <v>65991463.811150119</v>
      </c>
      <c r="X60" s="52">
        <f t="shared" si="11"/>
        <v>64705163.95497638</v>
      </c>
      <c r="Y60" s="52">
        <f t="shared" si="11"/>
        <v>67683936.071111113</v>
      </c>
      <c r="Z60" s="52">
        <f t="shared" si="11"/>
        <v>69875035.031896874</v>
      </c>
      <c r="AA60" s="52">
        <f t="shared" si="11"/>
        <v>69642199.955747753</v>
      </c>
      <c r="AB60" s="52">
        <f t="shared" si="11"/>
        <v>73366400.616239026</v>
      </c>
      <c r="AC60" s="52">
        <f t="shared" si="11"/>
        <v>74307166.845169112</v>
      </c>
      <c r="AD60" s="52">
        <f t="shared" si="11"/>
        <v>55078356.735270269</v>
      </c>
      <c r="AE60" s="52">
        <f t="shared" si="11"/>
        <v>44676445.97628884</v>
      </c>
      <c r="AF60" s="52">
        <f t="shared" si="15"/>
        <v>61122752</v>
      </c>
      <c r="AJ60" s="52">
        <f t="shared" si="3"/>
        <v>1423164889.3773003</v>
      </c>
    </row>
    <row r="61" spans="1:36" x14ac:dyDescent="0.25">
      <c r="A61" s="50">
        <v>57</v>
      </c>
      <c r="B61" s="51" t="s">
        <v>177</v>
      </c>
      <c r="C61" s="52">
        <f t="shared" si="11"/>
        <v>32276079.459807076</v>
      </c>
      <c r="D61" s="52">
        <f t="shared" si="11"/>
        <v>64312152.265402846</v>
      </c>
      <c r="E61" s="52">
        <f t="shared" si="11"/>
        <v>77331444.853658557</v>
      </c>
      <c r="F61" s="52">
        <f t="shared" si="11"/>
        <v>101567835.38781576</v>
      </c>
      <c r="G61" s="52">
        <f t="shared" si="11"/>
        <v>119151383.00124077</v>
      </c>
      <c r="H61" s="52">
        <f t="shared" si="11"/>
        <v>136130474.83482355</v>
      </c>
      <c r="I61" s="52">
        <f t="shared" si="11"/>
        <v>179397353.14285716</v>
      </c>
      <c r="J61" s="52">
        <f t="shared" si="11"/>
        <v>204710790.59339914</v>
      </c>
      <c r="K61" s="52">
        <f t="shared" si="11"/>
        <v>208251471.23302266</v>
      </c>
      <c r="L61" s="52">
        <f t="shared" si="11"/>
        <v>221101793.44641659</v>
      </c>
      <c r="M61" s="52">
        <f t="shared" si="11"/>
        <v>192316882.47356784</v>
      </c>
      <c r="N61" s="52">
        <f t="shared" si="11"/>
        <v>180568687.25726938</v>
      </c>
      <c r="O61" s="52">
        <f t="shared" si="11"/>
        <v>181836909.68790364</v>
      </c>
      <c r="P61" s="52">
        <f t="shared" si="11"/>
        <v>185006800.60807419</v>
      </c>
      <c r="Q61" s="52">
        <f t="shared" si="11"/>
        <v>185043820.88846418</v>
      </c>
      <c r="R61" s="52">
        <f t="shared" si="11"/>
        <v>173097356.37559918</v>
      </c>
      <c r="S61" s="52">
        <f t="shared" si="11"/>
        <v>168633337.31702903</v>
      </c>
      <c r="T61" s="52">
        <f t="shared" si="11"/>
        <v>159912277.04784968</v>
      </c>
      <c r="U61" s="52">
        <f t="shared" si="11"/>
        <v>155519532.09564516</v>
      </c>
      <c r="V61" s="52">
        <f t="shared" si="11"/>
        <v>154037317.38406375</v>
      </c>
      <c r="W61" s="52">
        <f t="shared" si="11"/>
        <v>138797776.88343081</v>
      </c>
      <c r="X61" s="52">
        <f t="shared" si="11"/>
        <v>130341825.87074597</v>
      </c>
      <c r="Y61" s="52">
        <f t="shared" si="11"/>
        <v>134963911.89288518</v>
      </c>
      <c r="Z61" s="52">
        <f t="shared" si="11"/>
        <v>129648600.98784532</v>
      </c>
      <c r="AA61" s="52">
        <f t="shared" si="11"/>
        <v>124351166.57153153</v>
      </c>
      <c r="AB61" s="52">
        <f t="shared" si="11"/>
        <v>124336598.161406</v>
      </c>
      <c r="AC61" s="52">
        <f t="shared" si="11"/>
        <v>120819867.47975716</v>
      </c>
      <c r="AD61" s="52">
        <f t="shared" si="11"/>
        <v>85983624.319189176</v>
      </c>
      <c r="AE61" s="52">
        <f t="shared" si="11"/>
        <v>66132200.285608739</v>
      </c>
      <c r="AF61" s="52">
        <f t="shared" ref="AF61:AF62" si="16">AF24*$AF$38/AF$38</f>
        <v>84931442</v>
      </c>
      <c r="AJ61" s="52">
        <f t="shared" si="3"/>
        <v>4220510713.8063107</v>
      </c>
    </row>
    <row r="62" spans="1:36" x14ac:dyDescent="0.25">
      <c r="A62" s="50">
        <v>58</v>
      </c>
      <c r="B62" s="51" t="s">
        <v>192</v>
      </c>
      <c r="C62" s="52">
        <f t="shared" si="11"/>
        <v>40218508.81028939</v>
      </c>
      <c r="D62" s="52">
        <f t="shared" si="11"/>
        <v>68846250.060031608</v>
      </c>
      <c r="E62" s="52">
        <f t="shared" si="11"/>
        <v>68847713.853658542</v>
      </c>
      <c r="F62" s="52">
        <f t="shared" si="11"/>
        <v>80856849.80683507</v>
      </c>
      <c r="G62" s="52">
        <f t="shared" si="11"/>
        <v>92928007.168803558</v>
      </c>
      <c r="H62" s="52">
        <f t="shared" si="11"/>
        <v>107273127.51929413</v>
      </c>
      <c r="I62" s="52">
        <f t="shared" si="11"/>
        <v>124313572.68804666</v>
      </c>
      <c r="J62" s="52">
        <f t="shared" si="11"/>
        <v>130353958.74459802</v>
      </c>
      <c r="K62" s="52">
        <f t="shared" si="11"/>
        <v>131889052.12250334</v>
      </c>
      <c r="L62" s="52">
        <f t="shared" si="11"/>
        <v>135608945.20734799</v>
      </c>
      <c r="M62" s="52">
        <f t="shared" si="11"/>
        <v>117826811.43256281</v>
      </c>
      <c r="N62" s="52">
        <f t="shared" si="11"/>
        <v>113194071.00575648</v>
      </c>
      <c r="O62" s="52">
        <f t="shared" si="11"/>
        <v>112063290.46361445</v>
      </c>
      <c r="P62" s="52">
        <f t="shared" si="11"/>
        <v>111079307.24566127</v>
      </c>
      <c r="Q62" s="52">
        <f t="shared" si="11"/>
        <v>110518856.31927191</v>
      </c>
      <c r="R62" s="52">
        <f t="shared" si="11"/>
        <v>104938588.62553379</v>
      </c>
      <c r="S62" s="52">
        <f t="shared" si="11"/>
        <v>107668810.06914961</v>
      </c>
      <c r="T62" s="52">
        <f t="shared" ref="T62:AE62" si="17">T25*$AF$38/T$38</f>
        <v>99580259.798580378</v>
      </c>
      <c r="U62" s="52">
        <f t="shared" si="17"/>
        <v>98236595.475322604</v>
      </c>
      <c r="V62" s="52">
        <f t="shared" si="17"/>
        <v>98087073.797609538</v>
      </c>
      <c r="W62" s="52">
        <f t="shared" si="17"/>
        <v>88084921.843898639</v>
      </c>
      <c r="X62" s="52">
        <f t="shared" si="17"/>
        <v>86085557.987837583</v>
      </c>
      <c r="Y62" s="52">
        <f t="shared" si="17"/>
        <v>88216870.004257739</v>
      </c>
      <c r="Z62" s="52">
        <f t="shared" si="17"/>
        <v>87759633.492302045</v>
      </c>
      <c r="AA62" s="52">
        <f t="shared" si="17"/>
        <v>86178703.763459474</v>
      </c>
      <c r="AB62" s="52">
        <f t="shared" si="17"/>
        <v>87290613.120281205</v>
      </c>
      <c r="AC62" s="52">
        <f t="shared" si="17"/>
        <v>85126243.555802271</v>
      </c>
      <c r="AD62" s="52">
        <f t="shared" si="17"/>
        <v>61382758.441486485</v>
      </c>
      <c r="AE62" s="52">
        <f t="shared" si="17"/>
        <v>46348815.710764073</v>
      </c>
      <c r="AF62" s="52">
        <f t="shared" si="16"/>
        <v>62465545</v>
      </c>
      <c r="AJ62" s="52">
        <f t="shared" si="3"/>
        <v>2833269313.1345601</v>
      </c>
    </row>
    <row r="63" spans="1:36" x14ac:dyDescent="0.25">
      <c r="A63" s="50">
        <v>59</v>
      </c>
      <c r="B63" s="51" t="s">
        <v>169</v>
      </c>
      <c r="C63" s="52">
        <f t="shared" ref="C63:AE71" si="18">C26*$AF$38/C$38</f>
        <v>23077.144694533763</v>
      </c>
      <c r="D63" s="52">
        <f t="shared" si="18"/>
        <v>16525376.252764614</v>
      </c>
      <c r="E63" s="52">
        <f t="shared" si="18"/>
        <v>40298888.463414639</v>
      </c>
      <c r="F63" s="52">
        <f t="shared" si="18"/>
        <v>62761207.94056464</v>
      </c>
      <c r="G63" s="52">
        <f t="shared" si="18"/>
        <v>81365100.048921719</v>
      </c>
      <c r="H63" s="52">
        <f t="shared" si="18"/>
        <v>90127290.824470595</v>
      </c>
      <c r="I63" s="52">
        <f t="shared" si="18"/>
        <v>102156704.79300293</v>
      </c>
      <c r="J63" s="52">
        <f t="shared" si="18"/>
        <v>112545398.84930888</v>
      </c>
      <c r="K63" s="52">
        <f t="shared" si="18"/>
        <v>113458671.48868176</v>
      </c>
      <c r="L63" s="52">
        <f t="shared" si="18"/>
        <v>118995076.70126778</v>
      </c>
      <c r="M63" s="52">
        <f t="shared" si="18"/>
        <v>106366850.4072362</v>
      </c>
      <c r="N63" s="52">
        <f t="shared" si="18"/>
        <v>102637791.25274293</v>
      </c>
      <c r="O63" s="52">
        <f t="shared" si="18"/>
        <v>106113049.23643376</v>
      </c>
      <c r="P63" s="52">
        <f t="shared" si="18"/>
        <v>104378716.5083991</v>
      </c>
      <c r="Q63" s="52">
        <f t="shared" si="18"/>
        <v>103310023.9004323</v>
      </c>
      <c r="R63" s="52">
        <f t="shared" si="18"/>
        <v>99403825.080435738</v>
      </c>
      <c r="S63" s="52">
        <f t="shared" si="18"/>
        <v>99831300.841334775</v>
      </c>
      <c r="T63" s="52">
        <f t="shared" si="18"/>
        <v>91530806.338538632</v>
      </c>
      <c r="U63" s="52">
        <f t="shared" si="18"/>
        <v>88454223.000806436</v>
      </c>
      <c r="V63" s="52">
        <f t="shared" si="18"/>
        <v>87630869.626772895</v>
      </c>
      <c r="W63" s="52">
        <f t="shared" si="18"/>
        <v>78439244.4237037</v>
      </c>
      <c r="X63" s="52">
        <f t="shared" si="18"/>
        <v>75962686.895561859</v>
      </c>
      <c r="Y63" s="52">
        <f t="shared" si="18"/>
        <v>74968266.821288526</v>
      </c>
      <c r="Z63" s="52">
        <f t="shared" si="18"/>
        <v>73944128.820920825</v>
      </c>
      <c r="AA63" s="52">
        <f t="shared" si="18"/>
        <v>70177832.834882885</v>
      </c>
      <c r="AB63" s="52">
        <f t="shared" si="18"/>
        <v>71273802.399156407</v>
      </c>
      <c r="AC63" s="52">
        <f t="shared" si="18"/>
        <v>69722810.06071119</v>
      </c>
      <c r="AD63" s="52">
        <f t="shared" si="18"/>
        <v>48297613.682567567</v>
      </c>
      <c r="AE63" s="52">
        <f t="shared" si="18"/>
        <v>36810351.44436609</v>
      </c>
      <c r="AF63" s="52">
        <f t="shared" ref="AF63:AF64" si="19">AF26*$AF$38/AF$38</f>
        <v>46210632</v>
      </c>
      <c r="AJ63" s="52">
        <f t="shared" si="3"/>
        <v>2373721618.083384</v>
      </c>
    </row>
    <row r="64" spans="1:36" x14ac:dyDescent="0.25">
      <c r="A64" s="50">
        <v>60</v>
      </c>
      <c r="B64" s="51" t="s">
        <v>196</v>
      </c>
      <c r="C64" s="52">
        <f t="shared" si="18"/>
        <v>12619564.655948553</v>
      </c>
      <c r="D64" s="52">
        <f t="shared" si="18"/>
        <v>35551445.712480254</v>
      </c>
      <c r="E64" s="52">
        <f t="shared" si="18"/>
        <v>52394297.146341473</v>
      </c>
      <c r="F64" s="52">
        <f t="shared" si="18"/>
        <v>68092080.047548294</v>
      </c>
      <c r="G64" s="52">
        <f t="shared" si="18"/>
        <v>78552989.592673555</v>
      </c>
      <c r="H64" s="52">
        <f t="shared" si="18"/>
        <v>88790181.789411768</v>
      </c>
      <c r="I64" s="52">
        <f t="shared" si="18"/>
        <v>106058319.02040817</v>
      </c>
      <c r="J64" s="52">
        <f t="shared" si="18"/>
        <v>116292312.41500704</v>
      </c>
      <c r="K64" s="52">
        <f t="shared" si="18"/>
        <v>122234098.36484689</v>
      </c>
      <c r="L64" s="52">
        <f t="shared" si="18"/>
        <v>131627254.76512291</v>
      </c>
      <c r="M64" s="52">
        <f t="shared" si="18"/>
        <v>118977214.40281406</v>
      </c>
      <c r="N64" s="52">
        <f t="shared" si="18"/>
        <v>117143879.5400738</v>
      </c>
      <c r="O64" s="52">
        <f t="shared" si="18"/>
        <v>118963382.35431324</v>
      </c>
      <c r="P64" s="52">
        <f t="shared" si="18"/>
        <v>116131930.62069605</v>
      </c>
      <c r="Q64" s="52">
        <f t="shared" si="18"/>
        <v>116249419.84400454</v>
      </c>
      <c r="R64" s="52">
        <f t="shared" si="18"/>
        <v>116549122.86169936</v>
      </c>
      <c r="S64" s="52">
        <f t="shared" si="18"/>
        <v>117834404.13175456</v>
      </c>
      <c r="T64" s="52">
        <f t="shared" si="18"/>
        <v>106805724.32501046</v>
      </c>
      <c r="U64" s="52">
        <f t="shared" si="18"/>
        <v>106039035.43193549</v>
      </c>
      <c r="V64" s="52">
        <f t="shared" si="18"/>
        <v>105225872.61498009</v>
      </c>
      <c r="W64" s="52">
        <f t="shared" si="18"/>
        <v>97201386.043976605</v>
      </c>
      <c r="X64" s="52">
        <f t="shared" si="18"/>
        <v>94348635.232181296</v>
      </c>
      <c r="Y64" s="52">
        <f t="shared" si="18"/>
        <v>93708593.64123252</v>
      </c>
      <c r="Z64" s="52">
        <f t="shared" si="18"/>
        <v>95883761.456353635</v>
      </c>
      <c r="AA64" s="52">
        <f t="shared" si="18"/>
        <v>94018043.241945952</v>
      </c>
      <c r="AB64" s="52">
        <f t="shared" si="18"/>
        <v>93296352.919648513</v>
      </c>
      <c r="AC64" s="52">
        <f t="shared" si="18"/>
        <v>91382450.023937538</v>
      </c>
      <c r="AD64" s="52">
        <f t="shared" si="18"/>
        <v>67313702.348108098</v>
      </c>
      <c r="AE64" s="52">
        <f t="shared" si="18"/>
        <v>52366867.081914373</v>
      </c>
      <c r="AF64" s="52">
        <f t="shared" si="19"/>
        <v>67412974</v>
      </c>
      <c r="AJ64" s="52">
        <f t="shared" si="3"/>
        <v>2799065295.6263695</v>
      </c>
    </row>
    <row r="65" spans="1:36" x14ac:dyDescent="0.25">
      <c r="A65" s="50">
        <v>61</v>
      </c>
      <c r="B65" s="51" t="s">
        <v>205</v>
      </c>
      <c r="C65" s="52">
        <f t="shared" si="18"/>
        <v>0</v>
      </c>
      <c r="D65" s="52">
        <f t="shared" si="18"/>
        <v>1008963.5387045814</v>
      </c>
      <c r="E65" s="52">
        <f t="shared" si="18"/>
        <v>3823960.317073171</v>
      </c>
      <c r="F65" s="52">
        <f t="shared" si="18"/>
        <v>4673640.939078752</v>
      </c>
      <c r="G65" s="52">
        <f t="shared" si="18"/>
        <v>6141368.8314327914</v>
      </c>
      <c r="H65" s="52">
        <f t="shared" si="18"/>
        <v>13821178.444705883</v>
      </c>
      <c r="I65" s="52">
        <f t="shared" si="18"/>
        <v>17170201.795918368</v>
      </c>
      <c r="J65" s="52">
        <f t="shared" si="18"/>
        <v>20064147.214894217</v>
      </c>
      <c r="K65" s="52">
        <f t="shared" si="18"/>
        <v>19426673.512649801</v>
      </c>
      <c r="L65" s="52">
        <f t="shared" si="18"/>
        <v>19318782.851642951</v>
      </c>
      <c r="M65" s="52">
        <f t="shared" si="18"/>
        <v>16469730.574673371</v>
      </c>
      <c r="N65" s="52">
        <f t="shared" si="18"/>
        <v>14967552.081476018</v>
      </c>
      <c r="O65" s="52">
        <f t="shared" si="18"/>
        <v>15432047.376578314</v>
      </c>
      <c r="P65" s="52">
        <f t="shared" si="18"/>
        <v>15121679.356287703</v>
      </c>
      <c r="Q65" s="52">
        <f t="shared" si="18"/>
        <v>15507910.983026166</v>
      </c>
      <c r="R65" s="52">
        <f t="shared" si="18"/>
        <v>14692720.193115467</v>
      </c>
      <c r="S65" s="52">
        <f t="shared" si="18"/>
        <v>14809061.56624327</v>
      </c>
      <c r="T65" s="52">
        <f t="shared" si="18"/>
        <v>13132417.284843422</v>
      </c>
      <c r="U65" s="52">
        <f t="shared" si="18"/>
        <v>12423021.263064519</v>
      </c>
      <c r="V65" s="52">
        <f t="shared" si="18"/>
        <v>11712409.961593626</v>
      </c>
      <c r="W65" s="52">
        <f t="shared" si="18"/>
        <v>9561529.9095516577</v>
      </c>
      <c r="X65" s="52">
        <f t="shared" si="18"/>
        <v>8691080.7498394698</v>
      </c>
      <c r="Y65" s="52">
        <f t="shared" si="18"/>
        <v>8868472.3624276388</v>
      </c>
      <c r="Z65" s="52">
        <f t="shared" si="18"/>
        <v>9605027.3960957639</v>
      </c>
      <c r="AA65" s="52">
        <f t="shared" si="18"/>
        <v>9449849.1703063082</v>
      </c>
      <c r="AB65" s="52">
        <f t="shared" si="18"/>
        <v>9994219.6469595786</v>
      </c>
      <c r="AC65" s="52">
        <f t="shared" si="18"/>
        <v>10798362.118577624</v>
      </c>
      <c r="AD65" s="52">
        <f t="shared" si="18"/>
        <v>7832118.2998648649</v>
      </c>
      <c r="AE65" s="52">
        <f t="shared" si="18"/>
        <v>5185616.0893366924</v>
      </c>
      <c r="AF65" s="52">
        <f t="shared" ref="AF65:AF66" si="20">AF28*$AF$38/AF$38</f>
        <v>7180438</v>
      </c>
      <c r="AJ65" s="52">
        <f t="shared" si="3"/>
        <v>336884181.82996202</v>
      </c>
    </row>
    <row r="66" spans="1:36" x14ac:dyDescent="0.25">
      <c r="A66" s="50">
        <v>62</v>
      </c>
      <c r="B66" s="54" t="s">
        <v>178</v>
      </c>
      <c r="C66" s="52">
        <f t="shared" si="18"/>
        <v>1603564.8617363344</v>
      </c>
      <c r="D66" s="52">
        <f t="shared" si="18"/>
        <v>12498443.981042655</v>
      </c>
      <c r="E66" s="52">
        <f t="shared" si="18"/>
        <v>19347446.829268295</v>
      </c>
      <c r="F66" s="52">
        <f t="shared" si="18"/>
        <v>27176702.430906393</v>
      </c>
      <c r="G66" s="52">
        <f t="shared" si="18"/>
        <v>33204966.147119641</v>
      </c>
      <c r="H66" s="52">
        <f t="shared" si="18"/>
        <v>41246441.475294121</v>
      </c>
      <c r="I66" s="52">
        <f t="shared" si="18"/>
        <v>50599950.507288635</v>
      </c>
      <c r="J66" s="52">
        <f t="shared" si="18"/>
        <v>54142744.586064875</v>
      </c>
      <c r="K66" s="52">
        <f t="shared" si="18"/>
        <v>58183387.653794944</v>
      </c>
      <c r="L66" s="52">
        <f t="shared" si="18"/>
        <v>58695664.50959897</v>
      </c>
      <c r="M66" s="52">
        <f t="shared" si="18"/>
        <v>49457221.405628145</v>
      </c>
      <c r="N66" s="52">
        <f t="shared" si="18"/>
        <v>46365044.635867171</v>
      </c>
      <c r="O66" s="52">
        <f t="shared" si="18"/>
        <v>47085041.383710846</v>
      </c>
      <c r="P66" s="52">
        <f t="shared" si="18"/>
        <v>45450384.111368917</v>
      </c>
      <c r="Q66" s="52">
        <f t="shared" si="18"/>
        <v>44759041.97133106</v>
      </c>
      <c r="R66" s="52">
        <f t="shared" si="18"/>
        <v>41326000.313376911</v>
      </c>
      <c r="S66" s="52">
        <f t="shared" si="18"/>
        <v>40746383.785748117</v>
      </c>
      <c r="T66" s="52">
        <f t="shared" si="18"/>
        <v>37202285.587139875</v>
      </c>
      <c r="U66" s="52">
        <f t="shared" si="18"/>
        <v>36383277.474193551</v>
      </c>
      <c r="V66" s="52">
        <f t="shared" si="18"/>
        <v>34726303.86247012</v>
      </c>
      <c r="W66" s="52">
        <f t="shared" si="18"/>
        <v>30538368.001559455</v>
      </c>
      <c r="X66" s="52">
        <f t="shared" si="18"/>
        <v>31216845.398753546</v>
      </c>
      <c r="Y66" s="52">
        <f t="shared" si="18"/>
        <v>34040110.562987864</v>
      </c>
      <c r="Z66" s="52">
        <f t="shared" si="18"/>
        <v>32700987.390349913</v>
      </c>
      <c r="AA66" s="52">
        <f t="shared" si="18"/>
        <v>31277718.432432432</v>
      </c>
      <c r="AB66" s="52">
        <f t="shared" si="18"/>
        <v>30541092.508119516</v>
      </c>
      <c r="AC66" s="52">
        <f t="shared" si="18"/>
        <v>31163301.29776236</v>
      </c>
      <c r="AD66" s="52">
        <f t="shared" si="18"/>
        <v>22929351.978783786</v>
      </c>
      <c r="AE66" s="52">
        <f t="shared" si="18"/>
        <v>17249459.917111672</v>
      </c>
      <c r="AF66" s="52">
        <f t="shared" si="20"/>
        <v>20898871</v>
      </c>
      <c r="AJ66" s="52">
        <f t="shared" si="3"/>
        <v>1062756404.0008099</v>
      </c>
    </row>
    <row r="67" spans="1:36" x14ac:dyDescent="0.25">
      <c r="A67" s="50">
        <v>63</v>
      </c>
      <c r="B67" s="51" t="s">
        <v>189</v>
      </c>
      <c r="C67" s="52">
        <f t="shared" si="18"/>
        <v>2094836.1414790996</v>
      </c>
      <c r="D67" s="52">
        <f t="shared" si="18"/>
        <v>8452813.2954186425</v>
      </c>
      <c r="E67" s="52">
        <f t="shared" si="18"/>
        <v>15669305.097560978</v>
      </c>
      <c r="F67" s="52">
        <f t="shared" si="18"/>
        <v>27955502.977711741</v>
      </c>
      <c r="G67" s="52">
        <f t="shared" si="18"/>
        <v>31019545.341211226</v>
      </c>
      <c r="H67" s="52">
        <f t="shared" si="18"/>
        <v>35166160.004705884</v>
      </c>
      <c r="I67" s="52">
        <f t="shared" si="18"/>
        <v>38100213.970845483</v>
      </c>
      <c r="J67" s="52">
        <f t="shared" si="18"/>
        <v>40271165.401636109</v>
      </c>
      <c r="K67" s="52">
        <f t="shared" si="18"/>
        <v>41281787.249001339</v>
      </c>
      <c r="L67" s="52">
        <f t="shared" si="18"/>
        <v>43193808.097697288</v>
      </c>
      <c r="M67" s="52">
        <f t="shared" si="18"/>
        <v>35775585.047839202</v>
      </c>
      <c r="N67" s="52">
        <f t="shared" si="18"/>
        <v>32772849.042066433</v>
      </c>
      <c r="O67" s="52">
        <f t="shared" si="18"/>
        <v>33448635.848867469</v>
      </c>
      <c r="P67" s="52">
        <f t="shared" si="18"/>
        <v>33358678.55610209</v>
      </c>
      <c r="Q67" s="52">
        <f t="shared" si="18"/>
        <v>33192760.230989754</v>
      </c>
      <c r="R67" s="52">
        <f t="shared" si="18"/>
        <v>32678729.227538124</v>
      </c>
      <c r="S67" s="52">
        <f t="shared" si="18"/>
        <v>31952256.214079656</v>
      </c>
      <c r="T67" s="52">
        <f t="shared" si="18"/>
        <v>29477731.821795411</v>
      </c>
      <c r="U67" s="52">
        <f t="shared" si="18"/>
        <v>28437121.533064514</v>
      </c>
      <c r="V67" s="52">
        <f t="shared" si="18"/>
        <v>29599903.468844619</v>
      </c>
      <c r="W67" s="52">
        <f t="shared" si="18"/>
        <v>26392527.833138403</v>
      </c>
      <c r="X67" s="52">
        <f t="shared" si="18"/>
        <v>25752354.699301232</v>
      </c>
      <c r="Y67" s="52">
        <f t="shared" si="18"/>
        <v>27168296.31536882</v>
      </c>
      <c r="Z67" s="52">
        <f t="shared" si="18"/>
        <v>27285728.968987111</v>
      </c>
      <c r="AA67" s="52">
        <f t="shared" si="18"/>
        <v>26228071.501405407</v>
      </c>
      <c r="AB67" s="52">
        <f t="shared" si="18"/>
        <v>23161664.343760986</v>
      </c>
      <c r="AC67" s="52">
        <f t="shared" si="18"/>
        <v>21774505.168430179</v>
      </c>
      <c r="AD67" s="52">
        <f t="shared" si="18"/>
        <v>15072222.930135136</v>
      </c>
      <c r="AE67" s="52">
        <f t="shared" si="18"/>
        <v>11870933.495617129</v>
      </c>
      <c r="AF67" s="52">
        <f t="shared" ref="AF67:AF68" si="21">AF30*$AF$38/AF$38</f>
        <v>15247318</v>
      </c>
      <c r="AJ67" s="52">
        <f t="shared" si="3"/>
        <v>823853011.82459939</v>
      </c>
    </row>
    <row r="68" spans="1:36" x14ac:dyDescent="0.25">
      <c r="A68" s="50">
        <v>64</v>
      </c>
      <c r="B68" s="51" t="s">
        <v>172</v>
      </c>
      <c r="C68" s="52">
        <f t="shared" si="18"/>
        <v>18063393.183279742</v>
      </c>
      <c r="D68" s="52">
        <f t="shared" si="18"/>
        <v>44234848.151658773</v>
      </c>
      <c r="E68" s="52">
        <f t="shared" si="18"/>
        <v>48122408.75609757</v>
      </c>
      <c r="F68" s="52">
        <f t="shared" si="18"/>
        <v>64624300.74294205</v>
      </c>
      <c r="G68" s="52">
        <f t="shared" si="18"/>
        <v>78692498.672968969</v>
      </c>
      <c r="H68" s="52">
        <f t="shared" si="18"/>
        <v>87949716.868235305</v>
      </c>
      <c r="I68" s="52">
        <f t="shared" si="18"/>
        <v>96962488.419825092</v>
      </c>
      <c r="J68" s="52">
        <f t="shared" si="18"/>
        <v>96540794.456191808</v>
      </c>
      <c r="K68" s="52">
        <f t="shared" si="18"/>
        <v>94835129.438082561</v>
      </c>
      <c r="L68" s="52">
        <f t="shared" si="18"/>
        <v>94803437.802018121</v>
      </c>
      <c r="M68" s="52">
        <f t="shared" si="18"/>
        <v>86979633.476783916</v>
      </c>
      <c r="N68" s="52">
        <f t="shared" si="18"/>
        <v>84112906.492693737</v>
      </c>
      <c r="O68" s="52">
        <f t="shared" si="18"/>
        <v>85735182.729638562</v>
      </c>
      <c r="P68" s="52">
        <f t="shared" si="18"/>
        <v>85211424.58487238</v>
      </c>
      <c r="Q68" s="52">
        <f t="shared" si="18"/>
        <v>84352164.892104656</v>
      </c>
      <c r="R68" s="52">
        <f t="shared" si="18"/>
        <v>80726836.91102396</v>
      </c>
      <c r="S68" s="52">
        <f t="shared" si="18"/>
        <v>79879923.327448875</v>
      </c>
      <c r="T68" s="52">
        <f t="shared" si="18"/>
        <v>74028455.202338219</v>
      </c>
      <c r="U68" s="52">
        <f t="shared" si="18"/>
        <v>71187788.762741938</v>
      </c>
      <c r="V68" s="52">
        <f t="shared" si="18"/>
        <v>69259574.038725108</v>
      </c>
      <c r="W68" s="52">
        <f t="shared" si="18"/>
        <v>62561421.397426911</v>
      </c>
      <c r="X68" s="52">
        <f t="shared" si="18"/>
        <v>61999562.418281399</v>
      </c>
      <c r="Y68" s="52">
        <f t="shared" si="18"/>
        <v>60877071.902894497</v>
      </c>
      <c r="Z68" s="52">
        <f t="shared" si="18"/>
        <v>61898821.092744015</v>
      </c>
      <c r="AA68" s="52">
        <f t="shared" si="18"/>
        <v>60221389.306522526</v>
      </c>
      <c r="AB68" s="52">
        <f t="shared" si="18"/>
        <v>59535992.528927952</v>
      </c>
      <c r="AC68" s="52">
        <f t="shared" si="18"/>
        <v>57878290.196843021</v>
      </c>
      <c r="AD68" s="52">
        <f t="shared" si="18"/>
        <v>40069868.763243243</v>
      </c>
      <c r="AE68" s="52">
        <f t="shared" si="18"/>
        <v>30505826.487052895</v>
      </c>
      <c r="AF68" s="52">
        <f t="shared" si="21"/>
        <v>39610149</v>
      </c>
      <c r="AJ68" s="52">
        <f t="shared" si="3"/>
        <v>2061461300.0036077</v>
      </c>
    </row>
    <row r="69" spans="1:36" x14ac:dyDescent="0.25">
      <c r="A69" s="50">
        <v>65</v>
      </c>
      <c r="B69" s="51" t="s">
        <v>206</v>
      </c>
      <c r="C69" s="52">
        <f t="shared" si="18"/>
        <v>3461183.562700965</v>
      </c>
      <c r="D69" s="52">
        <f t="shared" si="18"/>
        <v>25675358.432859402</v>
      </c>
      <c r="E69" s="52">
        <f t="shared" si="18"/>
        <v>44894347.365853667</v>
      </c>
      <c r="F69" s="52">
        <f t="shared" si="18"/>
        <v>60704841.462109961</v>
      </c>
      <c r="G69" s="52">
        <f t="shared" si="18"/>
        <v>84646259.751373708</v>
      </c>
      <c r="H69" s="52">
        <f t="shared" si="18"/>
        <v>100235182.34117648</v>
      </c>
      <c r="I69" s="52">
        <f t="shared" si="18"/>
        <v>119561806.06413995</v>
      </c>
      <c r="J69" s="52">
        <f t="shared" si="18"/>
        <v>127571757.41607898</v>
      </c>
      <c r="K69" s="52">
        <f t="shared" si="18"/>
        <v>131720192.83089216</v>
      </c>
      <c r="L69" s="52">
        <f t="shared" si="18"/>
        <v>138069837.5014748</v>
      </c>
      <c r="M69" s="52">
        <f t="shared" si="18"/>
        <v>120913064.35296482</v>
      </c>
      <c r="N69" s="52">
        <f t="shared" si="18"/>
        <v>117192507.65677738</v>
      </c>
      <c r="O69" s="52">
        <f t="shared" si="18"/>
        <v>120859913.29522891</v>
      </c>
      <c r="P69" s="52">
        <f t="shared" si="18"/>
        <v>120153638.29382828</v>
      </c>
      <c r="Q69" s="52">
        <f t="shared" si="18"/>
        <v>120839706.79481231</v>
      </c>
      <c r="R69" s="52">
        <f t="shared" si="18"/>
        <v>120422898.75991288</v>
      </c>
      <c r="S69" s="52">
        <f t="shared" si="18"/>
        <v>129163633.64185144</v>
      </c>
      <c r="T69" s="52">
        <f t="shared" si="18"/>
        <v>124621213.72826722</v>
      </c>
      <c r="U69" s="52">
        <f t="shared" si="18"/>
        <v>139578841.08483872</v>
      </c>
      <c r="V69" s="52">
        <f t="shared" si="18"/>
        <v>140479694.91729084</v>
      </c>
      <c r="W69" s="52">
        <f t="shared" si="18"/>
        <v>124428977.32506825</v>
      </c>
      <c r="X69" s="52">
        <f t="shared" si="18"/>
        <v>123536088.86088765</v>
      </c>
      <c r="Y69" s="52">
        <f t="shared" si="18"/>
        <v>128832653.58849674</v>
      </c>
      <c r="Z69" s="52">
        <f t="shared" si="18"/>
        <v>129951772.94747697</v>
      </c>
      <c r="AA69" s="52">
        <f t="shared" si="18"/>
        <v>131288793.70724322</v>
      </c>
      <c r="AB69" s="52">
        <f t="shared" si="18"/>
        <v>121599050.16435854</v>
      </c>
      <c r="AC69" s="52">
        <f t="shared" si="18"/>
        <v>121528357.37089333</v>
      </c>
      <c r="AD69" s="52">
        <f t="shared" si="18"/>
        <v>89387543.822432429</v>
      </c>
      <c r="AE69" s="52">
        <f t="shared" si="18"/>
        <v>71364271.749857262</v>
      </c>
      <c r="AF69" s="52">
        <f t="shared" ref="AF69:AF70" si="22">AF32*$AF$38/AF$38</f>
        <v>97729563</v>
      </c>
      <c r="AJ69" s="52">
        <f t="shared" si="3"/>
        <v>3230412951.7911477</v>
      </c>
    </row>
    <row r="70" spans="1:36" x14ac:dyDescent="0.25">
      <c r="A70" s="50">
        <v>66</v>
      </c>
      <c r="B70" s="51" t="s">
        <v>186</v>
      </c>
      <c r="C70" s="52">
        <f t="shared" si="18"/>
        <v>2320704</v>
      </c>
      <c r="D70" s="52">
        <f t="shared" si="18"/>
        <v>22024019.867298581</v>
      </c>
      <c r="E70" s="52">
        <f t="shared" si="18"/>
        <v>35966555.439024396</v>
      </c>
      <c r="F70" s="52">
        <f t="shared" si="18"/>
        <v>50663435.768202089</v>
      </c>
      <c r="G70" s="52">
        <f t="shared" si="18"/>
        <v>61137802.857311673</v>
      </c>
      <c r="H70" s="52">
        <f t="shared" si="18"/>
        <v>70738473.322352946</v>
      </c>
      <c r="I70" s="52">
        <f t="shared" si="18"/>
        <v>81620292.268221587</v>
      </c>
      <c r="J70" s="52">
        <f t="shared" si="18"/>
        <v>87699484.831368119</v>
      </c>
      <c r="K70" s="52">
        <f t="shared" si="18"/>
        <v>93591767.478029311</v>
      </c>
      <c r="L70" s="52">
        <f t="shared" si="18"/>
        <v>99350307.25216043</v>
      </c>
      <c r="M70" s="52">
        <f t="shared" si="18"/>
        <v>90829662.73226133</v>
      </c>
      <c r="N70" s="52">
        <f t="shared" si="18"/>
        <v>93249334.175055355</v>
      </c>
      <c r="O70" s="52">
        <f t="shared" si="18"/>
        <v>96332592.020048216</v>
      </c>
      <c r="P70" s="52">
        <f t="shared" si="18"/>
        <v>98588643.948027834</v>
      </c>
      <c r="Q70" s="52">
        <f t="shared" si="18"/>
        <v>100999688.03658703</v>
      </c>
      <c r="R70" s="52">
        <f t="shared" si="18"/>
        <v>103043281.89786492</v>
      </c>
      <c r="S70" s="52">
        <f t="shared" si="18"/>
        <v>107515825.60482238</v>
      </c>
      <c r="T70" s="52">
        <f t="shared" si="18"/>
        <v>107842438.27056369</v>
      </c>
      <c r="U70" s="52">
        <f t="shared" si="18"/>
        <v>109565840.14080644</v>
      </c>
      <c r="V70" s="52">
        <f t="shared" si="18"/>
        <v>111460585.27250996</v>
      </c>
      <c r="W70" s="52">
        <f t="shared" si="18"/>
        <v>108194965.34487331</v>
      </c>
      <c r="X70" s="52">
        <f t="shared" si="18"/>
        <v>107830951.16570349</v>
      </c>
      <c r="Y70" s="52">
        <f t="shared" si="18"/>
        <v>109896819.28575164</v>
      </c>
      <c r="Z70" s="52">
        <f t="shared" si="18"/>
        <v>113346269.11454882</v>
      </c>
      <c r="AA70" s="52">
        <f t="shared" si="18"/>
        <v>111324503.84720722</v>
      </c>
      <c r="AB70" s="52">
        <f t="shared" si="18"/>
        <v>117134782.43430582</v>
      </c>
      <c r="AC70" s="52">
        <f t="shared" si="18"/>
        <v>116267282.87555942</v>
      </c>
      <c r="AD70" s="52">
        <f t="shared" si="18"/>
        <v>80874181.043378368</v>
      </c>
      <c r="AE70" s="52">
        <f t="shared" si="18"/>
        <v>65406904.509286322</v>
      </c>
      <c r="AF70" s="52">
        <f t="shared" si="22"/>
        <v>87520356</v>
      </c>
      <c r="AJ70" s="52">
        <f t="shared" si="3"/>
        <v>2642337750.8031306</v>
      </c>
    </row>
    <row r="71" spans="1:36" x14ac:dyDescent="0.25">
      <c r="A71" s="50">
        <v>67</v>
      </c>
      <c r="B71" s="51" t="s">
        <v>187</v>
      </c>
      <c r="C71" s="52">
        <f t="shared" si="18"/>
        <v>3689969.5948553053</v>
      </c>
      <c r="D71" s="52">
        <f t="shared" si="18"/>
        <v>5420611.083728279</v>
      </c>
      <c r="E71" s="52">
        <f t="shared" si="18"/>
        <v>10168847.243902441</v>
      </c>
      <c r="F71" s="52">
        <f t="shared" si="18"/>
        <v>19952803.447251115</v>
      </c>
      <c r="G71" s="52">
        <f t="shared" si="18"/>
        <v>30986686.027533237</v>
      </c>
      <c r="H71" s="52">
        <f t="shared" si="18"/>
        <v>44652190.176941179</v>
      </c>
      <c r="I71" s="52">
        <f t="shared" si="18"/>
        <v>54775878.530612253</v>
      </c>
      <c r="J71" s="52">
        <f t="shared" si="18"/>
        <v>59056776.081692524</v>
      </c>
      <c r="K71" s="52">
        <f t="shared" si="18"/>
        <v>61242262.60452731</v>
      </c>
      <c r="L71" s="52">
        <f t="shared" si="18"/>
        <v>61564081.212315656</v>
      </c>
      <c r="M71" s="52">
        <f t="shared" si="18"/>
        <v>54091622.097688459</v>
      </c>
      <c r="N71" s="52">
        <f t="shared" si="18"/>
        <v>49585139.844526455</v>
      </c>
      <c r="O71" s="52">
        <f t="shared" si="18"/>
        <v>47237480.545156635</v>
      </c>
      <c r="P71" s="52">
        <f t="shared" si="18"/>
        <v>45286963.179025523</v>
      </c>
      <c r="Q71" s="52">
        <f t="shared" si="18"/>
        <v>45598663.44773607</v>
      </c>
      <c r="R71" s="52">
        <f t="shared" si="18"/>
        <v>44133842.464313723</v>
      </c>
      <c r="S71" s="52">
        <f t="shared" si="18"/>
        <v>45304361.948762119</v>
      </c>
      <c r="T71" s="52">
        <f t="shared" si="18"/>
        <v>41650361.35665971</v>
      </c>
      <c r="U71" s="52">
        <f t="shared" si="18"/>
        <v>40588564.840161294</v>
      </c>
      <c r="V71" s="52">
        <f t="shared" si="18"/>
        <v>39561929.566693217</v>
      </c>
      <c r="W71" s="52">
        <f t="shared" si="18"/>
        <v>36554181.633840166</v>
      </c>
      <c r="X71" s="52">
        <f t="shared" si="18"/>
        <v>35900120.671425879</v>
      </c>
      <c r="Y71" s="52">
        <f t="shared" si="18"/>
        <v>36686348.451167136</v>
      </c>
      <c r="Z71" s="52">
        <f t="shared" ref="C71:AE73" si="23">Z34*$AF$38/Z$38</f>
        <v>38399939.85723757</v>
      </c>
      <c r="AA71" s="52">
        <f t="shared" si="23"/>
        <v>35074514.856936947</v>
      </c>
      <c r="AB71" s="52">
        <f t="shared" si="23"/>
        <v>34517097.153321624</v>
      </c>
      <c r="AC71" s="52">
        <f t="shared" si="23"/>
        <v>33179405.251274932</v>
      </c>
      <c r="AD71" s="52">
        <f t="shared" si="23"/>
        <v>24284225.625405412</v>
      </c>
      <c r="AE71" s="52">
        <f t="shared" si="23"/>
        <v>18222774.748748954</v>
      </c>
      <c r="AF71" s="52">
        <f t="shared" ref="AF71:AF72" si="24">AF34*$AF$38/AF$38</f>
        <v>23037271</v>
      </c>
      <c r="AJ71" s="52">
        <f t="shared" si="3"/>
        <v>1120404914.5434411</v>
      </c>
    </row>
    <row r="72" spans="1:36" x14ac:dyDescent="0.25">
      <c r="A72" s="50">
        <v>68</v>
      </c>
      <c r="B72" s="51" t="s">
        <v>194</v>
      </c>
      <c r="C72" s="52">
        <f t="shared" si="23"/>
        <v>4361009.3118971055</v>
      </c>
      <c r="D72" s="52">
        <f t="shared" si="23"/>
        <v>13366748.0821485</v>
      </c>
      <c r="E72" s="52">
        <f t="shared" si="23"/>
        <v>21244473.829268295</v>
      </c>
      <c r="F72" s="52">
        <f t="shared" si="23"/>
        <v>29313157.301634476</v>
      </c>
      <c r="G72" s="52">
        <f t="shared" si="23"/>
        <v>33089576.968744457</v>
      </c>
      <c r="H72" s="52">
        <f t="shared" si="23"/>
        <v>38449986.073176473</v>
      </c>
      <c r="I72" s="52">
        <f t="shared" si="23"/>
        <v>47669821.62099126</v>
      </c>
      <c r="J72" s="52">
        <f t="shared" si="23"/>
        <v>51988190.44445698</v>
      </c>
      <c r="K72" s="52">
        <f t="shared" si="23"/>
        <v>52730282.950732365</v>
      </c>
      <c r="L72" s="52">
        <f t="shared" si="23"/>
        <v>56190468.361397162</v>
      </c>
      <c r="M72" s="52">
        <f t="shared" si="23"/>
        <v>49776681.653266348</v>
      </c>
      <c r="N72" s="52">
        <f t="shared" si="23"/>
        <v>46270250.854809351</v>
      </c>
      <c r="O72" s="52">
        <f t="shared" si="23"/>
        <v>47137327.535614468</v>
      </c>
      <c r="P72" s="52">
        <f t="shared" si="23"/>
        <v>47097537.234709978</v>
      </c>
      <c r="Q72" s="52">
        <f t="shared" si="23"/>
        <v>47992862.130967006</v>
      </c>
      <c r="R72" s="52">
        <f t="shared" si="23"/>
        <v>46636378.674858391</v>
      </c>
      <c r="S72" s="52">
        <f t="shared" si="23"/>
        <v>47302583.560818084</v>
      </c>
      <c r="T72" s="52">
        <f t="shared" si="23"/>
        <v>44027492.77077245</v>
      </c>
      <c r="U72" s="52">
        <f t="shared" si="23"/>
        <v>39914964.140967742</v>
      </c>
      <c r="V72" s="52">
        <f t="shared" si="23"/>
        <v>38644238.436015941</v>
      </c>
      <c r="W72" s="52">
        <f t="shared" si="23"/>
        <v>32047864.212865498</v>
      </c>
      <c r="X72" s="52">
        <f t="shared" si="23"/>
        <v>31791125.369896129</v>
      </c>
      <c r="Y72" s="52">
        <f t="shared" si="23"/>
        <v>33974298.072082169</v>
      </c>
      <c r="Z72" s="52">
        <f t="shared" si="23"/>
        <v>33513083.355727442</v>
      </c>
      <c r="AA72" s="52">
        <f t="shared" si="23"/>
        <v>32852706.09167568</v>
      </c>
      <c r="AB72" s="52">
        <f t="shared" si="23"/>
        <v>32544685.7431283</v>
      </c>
      <c r="AC72" s="52">
        <f t="shared" si="23"/>
        <v>32040486.207528185</v>
      </c>
      <c r="AD72" s="52">
        <f t="shared" si="23"/>
        <v>22627083.160945948</v>
      </c>
      <c r="AE72" s="52">
        <f t="shared" si="23"/>
        <v>16807391.794055417</v>
      </c>
      <c r="AF72" s="52">
        <f t="shared" si="24"/>
        <v>21873008</v>
      </c>
      <c r="AJ72" s="52">
        <f t="shared" si="3"/>
        <v>1093275763.9451518</v>
      </c>
    </row>
    <row r="73" spans="1:36" s="120" customFormat="1" ht="11.25" customHeight="1" x14ac:dyDescent="0.25">
      <c r="A73" s="118">
        <v>69</v>
      </c>
      <c r="B73" s="119" t="s">
        <v>219</v>
      </c>
      <c r="C73" s="52">
        <f t="shared" si="23"/>
        <v>429434349.29903537</v>
      </c>
      <c r="D73" s="52">
        <f t="shared" si="23"/>
        <v>1101121111.7598739</v>
      </c>
      <c r="E73" s="52">
        <f t="shared" si="23"/>
        <v>1436498089.6341465</v>
      </c>
      <c r="F73" s="52">
        <f t="shared" si="23"/>
        <v>1810229754.9361072</v>
      </c>
      <c r="G73" s="52">
        <f t="shared" si="23"/>
        <v>2112183225.0753324</v>
      </c>
      <c r="H73" s="52">
        <f t="shared" si="23"/>
        <v>2428939523.6242347</v>
      </c>
      <c r="I73" s="52">
        <f t="shared" si="23"/>
        <v>2842983305.469388</v>
      </c>
      <c r="J73" s="52">
        <f t="shared" si="23"/>
        <v>3074588159.8280396</v>
      </c>
      <c r="K73" s="52">
        <f t="shared" si="23"/>
        <v>3160919170.3648477</v>
      </c>
      <c r="L73" s="52">
        <f t="shared" si="23"/>
        <v>3326856414.9532733</v>
      </c>
      <c r="M73" s="52">
        <f t="shared" si="23"/>
        <v>2933434669.7278399</v>
      </c>
      <c r="N73" s="52">
        <f t="shared" si="23"/>
        <v>2805297611.2700629</v>
      </c>
      <c r="O73" s="52">
        <f t="shared" si="23"/>
        <v>2866713194.3471804</v>
      </c>
      <c r="P73" s="52">
        <f t="shared" si="23"/>
        <v>2858102024.8092813</v>
      </c>
      <c r="Q73" s="52">
        <f t="shared" si="23"/>
        <v>2880461161.1873493</v>
      </c>
      <c r="R73" s="52">
        <f t="shared" si="23"/>
        <v>2827677007.7868414</v>
      </c>
      <c r="S73" s="52">
        <f t="shared" si="23"/>
        <v>2882506531.0899463</v>
      </c>
      <c r="T73" s="52">
        <f t="shared" si="23"/>
        <v>2691567349.4715652</v>
      </c>
      <c r="U73" s="52">
        <f t="shared" si="23"/>
        <v>2664113241.090807</v>
      </c>
      <c r="V73" s="52">
        <f t="shared" si="23"/>
        <v>2664915845.3687654</v>
      </c>
      <c r="W73" s="52">
        <f t="shared" si="23"/>
        <v>2417432024.7212477</v>
      </c>
      <c r="X73" s="52">
        <f t="shared" si="23"/>
        <v>2351825010.9478369</v>
      </c>
      <c r="Y73" s="52">
        <f t="shared" si="23"/>
        <v>2393117198.762876</v>
      </c>
      <c r="Z73" s="52">
        <f t="shared" si="23"/>
        <v>2405135097.8660784</v>
      </c>
      <c r="AA73" s="52">
        <f t="shared" si="23"/>
        <v>2340319409.2002878</v>
      </c>
      <c r="AB73" s="52">
        <f t="shared" si="23"/>
        <v>2346394954.2790866</v>
      </c>
      <c r="AC73" s="52">
        <f t="shared" si="23"/>
        <v>2304873675.6204691</v>
      </c>
      <c r="AD73" s="52">
        <f t="shared" si="23"/>
        <v>1643377193.6905403</v>
      </c>
      <c r="AE73" s="52">
        <f t="shared" si="23"/>
        <v>1284168457.6961882</v>
      </c>
      <c r="AF73" s="52">
        <f t="shared" ref="AF73" si="25">AF36*$AF$38/AF$38</f>
        <v>1692407371</v>
      </c>
      <c r="AJ73" s="52">
        <f t="shared" si="3"/>
        <v>70977592134.87851</v>
      </c>
    </row>
  </sheetData>
  <sheetProtection sheet="1" objects="1" scenarios="1"/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K47"/>
  <sheetViews>
    <sheetView showGridLines="0" showRowColHeaders="0" tabSelected="1" zoomScale="78" zoomScaleNormal="78" workbookViewId="0">
      <pane ySplit="1" topLeftCell="A2" activePane="bottomLeft" state="frozen"/>
      <selection pane="bottomLeft" activeCell="G46" sqref="G46"/>
    </sheetView>
  </sheetViews>
  <sheetFormatPr defaultColWidth="9.08984375" defaultRowHeight="13" x14ac:dyDescent="0.3"/>
  <cols>
    <col min="1" max="1" width="1.6328125" style="69" customWidth="1"/>
    <col min="2" max="2" width="7.08984375" style="68" customWidth="1"/>
    <col min="3" max="4" width="13.7265625" style="68" customWidth="1"/>
    <col min="5" max="5" width="9.08984375" style="68"/>
    <col min="6" max="6" width="11" style="68" customWidth="1"/>
    <col min="7" max="10" width="9.08984375" style="68"/>
    <col min="11" max="11" width="13.7265625" style="68" customWidth="1"/>
    <col min="12" max="12" width="10.7265625" style="68" customWidth="1"/>
    <col min="13" max="13" width="4.08984375" style="68" customWidth="1"/>
    <col min="14" max="14" width="6.26953125" style="68" customWidth="1"/>
    <col min="15" max="15" width="12.90625" style="68" customWidth="1"/>
    <col min="16" max="23" width="0.26953125" style="110" customWidth="1"/>
    <col min="24" max="24" width="8.6328125" style="68" customWidth="1"/>
    <col min="25" max="26" width="9.08984375" style="68"/>
    <col min="27" max="27" width="10" style="68" bestFit="1" customWidth="1"/>
    <col min="28" max="30" width="9.08984375" style="68"/>
    <col min="31" max="31" width="9.6328125" style="68" bestFit="1" customWidth="1"/>
    <col min="32" max="34" width="4.26953125" style="103" customWidth="1"/>
    <col min="35" max="35" width="4.26953125" style="108" customWidth="1"/>
    <col min="36" max="36" width="2.26953125" style="68" customWidth="1"/>
    <col min="37" max="16384" width="9.08984375" style="68"/>
  </cols>
  <sheetData>
    <row r="1" spans="1:37" ht="47.25" customHeight="1" x14ac:dyDescent="0.5">
      <c r="B1" s="134" t="s">
        <v>268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X1" s="133" t="s">
        <v>256</v>
      </c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</row>
    <row r="2" spans="1:37" x14ac:dyDescent="0.3">
      <c r="B2" s="137" t="s">
        <v>244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Q2" s="115"/>
      <c r="R2" s="79"/>
      <c r="S2" s="79"/>
      <c r="T2" s="79"/>
      <c r="U2" s="69"/>
      <c r="V2" s="69"/>
      <c r="W2" s="69"/>
      <c r="X2" s="69"/>
      <c r="Y2" s="107" t="s">
        <v>253</v>
      </c>
      <c r="Z2" s="107"/>
      <c r="AA2" s="107" t="s">
        <v>254</v>
      </c>
      <c r="AB2" s="107"/>
      <c r="AC2" s="107" t="s">
        <v>255</v>
      </c>
    </row>
    <row r="3" spans="1:37" x14ac:dyDescent="0.3">
      <c r="I3" s="81"/>
      <c r="J3" s="82"/>
      <c r="K3" s="83"/>
      <c r="L3" s="84" t="s">
        <v>245</v>
      </c>
      <c r="M3" s="84"/>
      <c r="N3" s="84" t="s">
        <v>247</v>
      </c>
      <c r="O3" s="85"/>
      <c r="Q3" s="115"/>
      <c r="R3" s="79"/>
      <c r="S3" s="79"/>
      <c r="T3" s="79"/>
      <c r="U3" s="74" t="str">
        <f>C10</f>
        <v>Greater Dandenong</v>
      </c>
      <c r="V3" s="74"/>
      <c r="W3" s="74"/>
      <c r="X3" s="69"/>
      <c r="Y3" s="104">
        <v>29</v>
      </c>
      <c r="Z3" s="69"/>
      <c r="AA3" s="104">
        <v>30</v>
      </c>
      <c r="AB3" s="69"/>
      <c r="AC3" s="105">
        <v>1</v>
      </c>
      <c r="AD3" s="69"/>
      <c r="AE3" s="69"/>
      <c r="AF3" s="106"/>
      <c r="AG3" s="106"/>
      <c r="AH3" s="106"/>
      <c r="AI3" s="121"/>
      <c r="AJ3" s="69"/>
    </row>
    <row r="4" spans="1:37" x14ac:dyDescent="0.3">
      <c r="B4" s="109"/>
      <c r="C4" s="109" t="s">
        <v>262</v>
      </c>
      <c r="D4" s="100"/>
      <c r="E4" s="70">
        <v>10</v>
      </c>
      <c r="I4" s="86"/>
      <c r="J4" s="87">
        <v>20</v>
      </c>
      <c r="K4" s="95" t="str">
        <f>C10</f>
        <v>Greater Dandenong</v>
      </c>
      <c r="L4" s="77">
        <f>(U6-U4)/U4*100</f>
        <v>-30.757651705058368</v>
      </c>
      <c r="M4" s="88"/>
      <c r="N4" s="78">
        <f>U6-U4</f>
        <v>-45.521331863266909</v>
      </c>
      <c r="O4" s="89" t="s">
        <v>246</v>
      </c>
      <c r="Q4" s="115"/>
      <c r="R4" s="79" t="s">
        <v>221</v>
      </c>
      <c r="S4" s="79"/>
      <c r="T4" s="79" t="str" cm="1">
        <f t="array" ref="T4">INDEX(B11:B43,J4)</f>
        <v>2011/12</v>
      </c>
      <c r="U4" s="80">
        <f>VLOOKUP($J$4,$A11:D$43,3)</f>
        <v>148.0000238632669</v>
      </c>
      <c r="V4" s="80"/>
      <c r="W4" s="74"/>
      <c r="X4" s="69"/>
      <c r="Y4" s="69"/>
      <c r="Z4" s="69"/>
      <c r="AA4" s="69"/>
      <c r="AB4" s="69"/>
      <c r="AC4" s="69"/>
      <c r="AD4" s="69"/>
      <c r="AE4" s="69"/>
      <c r="AF4" s="111"/>
      <c r="AG4" s="111"/>
      <c r="AH4" s="111"/>
      <c r="AJ4" s="69"/>
    </row>
    <row r="5" spans="1:37" x14ac:dyDescent="0.3">
      <c r="B5" s="109"/>
      <c r="C5" s="109"/>
      <c r="D5" s="100"/>
      <c r="G5" s="71"/>
      <c r="H5" s="76"/>
      <c r="I5" s="86"/>
      <c r="J5" s="90"/>
      <c r="K5" s="91"/>
      <c r="L5" s="92"/>
      <c r="M5" s="91"/>
      <c r="N5" s="91"/>
      <c r="O5" s="93"/>
      <c r="Q5" s="115"/>
      <c r="R5" s="79" t="s">
        <v>220</v>
      </c>
      <c r="S5" s="79"/>
      <c r="T5" s="79"/>
      <c r="U5" s="80"/>
      <c r="V5" s="80"/>
      <c r="W5" s="74"/>
      <c r="X5" s="69"/>
      <c r="Y5" s="69"/>
      <c r="Z5" s="69"/>
      <c r="AA5" s="69"/>
      <c r="AB5" s="69"/>
      <c r="AC5" s="104">
        <v>2</v>
      </c>
      <c r="AD5" s="69"/>
      <c r="AE5" s="69"/>
      <c r="AF5" s="111"/>
      <c r="AG5" s="111"/>
      <c r="AH5" s="111"/>
      <c r="AJ5" s="69"/>
    </row>
    <row r="6" spans="1:37" x14ac:dyDescent="0.3">
      <c r="B6" s="109"/>
      <c r="C6" s="109" t="s">
        <v>263</v>
      </c>
      <c r="D6" s="100"/>
      <c r="E6" s="70">
        <v>3</v>
      </c>
      <c r="I6" s="86"/>
      <c r="J6" s="87">
        <v>30</v>
      </c>
      <c r="K6" s="90"/>
      <c r="L6" s="90"/>
      <c r="M6" s="90"/>
      <c r="N6" s="90"/>
      <c r="O6" s="90"/>
      <c r="Q6" s="115"/>
      <c r="R6" s="79"/>
      <c r="S6" s="79"/>
      <c r="T6" s="79" t="str" cm="1">
        <f t="array" ref="T6">INDEX(B11:B43,J6)</f>
        <v>2021/22</v>
      </c>
      <c r="U6" s="80">
        <f>VLOOKUP($J$6,$A$11:$D$43,3)</f>
        <v>102.478692</v>
      </c>
      <c r="V6" s="80"/>
      <c r="W6" s="74"/>
      <c r="X6" s="69"/>
      <c r="Y6" s="69"/>
      <c r="Z6" s="69"/>
      <c r="AA6" s="69"/>
      <c r="AB6" s="69"/>
      <c r="AC6" s="69"/>
      <c r="AD6" s="69"/>
      <c r="AE6" s="69"/>
      <c r="AF6" s="111"/>
      <c r="AG6" s="111"/>
      <c r="AH6" s="111"/>
      <c r="AJ6" s="69"/>
    </row>
    <row r="7" spans="1:37" x14ac:dyDescent="0.3">
      <c r="B7" s="109"/>
      <c r="C7" s="109"/>
      <c r="D7" s="100"/>
      <c r="I7" s="86"/>
      <c r="J7" s="90"/>
      <c r="K7" s="90"/>
      <c r="L7" s="90"/>
      <c r="M7" s="90"/>
      <c r="N7" s="90"/>
      <c r="O7" s="94"/>
      <c r="Q7" s="115"/>
      <c r="R7" s="79" t="s">
        <v>221</v>
      </c>
      <c r="S7" s="79"/>
      <c r="T7" s="79"/>
      <c r="U7" s="74"/>
      <c r="V7" s="74"/>
      <c r="W7" s="74"/>
      <c r="X7" s="69"/>
      <c r="Y7" s="69"/>
      <c r="Z7" s="69"/>
      <c r="AA7" s="69" t="str" cm="1">
        <f t="array" ref="AA7">INDEX(B11:B43,Y3)</f>
        <v>2020/21</v>
      </c>
      <c r="AB7" s="69" t="str" cm="1">
        <f t="array" ref="AB7">INDEX(B11:B43,AA3)</f>
        <v>2021/22</v>
      </c>
      <c r="AC7" s="69" t="s">
        <v>269</v>
      </c>
      <c r="AD7" s="69" t="s">
        <v>270</v>
      </c>
      <c r="AE7" s="69" t="s">
        <v>271</v>
      </c>
      <c r="AF7" s="106" t="s">
        <v>272</v>
      </c>
      <c r="AG7" s="106"/>
      <c r="AH7" s="106"/>
      <c r="AI7" s="121"/>
      <c r="AJ7" s="69"/>
      <c r="AK7" s="69"/>
    </row>
    <row r="8" spans="1:37" x14ac:dyDescent="0.3">
      <c r="B8" s="109" t="s">
        <v>264</v>
      </c>
      <c r="C8" s="109"/>
      <c r="D8" s="100"/>
      <c r="E8" s="72">
        <v>2</v>
      </c>
      <c r="G8" s="135" t="str">
        <f>CONCATENATE("EGM Losses for ",C10," and ",D10,": ",INDEX(R4:R5,E8))</f>
        <v>EGM Losses for Greater Dandenong and Boroondara: Adjust for inflation</v>
      </c>
      <c r="H8" s="135"/>
      <c r="I8" s="135"/>
      <c r="J8" s="135"/>
      <c r="K8" s="135"/>
      <c r="L8" s="135"/>
      <c r="M8" s="135"/>
      <c r="N8" s="135"/>
      <c r="O8" s="135"/>
      <c r="R8" s="79" t="s">
        <v>261</v>
      </c>
      <c r="S8" s="69"/>
      <c r="T8" s="69"/>
      <c r="U8" s="74"/>
      <c r="V8" s="74"/>
      <c r="W8" s="74"/>
      <c r="X8" s="69"/>
      <c r="Y8" s="106">
        <v>1</v>
      </c>
      <c r="Z8" s="124" t="s">
        <v>174</v>
      </c>
      <c r="AA8" s="125">
        <f>VLOOKUP($AC$5*37-37+$Y8,Data!$A$5:$AI$73,2+$Y$3)</f>
        <v>32709686.316439964</v>
      </c>
      <c r="AB8" s="125">
        <f>VLOOKUP($AC$5*37-37+$Y8,Data!$A$5:$AI$73,2+$AA$3)</f>
        <v>39933307</v>
      </c>
      <c r="AC8" s="125">
        <f>AB8-AA8</f>
        <v>7223620.6835600361</v>
      </c>
      <c r="AD8" s="125">
        <f>AC8/AA8*100</f>
        <v>22.084041447775753</v>
      </c>
      <c r="AE8" s="125">
        <f>IF($AC$3=1,AC8,AD8)</f>
        <v>7223620.6835600361</v>
      </c>
      <c r="AF8" s="106">
        <f>AE8+0.00001*Y8</f>
        <v>7223620.6835700357</v>
      </c>
      <c r="AG8" s="106">
        <f>RANK(AF8,AF$8:AF$38)</f>
        <v>23</v>
      </c>
      <c r="AH8" s="122" t="str">
        <f>VLOOKUP(MATCH(Y8,AG$8:AG$38,0),$Y$8:$AF$38,2)</f>
        <v>Brimbank</v>
      </c>
      <c r="AI8" s="123">
        <f>VLOOKUP(MATCH(Y8,AG$8:AG$38,0),$Y$8:$AF$38,8)</f>
        <v>30681804.156547118</v>
      </c>
      <c r="AJ8" s="69"/>
      <c r="AK8" s="69"/>
    </row>
    <row r="9" spans="1:37" x14ac:dyDescent="0.3">
      <c r="C9" s="138" t="s">
        <v>251</v>
      </c>
      <c r="D9" s="138"/>
      <c r="E9" s="73"/>
      <c r="F9" s="73"/>
      <c r="G9" s="136"/>
      <c r="H9" s="136"/>
      <c r="I9" s="136"/>
      <c r="J9" s="136"/>
      <c r="K9" s="136"/>
      <c r="L9" s="136"/>
      <c r="M9" s="136"/>
      <c r="N9" s="136"/>
      <c r="O9" s="136"/>
      <c r="R9" s="69"/>
      <c r="S9" s="69"/>
      <c r="T9" s="69"/>
      <c r="U9" s="74"/>
      <c r="V9" s="74"/>
      <c r="W9" s="74"/>
      <c r="X9" s="124" t="s">
        <v>252</v>
      </c>
      <c r="Y9" s="106">
        <v>2</v>
      </c>
      <c r="Z9" s="124" t="s">
        <v>191</v>
      </c>
      <c r="AA9" s="125">
        <f>VLOOKUP($AC$5*37-37+$Y9,Data!$A$5:$AI$73,2+$Y$3)</f>
        <v>7875705.0921914363</v>
      </c>
      <c r="AB9" s="125">
        <f>VLOOKUP($AC$5*37-37+$Y9,Data!$A$5:$AI$73,2+$AA$3)</f>
        <v>10161035</v>
      </c>
      <c r="AC9" s="125">
        <f t="shared" ref="AC9:AC38" si="0">AB9-AA9</f>
        <v>2285329.9078085637</v>
      </c>
      <c r="AD9" s="125">
        <f t="shared" ref="AD9:AD38" si="1">AC9/AA9*100</f>
        <v>29.017464227735125</v>
      </c>
      <c r="AE9" s="125">
        <f t="shared" ref="AE9:AE38" si="2">IF($AC$3=1,AC9,AD9)</f>
        <v>2285329.9078085637</v>
      </c>
      <c r="AF9" s="106">
        <f t="shared" ref="AF9:AF38" si="3">AE9+0.00001*Y9</f>
        <v>2285329.9078285638</v>
      </c>
      <c r="AG9" s="106">
        <f t="shared" ref="AG9:AG38" si="4">RANK(AF9,AF$8:AF$38)</f>
        <v>30</v>
      </c>
      <c r="AH9" s="122" t="str">
        <f t="shared" ref="AH9:AH38" si="5">VLOOKUP(MATCH(Y9,AG$8:AG$38,0),$Y$8:$AF$38,2)</f>
        <v>Casey</v>
      </c>
      <c r="AI9" s="123">
        <f t="shared" ref="AI9:AI38" si="6">VLOOKUP(MATCH(Y9,AG$8:AG$38,0),$Y$8:$AF$38,8)</f>
        <v>29511855.554316916</v>
      </c>
      <c r="AJ9" s="69"/>
      <c r="AK9" s="69"/>
    </row>
    <row r="10" spans="1:37" ht="28" x14ac:dyDescent="0.3">
      <c r="C10" s="113" t="str">
        <f>INDEX(Data!B5:B36,E4)</f>
        <v>Greater Dandenong</v>
      </c>
      <c r="D10" s="114" t="str">
        <f>INDEX(Data!B5:B36,E6)</f>
        <v>Boroondara</v>
      </c>
      <c r="E10" s="73"/>
      <c r="F10" s="73"/>
      <c r="R10" s="69"/>
      <c r="S10" s="69"/>
      <c r="T10" s="69"/>
      <c r="U10" s="69"/>
      <c r="V10" s="69"/>
      <c r="W10" s="69"/>
      <c r="X10" s="124" t="s">
        <v>245</v>
      </c>
      <c r="Y10" s="106">
        <v>3</v>
      </c>
      <c r="Z10" s="126" t="s">
        <v>171</v>
      </c>
      <c r="AA10" s="125">
        <f>VLOOKUP($AC$5*37-37+$Y10,Data!$A$5:$AI$73,2+$Y$3)</f>
        <v>9918682.5876742229</v>
      </c>
      <c r="AB10" s="125">
        <f>VLOOKUP($AC$5*37-37+$Y10,Data!$A$5:$AI$73,2+$AA$3)</f>
        <v>13129435</v>
      </c>
      <c r="AC10" s="125">
        <f t="shared" si="0"/>
        <v>3210752.4123257771</v>
      </c>
      <c r="AD10" s="125">
        <f t="shared" si="1"/>
        <v>32.370754724178028</v>
      </c>
      <c r="AE10" s="125">
        <f t="shared" si="2"/>
        <v>3210752.4123257771</v>
      </c>
      <c r="AF10" s="106">
        <f t="shared" si="3"/>
        <v>3210752.4123557773</v>
      </c>
      <c r="AG10" s="106">
        <f t="shared" si="4"/>
        <v>29</v>
      </c>
      <c r="AH10" s="122" t="str">
        <f t="shared" si="5"/>
        <v>Hume</v>
      </c>
      <c r="AI10" s="123">
        <f t="shared" si="6"/>
        <v>27925482.018356755</v>
      </c>
      <c r="AJ10" s="69"/>
      <c r="AK10" s="69"/>
    </row>
    <row r="11" spans="1:37" x14ac:dyDescent="0.3">
      <c r="A11" s="74">
        <v>1</v>
      </c>
      <c r="B11" s="75" t="s">
        <v>209</v>
      </c>
      <c r="C11" s="98">
        <f>VLOOKUP($E$4+$E$8*37-37,Data!$A$5:$AL$73,2+$A11)/1000000</f>
        <v>27.701732553054665</v>
      </c>
      <c r="D11" s="99">
        <f>VLOOKUP($E$6+$E$8*37-37,Data!$A$5:$AL$73,2+$A11)/1000000</f>
        <v>3.2031202829581997</v>
      </c>
      <c r="E11" s="116"/>
      <c r="F11" s="116"/>
      <c r="G11" s="110"/>
      <c r="H11" s="110"/>
      <c r="I11" s="110"/>
      <c r="J11" s="110"/>
      <c r="K11" s="110"/>
      <c r="R11" s="69"/>
      <c r="S11" s="69"/>
      <c r="T11" s="69"/>
      <c r="U11" s="69"/>
      <c r="V11" s="69"/>
      <c r="W11" s="69"/>
      <c r="X11" s="69"/>
      <c r="Y11" s="106">
        <v>4</v>
      </c>
      <c r="Z11" s="124" t="s">
        <v>184</v>
      </c>
      <c r="AA11" s="125">
        <f>VLOOKUP($AC$5*37-37+$Y11,Data!$A$5:$AI$73,2+$Y$3)</f>
        <v>97714635.843492895</v>
      </c>
      <c r="AB11" s="125">
        <f>VLOOKUP($AC$5*37-37+$Y11,Data!$A$5:$AI$73,2+$AA$3)</f>
        <v>128396440.00000001</v>
      </c>
      <c r="AC11" s="125">
        <f t="shared" si="0"/>
        <v>30681804.15650712</v>
      </c>
      <c r="AD11" s="125">
        <f t="shared" si="1"/>
        <v>31.399394667600667</v>
      </c>
      <c r="AE11" s="125">
        <f t="shared" si="2"/>
        <v>30681804.15650712</v>
      </c>
      <c r="AF11" s="106">
        <f t="shared" si="3"/>
        <v>30681804.156547118</v>
      </c>
      <c r="AG11" s="106">
        <f t="shared" si="4"/>
        <v>1</v>
      </c>
      <c r="AH11" s="122" t="str">
        <f t="shared" si="5"/>
        <v>Whittlesea</v>
      </c>
      <c r="AI11" s="123">
        <f t="shared" si="6"/>
        <v>26365291.250422738</v>
      </c>
      <c r="AJ11" s="69"/>
      <c r="AK11" s="69"/>
    </row>
    <row r="12" spans="1:37" x14ac:dyDescent="0.3">
      <c r="A12" s="74">
        <v>2</v>
      </c>
      <c r="B12" s="75" t="s">
        <v>210</v>
      </c>
      <c r="C12" s="98">
        <f>VLOOKUP($E$4+$E$8*37-37,Data!$A$5:$AL$73,2+$A12)/1000000</f>
        <v>71.687266780410738</v>
      </c>
      <c r="D12" s="99">
        <f>VLOOKUP($E$6+$E$8*37-37,Data!$A$5:$AL$73,2+$A12)/1000000</f>
        <v>7.6661020916271729</v>
      </c>
      <c r="E12" s="116"/>
      <c r="F12" s="116"/>
      <c r="G12" s="110"/>
      <c r="H12" s="110"/>
      <c r="I12" s="110"/>
      <c r="J12" s="110"/>
      <c r="K12" s="110"/>
      <c r="R12" s="69"/>
      <c r="S12" s="69"/>
      <c r="T12" s="69"/>
      <c r="U12" s="69"/>
      <c r="V12" s="69"/>
      <c r="W12" s="69"/>
      <c r="X12" s="69"/>
      <c r="Y12" s="106">
        <v>5</v>
      </c>
      <c r="Z12" s="124" t="s">
        <v>193</v>
      </c>
      <c r="AA12" s="125">
        <f>VLOOKUP($AC$5*37-37+$Y12,Data!$A$5:$AI$73,2+$Y$3)</f>
        <v>17547396.179076403</v>
      </c>
      <c r="AB12" s="125">
        <f>VLOOKUP($AC$5*37-37+$Y12,Data!$A$5:$AI$73,2+$AA$3)</f>
        <v>24313334</v>
      </c>
      <c r="AC12" s="125">
        <f t="shared" si="0"/>
        <v>6765937.8209235966</v>
      </c>
      <c r="AD12" s="125">
        <f t="shared" si="1"/>
        <v>38.55807295780631</v>
      </c>
      <c r="AE12" s="125">
        <f t="shared" si="2"/>
        <v>6765937.8209235966</v>
      </c>
      <c r="AF12" s="106">
        <f t="shared" si="3"/>
        <v>6765937.8209735965</v>
      </c>
      <c r="AG12" s="106">
        <f t="shared" si="4"/>
        <v>24</v>
      </c>
      <c r="AH12" s="122" t="str">
        <f t="shared" si="5"/>
        <v>Greater Dandenong</v>
      </c>
      <c r="AI12" s="123">
        <f t="shared" si="6"/>
        <v>25172332.01030989</v>
      </c>
      <c r="AJ12" s="69"/>
      <c r="AK12" s="69"/>
    </row>
    <row r="13" spans="1:37" x14ac:dyDescent="0.3">
      <c r="A13" s="74">
        <v>3</v>
      </c>
      <c r="B13" s="75" t="s">
        <v>211</v>
      </c>
      <c r="C13" s="98">
        <f>VLOOKUP($E$4+$E$8*37-37,Data!$A$5:$AL$73,2+$A13)/1000000</f>
        <v>92.734508390243917</v>
      </c>
      <c r="D13" s="99">
        <f>VLOOKUP($E$6+$E$8*37-37,Data!$A$5:$AL$73,2+$A13)/1000000</f>
        <v>18.364191634146344</v>
      </c>
      <c r="E13" s="116"/>
      <c r="F13" s="116"/>
      <c r="G13" s="110"/>
      <c r="H13" s="110"/>
      <c r="I13" s="110"/>
      <c r="J13" s="110"/>
      <c r="K13" s="110"/>
      <c r="R13" s="69"/>
      <c r="S13" s="69"/>
      <c r="T13" s="69"/>
      <c r="U13" s="69"/>
      <c r="V13" s="69"/>
      <c r="W13" s="69"/>
      <c r="X13" s="69"/>
      <c r="Y13" s="106">
        <v>6</v>
      </c>
      <c r="Z13" s="126" t="s">
        <v>182</v>
      </c>
      <c r="AA13" s="125">
        <f>VLOOKUP($AC$5*37-37+$Y13,Data!$A$5:$AI$73,2+$Y$3)</f>
        <v>85152204.445743084</v>
      </c>
      <c r="AB13" s="125">
        <f>VLOOKUP($AC$5*37-37+$Y13,Data!$A$5:$AI$73,2+$AA$3)</f>
        <v>114664060</v>
      </c>
      <c r="AC13" s="125">
        <f>AB13-AA13</f>
        <v>29511855.554256916</v>
      </c>
      <c r="AD13" s="125">
        <f>AC13/AA13*100</f>
        <v>34.657770455092745</v>
      </c>
      <c r="AE13" s="125">
        <f t="shared" si="2"/>
        <v>29511855.554256916</v>
      </c>
      <c r="AF13" s="106">
        <f t="shared" si="3"/>
        <v>29511855.554316916</v>
      </c>
      <c r="AG13" s="106">
        <f t="shared" si="4"/>
        <v>2</v>
      </c>
      <c r="AH13" s="122" t="str">
        <f t="shared" si="5"/>
        <v>Wyndham</v>
      </c>
      <c r="AI13" s="123">
        <f t="shared" si="6"/>
        <v>22113451.491003677</v>
      </c>
      <c r="AJ13" s="69"/>
      <c r="AK13" s="69"/>
    </row>
    <row r="14" spans="1:37" x14ac:dyDescent="0.3">
      <c r="A14" s="74">
        <v>4</v>
      </c>
      <c r="B14" s="75" t="s">
        <v>212</v>
      </c>
      <c r="C14" s="98">
        <f>VLOOKUP($E$4+$E$8*37-37,Data!$A$5:$AL$73,2+$A14)/1000000</f>
        <v>114.80908431500745</v>
      </c>
      <c r="D14" s="99">
        <f>VLOOKUP($E$6+$E$8*37-37,Data!$A$5:$AL$73,2+$A14)/1000000</f>
        <v>25.34992943833581</v>
      </c>
      <c r="E14" s="116"/>
      <c r="F14" s="116"/>
      <c r="G14" s="110"/>
      <c r="H14" s="110"/>
      <c r="I14" s="110"/>
      <c r="J14" s="110"/>
      <c r="K14" s="110"/>
      <c r="X14" s="110"/>
      <c r="Y14" s="106">
        <v>7</v>
      </c>
      <c r="Z14" s="124" t="s">
        <v>170</v>
      </c>
      <c r="AA14" s="125">
        <f>VLOOKUP($AC$5*37-37+$Y14,Data!$A$5:$AI$73,2+$Y$3)</f>
        <v>49669504.634626366</v>
      </c>
      <c r="AB14" s="125">
        <f>VLOOKUP($AC$5*37-37+$Y14,Data!$A$5:$AI$73,2+$AA$3)</f>
        <v>63516201</v>
      </c>
      <c r="AC14" s="125">
        <f t="shared" si="0"/>
        <v>13846696.365373634</v>
      </c>
      <c r="AD14" s="125">
        <f t="shared" si="1"/>
        <v>27.877661489139584</v>
      </c>
      <c r="AE14" s="125">
        <f t="shared" si="2"/>
        <v>13846696.365373634</v>
      </c>
      <c r="AF14" s="106">
        <f t="shared" si="3"/>
        <v>13846696.365443634</v>
      </c>
      <c r="AG14" s="106">
        <f t="shared" si="4"/>
        <v>13</v>
      </c>
      <c r="AH14" s="122" t="str">
        <f t="shared" si="5"/>
        <v>Monash</v>
      </c>
      <c r="AI14" s="123">
        <f t="shared" si="6"/>
        <v>18799241.714591261</v>
      </c>
      <c r="AJ14" s="69"/>
      <c r="AK14" s="69"/>
    </row>
    <row r="15" spans="1:37" x14ac:dyDescent="0.3">
      <c r="A15" s="74">
        <v>5</v>
      </c>
      <c r="B15" s="75" t="s">
        <v>213</v>
      </c>
      <c r="C15" s="98">
        <f>VLOOKUP($E$4+$E$8*37-37,Data!$A$5:$AL$73,2+$A15)/1000000</f>
        <v>122.59496511669128</v>
      </c>
      <c r="D15" s="99">
        <f>VLOOKUP($E$6+$E$8*37-37,Data!$A$5:$AL$73,2+$A15)/1000000</f>
        <v>26.742824268714919</v>
      </c>
      <c r="E15" s="116"/>
      <c r="F15" s="116"/>
      <c r="G15" s="110"/>
      <c r="H15" s="110"/>
      <c r="I15" s="110"/>
      <c r="J15" s="110"/>
      <c r="K15" s="110"/>
      <c r="X15" s="110"/>
      <c r="Y15" s="106">
        <v>8</v>
      </c>
      <c r="Z15" s="124" t="s">
        <v>181</v>
      </c>
      <c r="AA15" s="125">
        <f>VLOOKUP($AC$5*37-37+$Y15,Data!$A$5:$AI$73,2+$Y$3)</f>
        <v>37827325.122552484</v>
      </c>
      <c r="AB15" s="125">
        <f>VLOOKUP($AC$5*37-37+$Y15,Data!$A$5:$AI$73,2+$AA$3)</f>
        <v>49706087</v>
      </c>
      <c r="AC15" s="125">
        <f t="shared" si="0"/>
        <v>11878761.877447516</v>
      </c>
      <c r="AD15" s="125">
        <f t="shared" si="1"/>
        <v>31.402595449090981</v>
      </c>
      <c r="AE15" s="125">
        <f t="shared" si="2"/>
        <v>11878761.877447516</v>
      </c>
      <c r="AF15" s="106">
        <f t="shared" si="3"/>
        <v>11878761.877527516</v>
      </c>
      <c r="AG15" s="106">
        <f t="shared" si="4"/>
        <v>16</v>
      </c>
      <c r="AH15" s="122" t="str">
        <f t="shared" si="5"/>
        <v>Melbourne</v>
      </c>
      <c r="AI15" s="123">
        <f t="shared" si="6"/>
        <v>17066155.649348751</v>
      </c>
      <c r="AJ15" s="69"/>
      <c r="AK15" s="69"/>
    </row>
    <row r="16" spans="1:37" x14ac:dyDescent="0.3">
      <c r="A16" s="74">
        <v>6</v>
      </c>
      <c r="B16" s="75" t="s">
        <v>214</v>
      </c>
      <c r="C16" s="98">
        <f>VLOOKUP($E$4+$E$8*37-37,Data!$A$5:$AL$73,2+$A16)/1000000</f>
        <v>142.02169049411765</v>
      </c>
      <c r="D16" s="99">
        <f>VLOOKUP($E$6+$E$8*37-37,Data!$A$5:$AL$73,2+$A16)/1000000</f>
        <v>26.921696137411764</v>
      </c>
      <c r="E16" s="116"/>
      <c r="F16" s="116"/>
      <c r="G16" s="110"/>
      <c r="H16" s="110"/>
      <c r="I16" s="110"/>
      <c r="J16" s="110"/>
      <c r="K16" s="110"/>
      <c r="X16" s="110"/>
      <c r="Y16" s="106">
        <v>9</v>
      </c>
      <c r="Z16" s="124" t="s">
        <v>190</v>
      </c>
      <c r="AA16" s="125">
        <f>VLOOKUP($AC$5*37-37+$Y16,Data!$A$5:$AI$73,2+$Y$3)</f>
        <v>41597315.189252734</v>
      </c>
      <c r="AB16" s="125">
        <f>VLOOKUP($AC$5*37-37+$Y16,Data!$A$5:$AI$73,2+$AA$3)</f>
        <v>51391553</v>
      </c>
      <c r="AC16" s="125">
        <f t="shared" si="0"/>
        <v>9794237.8107472658</v>
      </c>
      <c r="AD16" s="125">
        <f t="shared" si="1"/>
        <v>23.545360478643939</v>
      </c>
      <c r="AE16" s="125">
        <f t="shared" si="2"/>
        <v>9794237.8107472658</v>
      </c>
      <c r="AF16" s="106">
        <f t="shared" si="3"/>
        <v>9794237.8108372651</v>
      </c>
      <c r="AG16" s="106">
        <f t="shared" si="4"/>
        <v>19</v>
      </c>
      <c r="AH16" s="122" t="str">
        <f t="shared" si="5"/>
        <v>Melton</v>
      </c>
      <c r="AI16" s="123">
        <f t="shared" si="6"/>
        <v>16446306.023901159</v>
      </c>
      <c r="AJ16" s="69"/>
      <c r="AK16" s="69"/>
    </row>
    <row r="17" spans="1:37" x14ac:dyDescent="0.3">
      <c r="A17" s="74">
        <v>7</v>
      </c>
      <c r="B17" s="75" t="s">
        <v>215</v>
      </c>
      <c r="C17" s="98">
        <f>VLOOKUP($E$4+$E$8*37-37,Data!$A$5:$AL$73,2+$A17)/1000000</f>
        <v>157.7061365830904</v>
      </c>
      <c r="D17" s="99">
        <f>VLOOKUP($E$6+$E$8*37-37,Data!$A$5:$AL$73,2+$A17)/1000000</f>
        <v>30.13553070553936</v>
      </c>
      <c r="E17" s="116"/>
      <c r="F17" s="116"/>
      <c r="G17" s="110"/>
      <c r="H17" s="110"/>
      <c r="I17" s="110"/>
      <c r="J17" s="110"/>
      <c r="K17" s="110"/>
      <c r="X17" s="110"/>
      <c r="Y17" s="106">
        <v>10</v>
      </c>
      <c r="Z17" s="124" t="s">
        <v>180</v>
      </c>
      <c r="AA17" s="125">
        <f>VLOOKUP($AC$5*37-37+$Y17,Data!$A$5:$AI$73,2+$Y$3)</f>
        <v>77306359.989790112</v>
      </c>
      <c r="AB17" s="125">
        <f>VLOOKUP($AC$5*37-37+$Y17,Data!$A$5:$AI$73,2+$AA$3)</f>
        <v>102478692</v>
      </c>
      <c r="AC17" s="125">
        <f t="shared" si="0"/>
        <v>25172332.010209888</v>
      </c>
      <c r="AD17" s="125">
        <f t="shared" si="1"/>
        <v>32.561786654467248</v>
      </c>
      <c r="AE17" s="125">
        <f t="shared" si="2"/>
        <v>25172332.010209888</v>
      </c>
      <c r="AF17" s="106">
        <f t="shared" si="3"/>
        <v>25172332.01030989</v>
      </c>
      <c r="AG17" s="106">
        <f t="shared" si="4"/>
        <v>5</v>
      </c>
      <c r="AH17" s="122" t="str">
        <f t="shared" si="5"/>
        <v>Moonee Valley</v>
      </c>
      <c r="AI17" s="123">
        <f t="shared" si="6"/>
        <v>16116729.289445927</v>
      </c>
      <c r="AJ17" s="69"/>
      <c r="AK17" s="69"/>
    </row>
    <row r="18" spans="1:37" x14ac:dyDescent="0.3">
      <c r="A18" s="74">
        <v>8</v>
      </c>
      <c r="B18" s="75" t="s">
        <v>216</v>
      </c>
      <c r="C18" s="98">
        <f>VLOOKUP($E$4+$E$8*37-37,Data!$A$5:$AL$73,2+$A18)/1000000</f>
        <v>166.02717981133992</v>
      </c>
      <c r="D18" s="99">
        <f>VLOOKUP($E$6+$E$8*37-37,Data!$A$5:$AL$73,2+$A18)/1000000</f>
        <v>32.996903841579687</v>
      </c>
      <c r="E18" s="116"/>
      <c r="F18" s="116"/>
      <c r="G18" s="110"/>
      <c r="H18" s="110"/>
      <c r="I18" s="110"/>
      <c r="J18" s="110"/>
      <c r="K18" s="110"/>
      <c r="X18" s="110"/>
      <c r="Y18" s="106">
        <v>11</v>
      </c>
      <c r="Z18" s="124" t="s">
        <v>185</v>
      </c>
      <c r="AA18" s="125">
        <f>VLOOKUP($AC$5*37-37+$Y18,Data!$A$5:$AI$73,2+$Y$3)</f>
        <v>27476676.18095718</v>
      </c>
      <c r="AB18" s="125">
        <f>VLOOKUP($AC$5*37-37+$Y18,Data!$A$5:$AI$73,2+$AA$3)</f>
        <v>34829850</v>
      </c>
      <c r="AC18" s="125">
        <f t="shared" si="0"/>
        <v>7353173.8190428205</v>
      </c>
      <c r="AD18" s="125">
        <f t="shared" si="1"/>
        <v>26.761511365552167</v>
      </c>
      <c r="AE18" s="125">
        <f t="shared" si="2"/>
        <v>7353173.8190428205</v>
      </c>
      <c r="AF18" s="106">
        <f t="shared" si="3"/>
        <v>7353173.8191528209</v>
      </c>
      <c r="AG18" s="106">
        <f t="shared" si="4"/>
        <v>22</v>
      </c>
      <c r="AH18" s="122" t="str">
        <f t="shared" si="5"/>
        <v>Kingston</v>
      </c>
      <c r="AI18" s="123">
        <f t="shared" si="6"/>
        <v>15637807.605470048</v>
      </c>
      <c r="AJ18" s="69"/>
      <c r="AK18" s="69"/>
    </row>
    <row r="19" spans="1:37" x14ac:dyDescent="0.3">
      <c r="A19" s="74">
        <v>9</v>
      </c>
      <c r="B19" s="75" t="s">
        <v>207</v>
      </c>
      <c r="C19" s="98">
        <f>VLOOKUP($E$4+$E$8*37-37,Data!$A$5:$AL$73,2+$A19)/1000000</f>
        <v>171.80652725432759</v>
      </c>
      <c r="D19" s="99">
        <f>VLOOKUP($E$6+$E$8*37-37,Data!$A$5:$AL$73,2+$A19)/1000000</f>
        <v>34.58296257789614</v>
      </c>
      <c r="E19" s="116"/>
      <c r="F19" s="116"/>
      <c r="G19" s="110"/>
      <c r="H19" s="110"/>
      <c r="I19" s="110"/>
      <c r="J19" s="110"/>
      <c r="K19" s="110"/>
      <c r="X19" s="110"/>
      <c r="Y19" s="106">
        <v>12</v>
      </c>
      <c r="Z19" s="124" t="s">
        <v>183</v>
      </c>
      <c r="AA19" s="125">
        <f>VLOOKUP($AC$5*37-37+$Y19,Data!$A$5:$AI$73,2+$Y$3)</f>
        <v>76624964.981763244</v>
      </c>
      <c r="AB19" s="125">
        <f>VLOOKUP($AC$5*37-37+$Y19,Data!$A$5:$AI$73,2+$AA$3)</f>
        <v>104550447</v>
      </c>
      <c r="AC19" s="125">
        <f t="shared" si="0"/>
        <v>27925482.018236756</v>
      </c>
      <c r="AD19" s="125">
        <f t="shared" si="1"/>
        <v>36.444365129410535</v>
      </c>
      <c r="AE19" s="125">
        <f t="shared" si="2"/>
        <v>27925482.018236756</v>
      </c>
      <c r="AF19" s="106">
        <f t="shared" si="3"/>
        <v>27925482.018356755</v>
      </c>
      <c r="AG19" s="106">
        <f t="shared" si="4"/>
        <v>3</v>
      </c>
      <c r="AH19" s="122" t="str">
        <f t="shared" si="5"/>
        <v>Mornington Peninsula</v>
      </c>
      <c r="AI19" s="123">
        <f t="shared" si="6"/>
        <v>15046106.918315627</v>
      </c>
      <c r="AJ19" s="69"/>
      <c r="AK19" s="69"/>
    </row>
    <row r="20" spans="1:37" x14ac:dyDescent="0.3">
      <c r="A20" s="74">
        <v>10</v>
      </c>
      <c r="B20" s="75" t="s">
        <v>208</v>
      </c>
      <c r="C20" s="98">
        <f>VLOOKUP($E$4+$E$8*37-37,Data!$A$5:$AL$73,2+$A20)/1000000</f>
        <v>180.6520041587581</v>
      </c>
      <c r="D20" s="99">
        <f>VLOOKUP($E$6+$E$8*37-37,Data!$A$5:$AL$73,2+$A20)/1000000</f>
        <v>36.672703604657187</v>
      </c>
      <c r="E20" s="116"/>
      <c r="F20" s="116"/>
      <c r="G20" s="110"/>
      <c r="H20" s="110"/>
      <c r="I20" s="110"/>
      <c r="J20" s="110"/>
      <c r="K20" s="110"/>
      <c r="X20" s="110"/>
      <c r="Y20" s="106">
        <v>13</v>
      </c>
      <c r="Z20" s="124" t="s">
        <v>179</v>
      </c>
      <c r="AA20" s="125">
        <f>VLOOKUP($AC$5*37-37+$Y20,Data!$A$5:$AI$73,2+$Y$3)</f>
        <v>46902811.394659951</v>
      </c>
      <c r="AB20" s="125">
        <f>VLOOKUP($AC$5*37-37+$Y20,Data!$A$5:$AI$73,2+$AA$3)</f>
        <v>62540619</v>
      </c>
      <c r="AC20" s="125">
        <f t="shared" si="0"/>
        <v>15637807.605340049</v>
      </c>
      <c r="AD20" s="125">
        <f t="shared" si="1"/>
        <v>33.340874758566109</v>
      </c>
      <c r="AE20" s="125">
        <f t="shared" si="2"/>
        <v>15637807.605340049</v>
      </c>
      <c r="AF20" s="106">
        <f t="shared" si="3"/>
        <v>15637807.605470048</v>
      </c>
      <c r="AG20" s="106">
        <f t="shared" si="4"/>
        <v>11</v>
      </c>
      <c r="AH20" s="122" t="str">
        <f t="shared" si="5"/>
        <v>Darebin</v>
      </c>
      <c r="AI20" s="123">
        <f t="shared" si="6"/>
        <v>13846696.365443634</v>
      </c>
      <c r="AJ20" s="69"/>
      <c r="AK20" s="69"/>
    </row>
    <row r="21" spans="1:37" x14ac:dyDescent="0.3">
      <c r="A21" s="74">
        <v>11</v>
      </c>
      <c r="B21" s="75" t="s">
        <v>204</v>
      </c>
      <c r="C21" s="98">
        <f>VLOOKUP($E$4+$E$8*37-37,Data!$A$5:$AL$73,2+$A21)/1000000</f>
        <v>155.92428130412065</v>
      </c>
      <c r="D21" s="99">
        <f>VLOOKUP($E$6+$E$8*37-37,Data!$A$5:$AL$73,2+$A21)/1000000</f>
        <v>30.171005697286439</v>
      </c>
      <c r="E21" s="116"/>
      <c r="F21" s="116"/>
      <c r="G21" s="110"/>
      <c r="H21" s="110"/>
      <c r="I21" s="110"/>
      <c r="J21" s="110"/>
      <c r="K21" s="110"/>
      <c r="X21" s="110"/>
      <c r="Y21" s="106">
        <v>14</v>
      </c>
      <c r="Z21" s="124" t="s">
        <v>176</v>
      </c>
      <c r="AA21" s="125">
        <f>VLOOKUP($AC$5*37-37+$Y21,Data!$A$5:$AI$73,2+$Y$3)</f>
        <v>42785077.077010922</v>
      </c>
      <c r="AB21" s="125">
        <f>VLOOKUP($AC$5*37-37+$Y21,Data!$A$5:$AI$73,2+$AA$3)</f>
        <v>56216978</v>
      </c>
      <c r="AC21" s="125">
        <f t="shared" si="0"/>
        <v>13431900.922989078</v>
      </c>
      <c r="AD21" s="125">
        <f t="shared" si="1"/>
        <v>31.393892077867129</v>
      </c>
      <c r="AE21" s="125">
        <f t="shared" si="2"/>
        <v>13431900.922989078</v>
      </c>
      <c r="AF21" s="106">
        <f t="shared" si="3"/>
        <v>13431900.923129078</v>
      </c>
      <c r="AG21" s="106">
        <f t="shared" si="4"/>
        <v>14</v>
      </c>
      <c r="AH21" s="122" t="str">
        <f t="shared" si="5"/>
        <v>Knox</v>
      </c>
      <c r="AI21" s="123">
        <f t="shared" si="6"/>
        <v>13431900.923129078</v>
      </c>
      <c r="AJ21" s="69"/>
      <c r="AK21" s="69"/>
    </row>
    <row r="22" spans="1:37" x14ac:dyDescent="0.3">
      <c r="A22" s="74">
        <v>12</v>
      </c>
      <c r="B22" s="75" t="s">
        <v>203</v>
      </c>
      <c r="C22" s="98">
        <f>VLOOKUP($E$4+$E$8*37-37,Data!$A$5:$AL$73,2+$A22)/1000000</f>
        <v>150.1023544293235</v>
      </c>
      <c r="D22" s="99">
        <f>VLOOKUP($E$6+$E$8*37-37,Data!$A$5:$AL$73,2+$A22)/1000000</f>
        <v>27.111789888314885</v>
      </c>
      <c r="E22" s="116"/>
      <c r="F22" s="116"/>
      <c r="G22" s="110"/>
      <c r="H22" s="110"/>
      <c r="I22" s="110"/>
      <c r="J22" s="110"/>
      <c r="K22" s="110"/>
      <c r="X22" s="110"/>
      <c r="Y22" s="106">
        <v>15</v>
      </c>
      <c r="Z22" s="124" t="s">
        <v>173</v>
      </c>
      <c r="AA22" s="125">
        <f>VLOOKUP($AC$5*37-37+$Y22,Data!$A$5:$AI$73,2+$Y$3)</f>
        <v>32347186.494575992</v>
      </c>
      <c r="AB22" s="125">
        <f>VLOOKUP($AC$5*37-37+$Y22,Data!$A$5:$AI$73,2+$AA$3)</f>
        <v>44169837</v>
      </c>
      <c r="AC22" s="125">
        <f t="shared" si="0"/>
        <v>11822650.505424008</v>
      </c>
      <c r="AD22" s="125">
        <f t="shared" si="1"/>
        <v>36.549239011579701</v>
      </c>
      <c r="AE22" s="125">
        <f>IF($AC$3=1,AC22,AD22)</f>
        <v>11822650.505424008</v>
      </c>
      <c r="AF22" s="106">
        <f t="shared" si="3"/>
        <v>11822650.505574008</v>
      </c>
      <c r="AG22" s="106">
        <f t="shared" si="4"/>
        <v>17</v>
      </c>
      <c r="AH22" s="122" t="str">
        <f t="shared" si="5"/>
        <v>Maribyrnong</v>
      </c>
      <c r="AI22" s="123">
        <f t="shared" si="6"/>
        <v>12241587.134198619</v>
      </c>
      <c r="AJ22" s="69"/>
      <c r="AK22" s="69"/>
    </row>
    <row r="23" spans="1:37" x14ac:dyDescent="0.3">
      <c r="A23" s="74">
        <v>13</v>
      </c>
      <c r="B23" s="75" t="s">
        <v>202</v>
      </c>
      <c r="C23" s="98">
        <f>VLOOKUP($E$4+$E$8*37-37,Data!$A$5:$AL$73,2+$A23)/1000000</f>
        <v>157.08844613031326</v>
      </c>
      <c r="D23" s="99">
        <f>VLOOKUP($E$6+$E$8*37-37,Data!$A$5:$AL$73,2+$A23)/1000000</f>
        <v>28.040800200096385</v>
      </c>
      <c r="E23" s="116"/>
      <c r="F23" s="116"/>
      <c r="G23" s="110"/>
      <c r="H23" s="110"/>
      <c r="I23" s="110"/>
      <c r="J23" s="110"/>
      <c r="K23" s="110"/>
      <c r="X23" s="110"/>
      <c r="Y23" s="106">
        <v>16</v>
      </c>
      <c r="Z23" s="124" t="s">
        <v>188</v>
      </c>
      <c r="AA23" s="125">
        <f>VLOOKUP($AC$5*37-37+$Y23,Data!$A$5:$AI$73,2+$Y$3)</f>
        <v>37892492.86596138</v>
      </c>
      <c r="AB23" s="125">
        <f>VLOOKUP($AC$5*37-37+$Y23,Data!$A$5:$AI$73,2+$AA$3)</f>
        <v>50134080</v>
      </c>
      <c r="AC23" s="125">
        <f t="shared" si="0"/>
        <v>12241587.13403862</v>
      </c>
      <c r="AD23" s="125">
        <f t="shared" si="1"/>
        <v>32.306101309674382</v>
      </c>
      <c r="AE23" s="125">
        <f t="shared" si="2"/>
        <v>12241587.13403862</v>
      </c>
      <c r="AF23" s="106">
        <f t="shared" si="3"/>
        <v>12241587.134198619</v>
      </c>
      <c r="AG23" s="106">
        <f t="shared" si="4"/>
        <v>15</v>
      </c>
      <c r="AH23" s="122" t="str">
        <f t="shared" si="5"/>
        <v>Frankston</v>
      </c>
      <c r="AI23" s="123">
        <f t="shared" si="6"/>
        <v>11878761.877527516</v>
      </c>
      <c r="AJ23" s="69"/>
      <c r="AK23" s="69"/>
    </row>
    <row r="24" spans="1:37" x14ac:dyDescent="0.3">
      <c r="A24" s="74">
        <v>14</v>
      </c>
      <c r="B24" s="75" t="s">
        <v>201</v>
      </c>
      <c r="C24" s="98">
        <f>VLOOKUP($E$4+$E$8*37-37,Data!$A$5:$AL$73,2+$A24)/1000000</f>
        <v>155.30704377689096</v>
      </c>
      <c r="D24" s="99">
        <f>VLOOKUP($E$6+$E$8*37-37,Data!$A$5:$AL$73,2+$A24)/1000000</f>
        <v>27.569302398143854</v>
      </c>
      <c r="E24" s="116"/>
      <c r="F24" s="116"/>
      <c r="G24" s="110"/>
      <c r="H24" s="110"/>
      <c r="I24" s="110"/>
      <c r="J24" s="110"/>
      <c r="K24" s="110"/>
      <c r="X24" s="110"/>
      <c r="Y24" s="106">
        <v>17</v>
      </c>
      <c r="Z24" s="124" t="s">
        <v>175</v>
      </c>
      <c r="AA24" s="125">
        <f>VLOOKUP($AC$5*37-37+$Y24,Data!$A$5:$AI$73,2+$Y$3)</f>
        <v>35826259.659580186</v>
      </c>
      <c r="AB24" s="125">
        <f>VLOOKUP($AC$5*37-37+$Y24,Data!$A$5:$AI$73,2+$AA$3)</f>
        <v>45922627</v>
      </c>
      <c r="AC24" s="125">
        <f t="shared" si="0"/>
        <v>10096367.340419814</v>
      </c>
      <c r="AD24" s="125">
        <f t="shared" si="1"/>
        <v>28.181472016211373</v>
      </c>
      <c r="AE24" s="125">
        <f t="shared" si="2"/>
        <v>10096367.340419814</v>
      </c>
      <c r="AF24" s="106">
        <f t="shared" si="3"/>
        <v>10096367.340589814</v>
      </c>
      <c r="AG24" s="106">
        <f t="shared" si="4"/>
        <v>18</v>
      </c>
      <c r="AH24" s="122" t="str">
        <f t="shared" si="5"/>
        <v>Manningham</v>
      </c>
      <c r="AI24" s="123">
        <f t="shared" si="6"/>
        <v>11822650.505574008</v>
      </c>
      <c r="AJ24" s="69"/>
      <c r="AK24" s="69"/>
    </row>
    <row r="25" spans="1:37" x14ac:dyDescent="0.3">
      <c r="A25" s="74">
        <v>15</v>
      </c>
      <c r="B25" s="75" t="s">
        <v>200</v>
      </c>
      <c r="C25" s="98">
        <f>VLOOKUP($E$4+$E$8*37-37,Data!$A$5:$AL$73,2+$A25)/1000000</f>
        <v>158.23988814653015</v>
      </c>
      <c r="D25" s="99">
        <f>VLOOKUP($E$6+$E$8*37-37,Data!$A$5:$AL$73,2+$A25)/1000000</f>
        <v>27.479100081911266</v>
      </c>
      <c r="E25" s="116"/>
      <c r="F25" s="116"/>
      <c r="G25" s="110"/>
      <c r="H25" s="110"/>
      <c r="I25" s="110"/>
      <c r="J25" s="110"/>
      <c r="K25" s="110"/>
      <c r="X25" s="110"/>
      <c r="Y25" s="106">
        <v>18</v>
      </c>
      <c r="Z25" s="124" t="s">
        <v>168</v>
      </c>
      <c r="AA25" s="125">
        <f>VLOOKUP($AC$5*37-37+$Y25,Data!$A$5:$AI$73,2+$Y$3)</f>
        <v>44046314.350831248</v>
      </c>
      <c r="AB25" s="125">
        <f>VLOOKUP($AC$5*37-37+$Y25,Data!$A$5:$AI$73,2+$AA$3)</f>
        <v>61112470</v>
      </c>
      <c r="AC25" s="125">
        <f t="shared" si="0"/>
        <v>17066155.649168752</v>
      </c>
      <c r="AD25" s="125">
        <f t="shared" si="1"/>
        <v>38.745933458213806</v>
      </c>
      <c r="AE25" s="125">
        <f t="shared" si="2"/>
        <v>17066155.649168752</v>
      </c>
      <c r="AF25" s="106">
        <f t="shared" si="3"/>
        <v>17066155.649348751</v>
      </c>
      <c r="AG25" s="106">
        <f t="shared" si="4"/>
        <v>8</v>
      </c>
      <c r="AH25" s="122" t="str">
        <f t="shared" si="5"/>
        <v>Maroondah</v>
      </c>
      <c r="AI25" s="123">
        <f t="shared" si="6"/>
        <v>10096367.340589814</v>
      </c>
      <c r="AJ25" s="69"/>
      <c r="AK25" s="69"/>
    </row>
    <row r="26" spans="1:37" x14ac:dyDescent="0.3">
      <c r="A26" s="74">
        <v>16</v>
      </c>
      <c r="B26" s="75" t="s">
        <v>199</v>
      </c>
      <c r="C26" s="98">
        <f>VLOOKUP($E$4+$E$8*37-37,Data!$A$5:$AL$73,2+$A26)/1000000</f>
        <v>159.81415210335513</v>
      </c>
      <c r="D26" s="99">
        <f>VLOOKUP($E$6+$E$8*37-37,Data!$A$5:$AL$73,2+$A26)/1000000</f>
        <v>26.087014390065359</v>
      </c>
      <c r="E26" s="116"/>
      <c r="F26" s="116"/>
      <c r="G26" s="110"/>
      <c r="H26" s="110"/>
      <c r="I26" s="110"/>
      <c r="J26" s="110"/>
      <c r="K26" s="110"/>
      <c r="X26" s="110"/>
      <c r="Y26" s="106">
        <v>19</v>
      </c>
      <c r="Z26" s="124" t="s">
        <v>195</v>
      </c>
      <c r="AA26" s="125">
        <f>VLOOKUP($AC$5*37-37+$Y26,Data!$A$5:$AI$73,2+$Y$3)</f>
        <v>44676445.97628884</v>
      </c>
      <c r="AB26" s="125">
        <f>VLOOKUP($AC$5*37-37+$Y26,Data!$A$5:$AI$73,2+$AA$3)</f>
        <v>61122752</v>
      </c>
      <c r="AC26" s="125">
        <f t="shared" si="0"/>
        <v>16446306.02371116</v>
      </c>
      <c r="AD26" s="125">
        <f t="shared" si="1"/>
        <v>36.812028495820186</v>
      </c>
      <c r="AE26" s="125">
        <f t="shared" si="2"/>
        <v>16446306.02371116</v>
      </c>
      <c r="AF26" s="106">
        <f t="shared" si="3"/>
        <v>16446306.023901159</v>
      </c>
      <c r="AG26" s="106">
        <f t="shared" si="4"/>
        <v>9</v>
      </c>
      <c r="AH26" s="122" t="str">
        <f t="shared" si="5"/>
        <v>Glen Eira</v>
      </c>
      <c r="AI26" s="123">
        <f t="shared" si="6"/>
        <v>9794237.8108372651</v>
      </c>
      <c r="AJ26" s="69"/>
      <c r="AK26" s="69"/>
    </row>
    <row r="27" spans="1:37" x14ac:dyDescent="0.3">
      <c r="A27" s="74">
        <v>17</v>
      </c>
      <c r="B27" s="75" t="s">
        <v>198</v>
      </c>
      <c r="C27" s="98">
        <f>VLOOKUP($E$4+$E$8*37-37,Data!$A$5:$AL$73,2+$A27)/1000000</f>
        <v>164.79845683134553</v>
      </c>
      <c r="D27" s="99">
        <f>VLOOKUP($E$6+$E$8*37-37,Data!$A$5:$AL$73,2+$A27)/1000000</f>
        <v>26.614869813218512</v>
      </c>
      <c r="E27" s="116"/>
      <c r="F27" s="116"/>
      <c r="G27" s="110"/>
      <c r="H27" s="110"/>
      <c r="I27" s="110"/>
      <c r="J27" s="110"/>
      <c r="K27" s="110"/>
      <c r="X27" s="110"/>
      <c r="Y27" s="106">
        <v>20</v>
      </c>
      <c r="Z27" s="124" t="s">
        <v>177</v>
      </c>
      <c r="AA27" s="125">
        <f>VLOOKUP($AC$5*37-37+$Y27,Data!$A$5:$AI$73,2+$Y$3)</f>
        <v>66132200.285608739</v>
      </c>
      <c r="AB27" s="125">
        <f>VLOOKUP($AC$5*37-37+$Y27,Data!$A$5:$AI$73,2+$AA$3)</f>
        <v>84931442</v>
      </c>
      <c r="AC27" s="125">
        <f t="shared" si="0"/>
        <v>18799241.714391261</v>
      </c>
      <c r="AD27" s="125">
        <f t="shared" si="1"/>
        <v>28.426759782983101</v>
      </c>
      <c r="AE27" s="125">
        <f t="shared" si="2"/>
        <v>18799241.714391261</v>
      </c>
      <c r="AF27" s="106">
        <f t="shared" si="3"/>
        <v>18799241.714591261</v>
      </c>
      <c r="AG27" s="106">
        <f t="shared" si="4"/>
        <v>7</v>
      </c>
      <c r="AH27" s="122" t="str">
        <f t="shared" si="5"/>
        <v>Moreland</v>
      </c>
      <c r="AI27" s="123">
        <f t="shared" si="6"/>
        <v>9400280.5558539107</v>
      </c>
      <c r="AJ27" s="69"/>
      <c r="AK27" s="69"/>
    </row>
    <row r="28" spans="1:37" x14ac:dyDescent="0.3">
      <c r="A28" s="74">
        <v>18</v>
      </c>
      <c r="B28" s="75" t="s">
        <v>197</v>
      </c>
      <c r="C28" s="98">
        <f>VLOOKUP($E$4+$E$8*37-37,Data!$A$5:$AL$73,2+$A28)/1000000</f>
        <v>151.60737356826726</v>
      </c>
      <c r="D28" s="99">
        <f>VLOOKUP($E$6+$E$8*37-37,Data!$A$5:$AL$73,2+$A28)/1000000</f>
        <v>25.131287655615868</v>
      </c>
      <c r="E28" s="116"/>
      <c r="F28" s="116"/>
      <c r="G28" s="110"/>
      <c r="H28" s="110"/>
      <c r="I28" s="110"/>
      <c r="J28" s="110"/>
      <c r="K28" s="110"/>
      <c r="X28" s="110"/>
      <c r="Y28" s="106">
        <v>21</v>
      </c>
      <c r="Z28" s="124" t="s">
        <v>192</v>
      </c>
      <c r="AA28" s="125">
        <f>VLOOKUP($AC$5*37-37+$Y28,Data!$A$5:$AI$73,2+$Y$3)</f>
        <v>46348815.710764073</v>
      </c>
      <c r="AB28" s="125">
        <f>VLOOKUP($AC$5*37-37+$Y28,Data!$A$5:$AI$73,2+$AA$3)</f>
        <v>62465545</v>
      </c>
      <c r="AC28" s="125">
        <f t="shared" si="0"/>
        <v>16116729.289235927</v>
      </c>
      <c r="AD28" s="125">
        <f t="shared" si="1"/>
        <v>34.77268845402876</v>
      </c>
      <c r="AE28" s="125">
        <f t="shared" si="2"/>
        <v>16116729.289235927</v>
      </c>
      <c r="AF28" s="106">
        <f t="shared" si="3"/>
        <v>16116729.289445927</v>
      </c>
      <c r="AG28" s="106">
        <f t="shared" si="4"/>
        <v>10</v>
      </c>
      <c r="AH28" s="122" t="str">
        <f t="shared" si="5"/>
        <v>Whitehorse</v>
      </c>
      <c r="AI28" s="123">
        <f t="shared" si="6"/>
        <v>9104322.5132171046</v>
      </c>
      <c r="AJ28" s="69"/>
      <c r="AK28" s="69"/>
    </row>
    <row r="29" spans="1:37" x14ac:dyDescent="0.3">
      <c r="A29" s="74">
        <v>19</v>
      </c>
      <c r="B29" s="75" t="s">
        <v>160</v>
      </c>
      <c r="C29" s="98">
        <f>VLOOKUP($E$4+$E$8*37-37,Data!$A$5:$AL$73,2+$A29)/1000000</f>
        <v>149.4150913045161</v>
      </c>
      <c r="D29" s="99">
        <f>VLOOKUP($E$6+$E$8*37-37,Data!$A$5:$AL$73,2+$A29)/1000000</f>
        <v>25.830934251935481</v>
      </c>
      <c r="E29" s="116"/>
      <c r="F29" s="116"/>
      <c r="G29" s="110"/>
      <c r="H29" s="110"/>
      <c r="I29" s="110"/>
      <c r="J29" s="110"/>
      <c r="K29" s="110"/>
      <c r="X29" s="110"/>
      <c r="Y29" s="106">
        <v>22</v>
      </c>
      <c r="Z29" s="124" t="s">
        <v>169</v>
      </c>
      <c r="AA29" s="125">
        <f>VLOOKUP($AC$5*37-37+$Y29,Data!$A$5:$AI$73,2+$Y$3)</f>
        <v>36810351.44436609</v>
      </c>
      <c r="AB29" s="125">
        <f>VLOOKUP($AC$5*37-37+$Y29,Data!$A$5:$AI$73,2+$AA$3)</f>
        <v>46210632</v>
      </c>
      <c r="AC29" s="125">
        <f t="shared" si="0"/>
        <v>9400280.55563391</v>
      </c>
      <c r="AD29" s="125">
        <f t="shared" si="1"/>
        <v>25.537057340626518</v>
      </c>
      <c r="AE29" s="125">
        <f t="shared" si="2"/>
        <v>9400280.55563391</v>
      </c>
      <c r="AF29" s="106">
        <f t="shared" si="3"/>
        <v>9400280.5558539107</v>
      </c>
      <c r="AG29" s="106">
        <f t="shared" si="4"/>
        <v>20</v>
      </c>
      <c r="AH29" s="122" t="str">
        <f t="shared" si="5"/>
        <v>Hobsons Bay</v>
      </c>
      <c r="AI29" s="123">
        <f t="shared" si="6"/>
        <v>7353173.8191528209</v>
      </c>
      <c r="AJ29" s="69"/>
      <c r="AK29" s="69"/>
    </row>
    <row r="30" spans="1:37" x14ac:dyDescent="0.3">
      <c r="A30" s="74">
        <v>20</v>
      </c>
      <c r="B30" s="75" t="s">
        <v>161</v>
      </c>
      <c r="C30" s="98">
        <f>VLOOKUP($E$4+$E$8*37-37,Data!$A$5:$AL$73,2+$A30)/1000000</f>
        <v>148.0000238632669</v>
      </c>
      <c r="D30" s="99">
        <f>VLOOKUP($E$6+$E$8*37-37,Data!$A$5:$AL$73,2+$A30)/1000000</f>
        <v>25.408898250677293</v>
      </c>
      <c r="E30" s="116"/>
      <c r="F30" s="116"/>
      <c r="G30" s="110"/>
      <c r="H30" s="110"/>
      <c r="I30" s="110"/>
      <c r="J30" s="110"/>
      <c r="K30" s="110"/>
      <c r="X30" s="110"/>
      <c r="Y30" s="106">
        <v>23</v>
      </c>
      <c r="Z30" s="124" t="s">
        <v>196</v>
      </c>
      <c r="AA30" s="125">
        <f>VLOOKUP($AC$5*37-37+$Y30,Data!$A$5:$AI$73,2+$Y$3)</f>
        <v>52366867.081914373</v>
      </c>
      <c r="AB30" s="125">
        <f>VLOOKUP($AC$5*37-37+$Y30,Data!$A$5:$AI$73,2+$AA$3)</f>
        <v>67412974</v>
      </c>
      <c r="AC30" s="125">
        <f t="shared" si="0"/>
        <v>15046106.918085627</v>
      </c>
      <c r="AD30" s="125">
        <f t="shared" si="1"/>
        <v>28.732112032881208</v>
      </c>
      <c r="AE30" s="125">
        <f t="shared" si="2"/>
        <v>15046106.918085627</v>
      </c>
      <c r="AF30" s="106">
        <f t="shared" si="3"/>
        <v>15046106.918315627</v>
      </c>
      <c r="AG30" s="106">
        <f t="shared" si="4"/>
        <v>12</v>
      </c>
      <c r="AH30" s="122" t="str">
        <f t="shared" si="5"/>
        <v>Banyule</v>
      </c>
      <c r="AI30" s="123">
        <f t="shared" si="6"/>
        <v>7223620.6835700357</v>
      </c>
      <c r="AJ30" s="69"/>
      <c r="AK30" s="69"/>
    </row>
    <row r="31" spans="1:37" x14ac:dyDescent="0.3">
      <c r="A31" s="74">
        <v>21</v>
      </c>
      <c r="B31" s="75" t="s">
        <v>162</v>
      </c>
      <c r="C31" s="98">
        <f>VLOOKUP($E$4+$E$8*37-37,Data!$A$5:$AL$73,2+$A31)/1000000</f>
        <v>134.65297567126709</v>
      </c>
      <c r="D31" s="99">
        <f>VLOOKUP($E$6+$E$8*37-37,Data!$A$5:$AL$73,2+$A31)/1000000</f>
        <v>23.570216397660822</v>
      </c>
      <c r="E31" s="116"/>
      <c r="F31" s="116"/>
      <c r="G31" s="110"/>
      <c r="H31" s="110"/>
      <c r="I31" s="110"/>
      <c r="J31" s="110"/>
      <c r="K31" s="110"/>
      <c r="X31" s="110"/>
      <c r="Y31" s="106">
        <v>24</v>
      </c>
      <c r="Z31" s="124" t="s">
        <v>205</v>
      </c>
      <c r="AA31" s="125">
        <f>VLOOKUP($AC$5*37-37+$Y31,Data!$A$5:$AI$73,2+$Y$3)</f>
        <v>5185616.0893366924</v>
      </c>
      <c r="AB31" s="125">
        <f>VLOOKUP($AC$5*37-37+$Y31,Data!$A$5:$AI$73,2+$AA$3)</f>
        <v>7180438</v>
      </c>
      <c r="AC31" s="125">
        <f t="shared" si="0"/>
        <v>1994821.9106633076</v>
      </c>
      <c r="AD31" s="125">
        <f t="shared" si="1"/>
        <v>38.46836858527395</v>
      </c>
      <c r="AE31" s="125">
        <f t="shared" si="2"/>
        <v>1994821.9106633076</v>
      </c>
      <c r="AF31" s="106">
        <f t="shared" si="3"/>
        <v>1994821.9109033076</v>
      </c>
      <c r="AG31" s="106">
        <f t="shared" si="4"/>
        <v>31</v>
      </c>
      <c r="AH31" s="122" t="str">
        <f t="shared" si="5"/>
        <v>Cardinia</v>
      </c>
      <c r="AI31" s="123">
        <f t="shared" si="6"/>
        <v>6765937.8209735965</v>
      </c>
      <c r="AJ31" s="69"/>
      <c r="AK31" s="69"/>
    </row>
    <row r="32" spans="1:37" x14ac:dyDescent="0.3">
      <c r="A32" s="74">
        <v>22</v>
      </c>
      <c r="B32" s="75" t="s">
        <v>163</v>
      </c>
      <c r="C32" s="98">
        <f>VLOOKUP($E$4+$E$8*37-37,Data!$A$5:$AL$73,2+$A32)/1000000</f>
        <v>131.45437984800753</v>
      </c>
      <c r="D32" s="99">
        <f>VLOOKUP($E$6+$E$8*37-37,Data!$A$5:$AL$73,2+$A32)/1000000</f>
        <v>23.173236104400374</v>
      </c>
      <c r="E32" s="116"/>
      <c r="F32" s="116"/>
      <c r="G32" s="110"/>
      <c r="H32" s="110"/>
      <c r="I32" s="110"/>
      <c r="J32" s="110"/>
      <c r="K32" s="110"/>
      <c r="X32" s="110"/>
      <c r="Y32" s="106">
        <v>25</v>
      </c>
      <c r="Z32" s="124" t="s">
        <v>178</v>
      </c>
      <c r="AA32" s="125">
        <f>VLOOKUP($AC$5*37-37+$Y32,Data!$A$5:$AI$73,2+$Y$3)</f>
        <v>17249459.917111672</v>
      </c>
      <c r="AB32" s="125">
        <f>VLOOKUP($AC$5*37-37+$Y32,Data!$A$5:$AI$73,2+$AA$3)</f>
        <v>20898871</v>
      </c>
      <c r="AC32" s="125">
        <f t="shared" si="0"/>
        <v>3649411.0828883275</v>
      </c>
      <c r="AD32" s="125">
        <f t="shared" si="1"/>
        <v>21.156668674988875</v>
      </c>
      <c r="AE32" s="125">
        <f t="shared" si="2"/>
        <v>3649411.0828883275</v>
      </c>
      <c r="AF32" s="106">
        <f t="shared" si="3"/>
        <v>3649411.0831383276</v>
      </c>
      <c r="AG32" s="106">
        <f t="shared" si="4"/>
        <v>27</v>
      </c>
      <c r="AH32" s="122" t="str">
        <f t="shared" si="5"/>
        <v>Yarra Ranges</v>
      </c>
      <c r="AI32" s="123">
        <f t="shared" si="6"/>
        <v>5065616.2062545829</v>
      </c>
      <c r="AJ32" s="69"/>
      <c r="AK32" s="69"/>
    </row>
    <row r="33" spans="1:37" x14ac:dyDescent="0.3">
      <c r="A33" s="74">
        <v>23</v>
      </c>
      <c r="B33" s="75" t="s">
        <v>164</v>
      </c>
      <c r="C33" s="98">
        <f>VLOOKUP($E$4+$E$8*37-37,Data!$A$5:$AL$73,2+$A33)/1000000</f>
        <v>138.08966327589172</v>
      </c>
      <c r="D33" s="99">
        <f>VLOOKUP($E$6+$E$8*37-37,Data!$A$5:$AL$73,2+$A33)/1000000</f>
        <v>24.733610047282916</v>
      </c>
      <c r="E33" s="116"/>
      <c r="F33" s="116"/>
      <c r="G33" s="110"/>
      <c r="H33" s="110"/>
      <c r="I33" s="110"/>
      <c r="J33" s="110"/>
      <c r="K33" s="110"/>
      <c r="X33" s="110"/>
      <c r="Y33" s="106">
        <v>26</v>
      </c>
      <c r="Z33" s="124" t="s">
        <v>189</v>
      </c>
      <c r="AA33" s="125">
        <f>VLOOKUP($AC$5*37-37+$Y33,Data!$A$5:$AI$73,2+$Y$3)</f>
        <v>11870933.495617129</v>
      </c>
      <c r="AB33" s="125">
        <f>VLOOKUP($AC$5*37-37+$Y33,Data!$A$5:$AI$73,2+$AA$3)</f>
        <v>15247318</v>
      </c>
      <c r="AC33" s="125">
        <f t="shared" si="0"/>
        <v>3376384.5043828711</v>
      </c>
      <c r="AD33" s="125">
        <f t="shared" si="1"/>
        <v>28.442451519330529</v>
      </c>
      <c r="AE33" s="125">
        <f t="shared" si="2"/>
        <v>3376384.5043828711</v>
      </c>
      <c r="AF33" s="106">
        <f t="shared" si="3"/>
        <v>3376384.5046428712</v>
      </c>
      <c r="AG33" s="106">
        <f t="shared" si="4"/>
        <v>28</v>
      </c>
      <c r="AH33" s="122" t="str">
        <f t="shared" si="5"/>
        <v>Yarra</v>
      </c>
      <c r="AI33" s="123">
        <f t="shared" si="6"/>
        <v>4814496.251551046</v>
      </c>
      <c r="AJ33" s="69"/>
      <c r="AK33" s="69"/>
    </row>
    <row r="34" spans="1:37" x14ac:dyDescent="0.3">
      <c r="A34" s="74">
        <v>24</v>
      </c>
      <c r="B34" s="75" t="s">
        <v>165</v>
      </c>
      <c r="C34" s="98">
        <f>VLOOKUP($E$4+$E$8*37-37,Data!$A$5:$AL$73,2+$A34)/1000000</f>
        <v>138.31447934025783</v>
      </c>
      <c r="D34" s="99">
        <f>VLOOKUP($E$6+$E$8*37-37,Data!$A$5:$AL$73,2+$A34)/1000000</f>
        <v>23.274897234769803</v>
      </c>
      <c r="E34" s="116"/>
      <c r="F34" s="116"/>
      <c r="G34" s="110"/>
      <c r="H34" s="110"/>
      <c r="I34" s="110"/>
      <c r="J34" s="110"/>
      <c r="K34" s="110"/>
      <c r="X34" s="110"/>
      <c r="Y34" s="106">
        <v>27</v>
      </c>
      <c r="Z34" s="124" t="s">
        <v>172</v>
      </c>
      <c r="AA34" s="125">
        <f>VLOOKUP($AC$5*37-37+$Y34,Data!$A$5:$AI$73,2+$Y$3)</f>
        <v>30505826.487052895</v>
      </c>
      <c r="AB34" s="125">
        <f>VLOOKUP($AC$5*37-37+$Y34,Data!$A$5:$AI$73,2+$AA$3)</f>
        <v>39610149</v>
      </c>
      <c r="AC34" s="125">
        <f t="shared" si="0"/>
        <v>9104322.5129471049</v>
      </c>
      <c r="AD34" s="125">
        <f t="shared" si="1"/>
        <v>29.844536475060291</v>
      </c>
      <c r="AE34" s="125">
        <f t="shared" si="2"/>
        <v>9104322.5129471049</v>
      </c>
      <c r="AF34" s="106">
        <f t="shared" si="3"/>
        <v>9104322.5132171046</v>
      </c>
      <c r="AG34" s="106">
        <f t="shared" si="4"/>
        <v>21</v>
      </c>
      <c r="AH34" s="122" t="str">
        <f t="shared" si="5"/>
        <v>Port Phillip</v>
      </c>
      <c r="AI34" s="123">
        <f t="shared" si="6"/>
        <v>3649411.0831383276</v>
      </c>
      <c r="AJ34" s="69"/>
      <c r="AK34" s="69"/>
    </row>
    <row r="35" spans="1:37" x14ac:dyDescent="0.3">
      <c r="A35" s="74">
        <v>25</v>
      </c>
      <c r="B35" s="75" t="s">
        <v>166</v>
      </c>
      <c r="C35" s="98">
        <f>VLOOKUP($E$4+$E$8*37-37,Data!$A$5:$AL$73,2+$A35)/1000000</f>
        <v>134.58763746839639</v>
      </c>
      <c r="D35" s="99">
        <f>VLOOKUP($E$6+$E$8*37-37,Data!$A$5:$AL$73,2+$A35)/1000000</f>
        <v>22.01270291171172</v>
      </c>
      <c r="E35" s="110"/>
      <c r="F35" s="110"/>
      <c r="G35" s="110"/>
      <c r="H35" s="110"/>
      <c r="I35" s="110"/>
      <c r="J35" s="110"/>
      <c r="K35" s="110"/>
      <c r="X35" s="110"/>
      <c r="Y35" s="106">
        <v>28</v>
      </c>
      <c r="Z35" s="124" t="s">
        <v>206</v>
      </c>
      <c r="AA35" s="125">
        <f>VLOOKUP($AC$5*37-37+$Y35,Data!$A$5:$AI$73,2+$Y$3)</f>
        <v>71364271.749857262</v>
      </c>
      <c r="AB35" s="125">
        <f>VLOOKUP($AC$5*37-37+$Y35,Data!$A$5:$AI$73,2+$AA$3)</f>
        <v>97729563</v>
      </c>
      <c r="AC35" s="125">
        <f t="shared" si="0"/>
        <v>26365291.250142738</v>
      </c>
      <c r="AD35" s="125">
        <f t="shared" si="1"/>
        <v>36.944665171610154</v>
      </c>
      <c r="AE35" s="125">
        <f t="shared" si="2"/>
        <v>26365291.250142738</v>
      </c>
      <c r="AF35" s="106">
        <f t="shared" si="3"/>
        <v>26365291.250422738</v>
      </c>
      <c r="AG35" s="106">
        <f t="shared" si="4"/>
        <v>4</v>
      </c>
      <c r="AH35" s="122" t="str">
        <f t="shared" si="5"/>
        <v>Stonnington</v>
      </c>
      <c r="AI35" s="123">
        <f t="shared" si="6"/>
        <v>3376384.5046428712</v>
      </c>
      <c r="AJ35" s="69"/>
      <c r="AK35" s="69"/>
    </row>
    <row r="36" spans="1:37" x14ac:dyDescent="0.3">
      <c r="A36" s="74">
        <v>26</v>
      </c>
      <c r="B36" s="75" t="s">
        <v>159</v>
      </c>
      <c r="C36" s="98">
        <f>VLOOKUP($E$4+$E$8*37-37,Data!$A$5:$AL$73,2+$A36)/1000000</f>
        <v>134.86377152365554</v>
      </c>
      <c r="D36" s="99">
        <f>VLOOKUP($E$6+$E$8*37-37,Data!$A$5:$AL$73,2+$A36)/1000000</f>
        <v>22.576236568154656</v>
      </c>
      <c r="E36" s="110"/>
      <c r="F36" s="110"/>
      <c r="G36" s="110"/>
      <c r="H36" s="110"/>
      <c r="I36" s="110"/>
      <c r="J36" s="110"/>
      <c r="K36" s="110"/>
      <c r="X36" s="110"/>
      <c r="Y36" s="106">
        <v>29</v>
      </c>
      <c r="Z36" s="124" t="s">
        <v>186</v>
      </c>
      <c r="AA36" s="125">
        <f>VLOOKUP($AC$5*37-37+$Y36,Data!$A$5:$AI$73,2+$Y$3)</f>
        <v>65406904.509286322</v>
      </c>
      <c r="AB36" s="125">
        <f>VLOOKUP($AC$5*37-37+$Y36,Data!$A$5:$AI$73,2+$AA$3)</f>
        <v>87520356</v>
      </c>
      <c r="AC36" s="125">
        <f t="shared" si="0"/>
        <v>22113451.490713678</v>
      </c>
      <c r="AD36" s="125">
        <f t="shared" si="1"/>
        <v>33.809047617555514</v>
      </c>
      <c r="AE36" s="125">
        <f t="shared" si="2"/>
        <v>22113451.490713678</v>
      </c>
      <c r="AF36" s="106">
        <f t="shared" si="3"/>
        <v>22113451.491003677</v>
      </c>
      <c r="AG36" s="106">
        <f t="shared" si="4"/>
        <v>6</v>
      </c>
      <c r="AH36" s="122" t="str">
        <f t="shared" si="5"/>
        <v>Boroondara</v>
      </c>
      <c r="AI36" s="123">
        <f t="shared" si="6"/>
        <v>3210752.4123557773</v>
      </c>
      <c r="AJ36" s="69"/>
      <c r="AK36" s="69"/>
    </row>
    <row r="37" spans="1:37" x14ac:dyDescent="0.3">
      <c r="A37" s="74">
        <v>27</v>
      </c>
      <c r="B37" s="75" t="s">
        <v>258</v>
      </c>
      <c r="C37" s="98">
        <f>VLOOKUP($E$4+$E$8*37-37,Data!$A$5:$AL$73,2+$A37)/1000000</f>
        <v>130.79810381918475</v>
      </c>
      <c r="D37" s="99">
        <f>VLOOKUP($E$6+$E$8*37-37,Data!$A$5:$AL$73,2+$A37)/1000000</f>
        <v>22.419801768742413</v>
      </c>
      <c r="E37" s="110"/>
      <c r="F37" s="110"/>
      <c r="G37" s="110"/>
      <c r="H37" s="110"/>
      <c r="I37" s="110"/>
      <c r="J37" s="110"/>
      <c r="K37" s="110"/>
      <c r="X37" s="110"/>
      <c r="Y37" s="106">
        <v>30</v>
      </c>
      <c r="Z37" s="124" t="s">
        <v>187</v>
      </c>
      <c r="AA37" s="125">
        <f>VLOOKUP($AC$5*37-37+$Y37,Data!$A$5:$AI$73,2+$Y$3)</f>
        <v>18222774.748748954</v>
      </c>
      <c r="AB37" s="125">
        <f>VLOOKUP($AC$5*37-37+$Y37,Data!$A$5:$AI$73,2+$AA$3)</f>
        <v>23037271</v>
      </c>
      <c r="AC37" s="125">
        <f t="shared" si="0"/>
        <v>4814496.2512510456</v>
      </c>
      <c r="AD37" s="125">
        <f t="shared" si="1"/>
        <v>26.420214910364155</v>
      </c>
      <c r="AE37" s="125">
        <f t="shared" si="2"/>
        <v>4814496.2512510456</v>
      </c>
      <c r="AF37" s="106">
        <f t="shared" si="3"/>
        <v>4814496.251551046</v>
      </c>
      <c r="AG37" s="106">
        <f t="shared" si="4"/>
        <v>26</v>
      </c>
      <c r="AH37" s="122" t="str">
        <f t="shared" si="5"/>
        <v>Bayside</v>
      </c>
      <c r="AI37" s="123">
        <f t="shared" si="6"/>
        <v>2285329.9078285638</v>
      </c>
      <c r="AJ37" s="69"/>
      <c r="AK37" s="69"/>
    </row>
    <row r="38" spans="1:37" x14ac:dyDescent="0.3">
      <c r="A38" s="74">
        <v>28</v>
      </c>
      <c r="B38" s="75" t="s">
        <v>257</v>
      </c>
      <c r="C38" s="98">
        <f>VLOOKUP($E$4+$E$8*37-37,Data!$A$5:$AL$73,2+$A38)/1000000</f>
        <v>93.33753105432433</v>
      </c>
      <c r="D38" s="99">
        <f>VLOOKUP($E$6+$E$8*37-37,Data!$A$5:$AL$73,2+$A38)/1000000</f>
        <v>14.774767507567567</v>
      </c>
      <c r="E38" s="110"/>
      <c r="F38" s="110"/>
      <c r="G38" s="110"/>
      <c r="H38" s="110"/>
      <c r="I38" s="110"/>
      <c r="J38" s="110"/>
      <c r="K38" s="110"/>
      <c r="X38" s="110"/>
      <c r="Y38" s="106">
        <v>31</v>
      </c>
      <c r="Z38" s="124" t="s">
        <v>194</v>
      </c>
      <c r="AA38" s="125">
        <f>VLOOKUP($AC$5*37-37+$Y38,Data!$A$5:$AI$73,2+$Y$3)</f>
        <v>16807391.794055417</v>
      </c>
      <c r="AB38" s="125">
        <f>VLOOKUP($AC$5*37-37+$Y38,Data!$A$5:$AI$73,2+$AA$3)</f>
        <v>21873008</v>
      </c>
      <c r="AC38" s="125">
        <f t="shared" si="0"/>
        <v>5065616.2059445828</v>
      </c>
      <c r="AD38" s="125">
        <f t="shared" si="1"/>
        <v>30.139216530528156</v>
      </c>
      <c r="AE38" s="125">
        <f t="shared" si="2"/>
        <v>5065616.2059445828</v>
      </c>
      <c r="AF38" s="106">
        <f t="shared" si="3"/>
        <v>5065616.2062545829</v>
      </c>
      <c r="AG38" s="106">
        <f t="shared" si="4"/>
        <v>25</v>
      </c>
      <c r="AH38" s="122" t="str">
        <f t="shared" si="5"/>
        <v>Nillumbik</v>
      </c>
      <c r="AI38" s="123">
        <f t="shared" si="6"/>
        <v>1994821.9109033076</v>
      </c>
      <c r="AJ38" s="69"/>
      <c r="AK38" s="69"/>
    </row>
    <row r="39" spans="1:37" x14ac:dyDescent="0.3">
      <c r="A39" s="74">
        <v>29</v>
      </c>
      <c r="B39" s="75" t="s">
        <v>259</v>
      </c>
      <c r="C39" s="98">
        <f>VLOOKUP($E$4+$E$8*37-37,Data!$A$5:$AL$73,2+$A39)/1000000</f>
        <v>77.30635998979011</v>
      </c>
      <c r="D39" s="99">
        <f>VLOOKUP($E$6+$E$8*37-37,Data!$A$5:$AL$73,2+$A39)/1000000</f>
        <v>9.9186825876742226</v>
      </c>
      <c r="E39" s="110"/>
      <c r="F39" s="110"/>
      <c r="G39" s="110"/>
      <c r="H39" s="110"/>
      <c r="I39" s="110"/>
      <c r="J39" s="110"/>
      <c r="K39" s="110"/>
      <c r="X39" s="110"/>
      <c r="Y39" s="69"/>
      <c r="Z39" s="69"/>
      <c r="AA39" s="69"/>
      <c r="AB39" s="69"/>
      <c r="AC39" s="69"/>
      <c r="AD39" s="69"/>
      <c r="AE39" s="69"/>
      <c r="AF39" s="106"/>
      <c r="AG39" s="106"/>
      <c r="AH39" s="106"/>
      <c r="AI39" s="121"/>
      <c r="AJ39" s="69"/>
      <c r="AK39" s="69"/>
    </row>
    <row r="40" spans="1:37" x14ac:dyDescent="0.3">
      <c r="A40" s="74">
        <v>30</v>
      </c>
      <c r="B40" s="75" t="s">
        <v>260</v>
      </c>
      <c r="C40" s="98">
        <f>VLOOKUP($E$4+$E$8*37-37,Data!$A$5:$AL$73,2+$A40)/1000000</f>
        <v>102.478692</v>
      </c>
      <c r="D40" s="99">
        <f>VLOOKUP($E$6+$E$8*37-37,Data!$A$5:$AL$73,2+$A40)/1000000</f>
        <v>13.129435000000001</v>
      </c>
      <c r="E40" s="110"/>
      <c r="F40" s="110"/>
      <c r="G40" s="110"/>
      <c r="H40" s="110"/>
      <c r="I40" s="110"/>
      <c r="J40" s="110"/>
      <c r="K40" s="110"/>
      <c r="X40" s="69"/>
      <c r="Y40" s="69"/>
      <c r="Z40" s="69"/>
      <c r="AA40" s="69"/>
      <c r="AB40" s="69"/>
      <c r="AC40" s="69"/>
      <c r="AD40" s="69"/>
      <c r="AE40" s="69"/>
      <c r="AF40" s="111"/>
      <c r="AG40" s="111"/>
      <c r="AH40" s="111"/>
      <c r="AJ40" s="69"/>
    </row>
    <row r="41" spans="1:37" x14ac:dyDescent="0.3">
      <c r="A41" s="74">
        <v>31</v>
      </c>
      <c r="B41" s="129" t="s">
        <v>265</v>
      </c>
      <c r="C41" s="130">
        <f>VLOOKUP($E$4+$E$8*37-37,Data!$A$5:$AL$73,2+$A41)/1000000</f>
        <v>0</v>
      </c>
      <c r="D41" s="130">
        <f>VLOOKUP($E$6+$E$8*37-37,Data!$A$5:$AL$73,2+$A41)/1000000</f>
        <v>0</v>
      </c>
      <c r="E41" s="110"/>
      <c r="F41" s="110"/>
      <c r="G41" s="110"/>
      <c r="H41" s="110"/>
      <c r="I41" s="110"/>
      <c r="J41" s="110"/>
      <c r="K41" s="110"/>
      <c r="X41" s="110"/>
      <c r="Y41" s="110"/>
      <c r="Z41" s="110"/>
      <c r="AA41" s="110"/>
      <c r="AB41" s="110"/>
      <c r="AC41" s="110"/>
      <c r="AD41" s="110"/>
      <c r="AE41" s="110"/>
      <c r="AF41" s="111"/>
      <c r="AG41" s="111"/>
      <c r="AH41" s="111"/>
    </row>
    <row r="42" spans="1:37" x14ac:dyDescent="0.3">
      <c r="A42" s="74">
        <v>32</v>
      </c>
      <c r="B42" s="129" t="s">
        <v>266</v>
      </c>
      <c r="C42" s="130">
        <f>VLOOKUP($E$4+$E$8*37-37,Data!$A$5:$AL$73,2+$A42)/1000000</f>
        <v>0</v>
      </c>
      <c r="D42" s="130">
        <f>VLOOKUP($E$6+$E$8*37-37,Data!$A$5:$AL$73,2+$A42)/1000000</f>
        <v>0</v>
      </c>
      <c r="E42" s="110"/>
      <c r="F42" s="110"/>
      <c r="G42" s="110"/>
      <c r="H42" s="110"/>
      <c r="I42" s="110"/>
      <c r="J42" s="110"/>
      <c r="K42" s="110"/>
      <c r="X42" s="110"/>
      <c r="Y42" s="110"/>
      <c r="Z42" s="110"/>
      <c r="AA42" s="110"/>
      <c r="AB42" s="110"/>
      <c r="AC42" s="110"/>
      <c r="AD42" s="110"/>
      <c r="AE42" s="110"/>
      <c r="AF42" s="111"/>
      <c r="AG42" s="111"/>
      <c r="AH42" s="111"/>
    </row>
    <row r="43" spans="1:37" x14ac:dyDescent="0.3">
      <c r="A43" s="74">
        <v>33</v>
      </c>
      <c r="B43" s="129" t="s">
        <v>267</v>
      </c>
      <c r="C43" s="130">
        <f>VLOOKUP($E$4+$E$8*37-37,Data!$A$5:$AL$73,2+$A43)/1000000</f>
        <v>0</v>
      </c>
      <c r="D43" s="130">
        <f>VLOOKUP($E$6+$E$8*37-37,Data!$A$5:$AL$73,2+$A43)/1000000</f>
        <v>0</v>
      </c>
      <c r="AF43" s="111"/>
      <c r="AG43" s="111"/>
      <c r="AH43" s="111"/>
    </row>
    <row r="44" spans="1:37" x14ac:dyDescent="0.3">
      <c r="C44" s="132" t="s">
        <v>273</v>
      </c>
      <c r="D44" s="132"/>
      <c r="AF44" s="111"/>
      <c r="AG44" s="111"/>
      <c r="AH44" s="111"/>
    </row>
    <row r="45" spans="1:37" x14ac:dyDescent="0.3">
      <c r="C45" s="101">
        <f>VLOOKUP($E$4+37,Data!$A$5:$AJ$73,36)</f>
        <v>4013921800.905746</v>
      </c>
      <c r="D45" s="102">
        <f>VLOOKUP($E$6+37,Data!$A$5:$AJ$73,36)</f>
        <v>711664553.3380965</v>
      </c>
      <c r="AF45" s="111"/>
      <c r="AG45" s="111"/>
      <c r="AH45" s="111"/>
    </row>
    <row r="46" spans="1:37" x14ac:dyDescent="0.3">
      <c r="C46" s="131" t="s">
        <v>274</v>
      </c>
      <c r="D46" s="131"/>
      <c r="AF46" s="111"/>
      <c r="AG46" s="111"/>
      <c r="AH46" s="111"/>
    </row>
    <row r="47" spans="1:37" x14ac:dyDescent="0.3">
      <c r="AF47" s="111"/>
      <c r="AG47" s="111"/>
      <c r="AH47" s="111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2" fitToWidth="2" orientation="landscape" verticalDpi="0" r:id="rId1"/>
  <colBreaks count="1" manualBreakCount="1">
    <brk id="23" max="4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A9864452</value>
    </field>
    <field name="Objective-Title">
      <value order="0">Changes in EGM gambling expenditure by year</value>
    </field>
    <field name="Objective-Description">
      <value order="0"/>
    </field>
    <field name="Objective-CreationStamp">
      <value order="0">2023-06-07T01:41:27Z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2023-06-07T01:50:10Z</value>
    </field>
    <field name="Objective-ModificationStamp">
      <value order="0">2023-07-19T23:33:50Z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vA12551978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2022-07-21T02:31:22Z</cp:lastPrinted>
  <dcterms:created xsi:type="dcterms:W3CDTF">2019-06-28T08:16:50Z</dcterms:created>
  <dcterms:modified xsi:type="dcterms:W3CDTF">2023-06-07T01:41:27Z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A9864452</vt:lpwstr>
  </property>
  <property fmtid="{D5CDD505-2E9C-101B-9397-08002B2CF9AE}" pid="4" name="Objective-Title">
    <vt:lpwstr>Changes in EGM gambling expenditure by year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2023-06-07T01:41:27Z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2023-06-07T01:50:10Z</vt:filetime>
  </property>
  <property fmtid="{D5CDD505-2E9C-101B-9397-08002B2CF9AE}" pid="10" name="Objective-ModificationStamp">
    <vt:filetime>2023-07-19T23:33:50Z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vA12551978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