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cc781ea34e64796"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 Work - Dump\"/>
    </mc:Choice>
  </mc:AlternateContent>
  <xr:revisionPtr revIDLastSave="0" documentId="8_{059BCE16-2818-49A2-B122-6707C9142C90}" xr6:coauthVersionLast="47" xr6:coauthVersionMax="47" xr10:uidLastSave="{00000000-0000-0000-0000-000000000000}"/>
  <bookViews>
    <workbookView xWindow="-110" yWindow="-110" windowWidth="19420" windowHeight="10420" tabRatio="802" xr2:uid="{00000000-000D-0000-FFFF-FFFF00000000}"/>
  </bookViews>
  <sheets>
    <sheet name="Indicators" sheetId="2" r:id="rId1"/>
    <sheet name="Converter to Grouped Localities" sheetId="11" state="hidden" r:id="rId2"/>
    <sheet name="Comparison" sheetId="19" r:id="rId3"/>
    <sheet name="Data" sheetId="1" state="hidden" r:id="rId4"/>
    <sheet name="Venue Data" sheetId="32" r:id="rId5"/>
    <sheet name="Calculation of EGM &amp; Venue no's" sheetId="34" state="hidden" r:id="rId6"/>
    <sheet name="Background - not useful" sheetId="33" state="hidden" r:id="rId7"/>
    <sheet name="Summing by LGA from Venue Data" sheetId="21" state="hidden" r:id="rId8"/>
  </sheets>
  <definedNames>
    <definedName name="_xlnm._FilterDatabase" localSheetId="5" hidden="1">'Calculation of EGM &amp; Venue no''s'!$B$3:$G$496</definedName>
    <definedName name="_xlnm._FilterDatabase" localSheetId="4" hidden="1">'Venue Data'!$C$5:$E$499</definedName>
    <definedName name="_xlnm.Print_Area" localSheetId="2">Comparison!$A$1:$J$79</definedName>
    <definedName name="_xlnm.Print_Area" localSheetId="3">Data!$B$4:$BJ$85</definedName>
    <definedName name="_xlnm.Print_Area" localSheetId="0">Indicators!$A$1:$K$23</definedName>
    <definedName name="_xlnm.Print_Area" localSheetId="4">'Venue Data'!$B$1:$G$499</definedName>
    <definedName name="_xlnm.Print_Titles" localSheetId="4">'Venue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34" l="1"/>
  <c r="L15" i="34" s="1"/>
  <c r="F2" i="34"/>
  <c r="K31" i="34"/>
  <c r="K32" i="34"/>
  <c r="K33" i="34"/>
  <c r="K34" i="34"/>
  <c r="K35" i="34"/>
  <c r="K36" i="34"/>
  <c r="L36" i="34" s="1"/>
  <c r="K37" i="34"/>
  <c r="L37" i="34" s="1"/>
  <c r="K38" i="34"/>
  <c r="L38" i="34" s="1"/>
  <c r="K39" i="34"/>
  <c r="K40" i="34"/>
  <c r="K41" i="34"/>
  <c r="K42" i="34"/>
  <c r="K43" i="34"/>
  <c r="K44" i="34"/>
  <c r="L44" i="34" s="1"/>
  <c r="K45" i="34"/>
  <c r="L45" i="34" s="1"/>
  <c r="K46" i="34"/>
  <c r="L46" i="34" s="1"/>
  <c r="K47" i="34"/>
  <c r="K48" i="34"/>
  <c r="K49" i="34"/>
  <c r="K50" i="34"/>
  <c r="K51" i="34"/>
  <c r="K52" i="34"/>
  <c r="L52" i="34" s="1"/>
  <c r="K53" i="34"/>
  <c r="L53" i="34" s="1"/>
  <c r="K54" i="34"/>
  <c r="L54" i="34" s="1"/>
  <c r="K55" i="34"/>
  <c r="K56" i="34"/>
  <c r="K57" i="34"/>
  <c r="K58" i="34"/>
  <c r="K59" i="34"/>
  <c r="K60" i="34"/>
  <c r="L60" i="34" s="1"/>
  <c r="K61" i="34"/>
  <c r="L61" i="34" s="1"/>
  <c r="K62" i="34"/>
  <c r="L62" i="34" s="1"/>
  <c r="K63" i="34"/>
  <c r="K64" i="34"/>
  <c r="K65" i="34"/>
  <c r="K66" i="34"/>
  <c r="K67" i="34"/>
  <c r="K68" i="34"/>
  <c r="L68" i="34" s="1"/>
  <c r="K69" i="34"/>
  <c r="L69" i="34" s="1"/>
  <c r="K70" i="34"/>
  <c r="L70" i="34" s="1"/>
  <c r="K71" i="34"/>
  <c r="K72" i="34"/>
  <c r="K73" i="34"/>
  <c r="K74" i="34"/>
  <c r="L74" i="34" s="1"/>
  <c r="K75" i="34"/>
  <c r="L75" i="34" s="1"/>
  <c r="K76" i="34"/>
  <c r="L76" i="34" s="1"/>
  <c r="K77" i="34"/>
  <c r="L77" i="34" s="1"/>
  <c r="K78" i="34"/>
  <c r="L78" i="34" s="1"/>
  <c r="K79" i="34"/>
  <c r="L79" i="34" s="1"/>
  <c r="K80" i="34"/>
  <c r="K81" i="34"/>
  <c r="L81" i="34" s="1"/>
  <c r="K82" i="34"/>
  <c r="L82" i="34" s="1"/>
  <c r="K5" i="34"/>
  <c r="L5" i="34" s="1"/>
  <c r="K6" i="34"/>
  <c r="L6" i="34" s="1"/>
  <c r="K7" i="34"/>
  <c r="L7" i="34" s="1"/>
  <c r="K8" i="34"/>
  <c r="L8" i="34" s="1"/>
  <c r="K9" i="34"/>
  <c r="L9" i="34" s="1"/>
  <c r="K10" i="34"/>
  <c r="K11" i="34"/>
  <c r="L11" i="34" s="1"/>
  <c r="K12" i="34"/>
  <c r="L12" i="34" s="1"/>
  <c r="K13" i="34"/>
  <c r="L13" i="34" s="1"/>
  <c r="K14" i="34"/>
  <c r="L14" i="34" s="1"/>
  <c r="K16" i="34"/>
  <c r="L16" i="34" s="1"/>
  <c r="K17" i="34"/>
  <c r="L17" i="34" s="1"/>
  <c r="K18" i="34"/>
  <c r="K19" i="34"/>
  <c r="L19" i="34" s="1"/>
  <c r="K20" i="34"/>
  <c r="L20" i="34" s="1"/>
  <c r="K21" i="34"/>
  <c r="L21" i="34" s="1"/>
  <c r="K22" i="34"/>
  <c r="L22" i="34" s="1"/>
  <c r="K23" i="34"/>
  <c r="L23" i="34" s="1"/>
  <c r="K24" i="34"/>
  <c r="L24" i="34" s="1"/>
  <c r="K25" i="34"/>
  <c r="L25" i="34" s="1"/>
  <c r="K26" i="34"/>
  <c r="L26" i="34" s="1"/>
  <c r="K27" i="34"/>
  <c r="L27" i="34" s="1"/>
  <c r="K28" i="34"/>
  <c r="L28" i="34" s="1"/>
  <c r="K29" i="34"/>
  <c r="L29" i="34" s="1"/>
  <c r="K30" i="34"/>
  <c r="L30" i="34" s="1"/>
  <c r="K4" i="34"/>
  <c r="L4" i="34" s="1"/>
  <c r="L10" i="34"/>
  <c r="L18" i="34"/>
  <c r="L31" i="34"/>
  <c r="L32" i="34"/>
  <c r="L33" i="34"/>
  <c r="L34" i="34"/>
  <c r="L35" i="34"/>
  <c r="L39" i="34"/>
  <c r="L40" i="34"/>
  <c r="L41" i="34"/>
  <c r="L42" i="34"/>
  <c r="L43" i="34"/>
  <c r="L47" i="34"/>
  <c r="L48" i="34"/>
  <c r="L49" i="34"/>
  <c r="L50" i="34"/>
  <c r="L51" i="34"/>
  <c r="L55" i="34"/>
  <c r="L56" i="34"/>
  <c r="L57" i="34"/>
  <c r="L58" i="34"/>
  <c r="L59" i="34"/>
  <c r="L63" i="34"/>
  <c r="L64" i="34"/>
  <c r="L65" i="34"/>
  <c r="L66" i="34"/>
  <c r="L67" i="34"/>
  <c r="L71" i="34"/>
  <c r="L72" i="34"/>
  <c r="L73" i="34"/>
  <c r="L80" i="34"/>
  <c r="C4" i="32"/>
  <c r="F4" i="32"/>
  <c r="G4" i="32"/>
  <c r="J4" i="34"/>
  <c r="S5" i="1"/>
  <c r="R5" i="1"/>
  <c r="P5" i="1"/>
  <c r="O5" i="1"/>
  <c r="M5" i="1"/>
  <c r="G2" i="34"/>
  <c r="J12" i="34"/>
  <c r="J25" i="34"/>
  <c r="J26" i="34"/>
  <c r="J27" i="34"/>
  <c r="J28" i="34"/>
  <c r="J29" i="34"/>
  <c r="J30" i="34"/>
  <c r="J31" i="34"/>
  <c r="J32" i="34"/>
  <c r="J33" i="34"/>
  <c r="J34" i="34"/>
  <c r="J35" i="34"/>
  <c r="J36" i="34"/>
  <c r="J37" i="34"/>
  <c r="J38" i="34"/>
  <c r="J39" i="34"/>
  <c r="J40" i="34"/>
  <c r="J41" i="34"/>
  <c r="J42" i="34"/>
  <c r="J43" i="34"/>
  <c r="J44" i="34"/>
  <c r="J45" i="34"/>
  <c r="J46" i="34"/>
  <c r="J47" i="34"/>
  <c r="J48" i="34"/>
  <c r="J49" i="34"/>
  <c r="J50" i="34"/>
  <c r="J51" i="34"/>
  <c r="J52" i="34"/>
  <c r="J53" i="34"/>
  <c r="J54" i="34"/>
  <c r="J55" i="34"/>
  <c r="J56" i="34"/>
  <c r="J57" i="34"/>
  <c r="J58" i="34"/>
  <c r="J59" i="34"/>
  <c r="J60" i="34"/>
  <c r="J61" i="34"/>
  <c r="J62" i="34"/>
  <c r="J63" i="34"/>
  <c r="J64" i="34"/>
  <c r="J65" i="34"/>
  <c r="J66" i="34"/>
  <c r="J67" i="34"/>
  <c r="J68" i="34"/>
  <c r="J69" i="34"/>
  <c r="J70" i="34"/>
  <c r="J71" i="34"/>
  <c r="J72" i="34"/>
  <c r="J73" i="34"/>
  <c r="J74" i="34"/>
  <c r="J75" i="34"/>
  <c r="J76" i="34"/>
  <c r="J77" i="34"/>
  <c r="J78" i="34"/>
  <c r="J79" i="34"/>
  <c r="J80" i="34"/>
  <c r="J81" i="34"/>
  <c r="J82" i="34"/>
  <c r="J5" i="34"/>
  <c r="J6" i="34"/>
  <c r="J7" i="34"/>
  <c r="J8" i="34"/>
  <c r="J9" i="34"/>
  <c r="J10" i="34"/>
  <c r="J11" i="34"/>
  <c r="J13" i="34"/>
  <c r="J14" i="34"/>
  <c r="J16" i="34"/>
  <c r="J17" i="34"/>
  <c r="J18" i="34"/>
  <c r="J19" i="34"/>
  <c r="J20" i="34"/>
  <c r="J21" i="34"/>
  <c r="J22" i="34"/>
  <c r="J23" i="34"/>
  <c r="J24" i="34"/>
  <c r="F498" i="34"/>
  <c r="D64" i="33"/>
  <c r="C64" i="33"/>
  <c r="K83" i="34" l="1"/>
  <c r="L83" i="34"/>
  <c r="J83" i="34"/>
  <c r="K4" i="1"/>
  <c r="J4" i="1"/>
  <c r="K5" i="1"/>
  <c r="J6" i="1"/>
  <c r="I85" i="1"/>
  <c r="I84" i="1"/>
  <c r="H85" i="1"/>
  <c r="H84" i="1"/>
  <c r="F85" i="1"/>
  <c r="F84" i="1"/>
  <c r="E85" i="1"/>
  <c r="E84" i="1"/>
  <c r="F12" i="2" l="1"/>
  <c r="S6" i="1"/>
  <c r="K6" i="1"/>
  <c r="J5" i="1"/>
  <c r="K4" i="2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D4" i="32" l="1"/>
  <c r="L4" i="21"/>
  <c r="U95" i="1"/>
  <c r="U93" i="1"/>
  <c r="U92" i="1"/>
  <c r="C92" i="1"/>
  <c r="E4" i="32" l="1"/>
  <c r="K5" i="21"/>
  <c r="O5" i="21" s="1"/>
  <c r="N82" i="21"/>
  <c r="L82" i="21"/>
  <c r="K82" i="21"/>
  <c r="O82" i="21" s="1"/>
  <c r="N81" i="21"/>
  <c r="L81" i="21"/>
  <c r="K81" i="21"/>
  <c r="O81" i="21" s="1"/>
  <c r="N80" i="21"/>
  <c r="L80" i="21"/>
  <c r="K80" i="21"/>
  <c r="O80" i="21" s="1"/>
  <c r="N79" i="21"/>
  <c r="L79" i="21"/>
  <c r="K79" i="21"/>
  <c r="O79" i="21" s="1"/>
  <c r="N78" i="21"/>
  <c r="L78" i="21"/>
  <c r="K78" i="21"/>
  <c r="O78" i="21" s="1"/>
  <c r="N77" i="21"/>
  <c r="L77" i="21"/>
  <c r="K77" i="21"/>
  <c r="O77" i="21" s="1"/>
  <c r="N76" i="21"/>
  <c r="L76" i="21"/>
  <c r="K76" i="21"/>
  <c r="O76" i="21" s="1"/>
  <c r="N75" i="21"/>
  <c r="L75" i="21"/>
  <c r="K75" i="21"/>
  <c r="O75" i="21" s="1"/>
  <c r="N74" i="21"/>
  <c r="L74" i="21"/>
  <c r="K74" i="21"/>
  <c r="O74" i="21" s="1"/>
  <c r="N73" i="21"/>
  <c r="L73" i="21"/>
  <c r="K73" i="21"/>
  <c r="O73" i="21" s="1"/>
  <c r="N72" i="21"/>
  <c r="L72" i="21"/>
  <c r="K72" i="21"/>
  <c r="O72" i="21" s="1"/>
  <c r="N71" i="21"/>
  <c r="L71" i="21"/>
  <c r="K71" i="21"/>
  <c r="O71" i="21" s="1"/>
  <c r="N70" i="21"/>
  <c r="L70" i="21"/>
  <c r="K70" i="21"/>
  <c r="O70" i="21" s="1"/>
  <c r="N69" i="21"/>
  <c r="L69" i="21"/>
  <c r="K69" i="21"/>
  <c r="O69" i="21" s="1"/>
  <c r="N68" i="21"/>
  <c r="L68" i="21"/>
  <c r="K68" i="21"/>
  <c r="O68" i="21" s="1"/>
  <c r="N67" i="21"/>
  <c r="L67" i="21"/>
  <c r="K67" i="21"/>
  <c r="O67" i="21" s="1"/>
  <c r="N66" i="21"/>
  <c r="L66" i="21"/>
  <c r="K66" i="21"/>
  <c r="O66" i="21" s="1"/>
  <c r="N65" i="21"/>
  <c r="L65" i="21"/>
  <c r="K65" i="21"/>
  <c r="O65" i="21" s="1"/>
  <c r="N64" i="21"/>
  <c r="L64" i="21"/>
  <c r="K64" i="21"/>
  <c r="O64" i="21" s="1"/>
  <c r="N63" i="21"/>
  <c r="L63" i="21"/>
  <c r="K63" i="21"/>
  <c r="O63" i="21" s="1"/>
  <c r="N62" i="21"/>
  <c r="L62" i="21"/>
  <c r="K62" i="21"/>
  <c r="O62" i="21" s="1"/>
  <c r="N61" i="21"/>
  <c r="L61" i="21"/>
  <c r="K61" i="21"/>
  <c r="O61" i="21" s="1"/>
  <c r="N60" i="21"/>
  <c r="L60" i="21"/>
  <c r="K60" i="21"/>
  <c r="O60" i="21" s="1"/>
  <c r="N59" i="21"/>
  <c r="L59" i="21"/>
  <c r="K59" i="21"/>
  <c r="O59" i="21" s="1"/>
  <c r="N58" i="21"/>
  <c r="L58" i="21"/>
  <c r="K58" i="21"/>
  <c r="O58" i="21" s="1"/>
  <c r="N57" i="21"/>
  <c r="L57" i="21"/>
  <c r="K57" i="21"/>
  <c r="O57" i="21" s="1"/>
  <c r="N56" i="21"/>
  <c r="L56" i="21"/>
  <c r="K56" i="21"/>
  <c r="O56" i="21" s="1"/>
  <c r="N55" i="21"/>
  <c r="L55" i="21"/>
  <c r="K55" i="21"/>
  <c r="O55" i="21" s="1"/>
  <c r="N54" i="21"/>
  <c r="L54" i="21"/>
  <c r="K54" i="21"/>
  <c r="O54" i="21" s="1"/>
  <c r="N53" i="21"/>
  <c r="L53" i="21"/>
  <c r="K53" i="21"/>
  <c r="O53" i="21" s="1"/>
  <c r="N52" i="21"/>
  <c r="L52" i="21"/>
  <c r="K52" i="21"/>
  <c r="O52" i="21" s="1"/>
  <c r="N51" i="21"/>
  <c r="L51" i="21"/>
  <c r="K51" i="21"/>
  <c r="O51" i="21" s="1"/>
  <c r="N50" i="21"/>
  <c r="L50" i="21"/>
  <c r="K50" i="21"/>
  <c r="O50" i="21" s="1"/>
  <c r="N49" i="21"/>
  <c r="L49" i="21"/>
  <c r="K49" i="21"/>
  <c r="O49" i="21" s="1"/>
  <c r="N48" i="21"/>
  <c r="L48" i="21"/>
  <c r="K48" i="21"/>
  <c r="O48" i="21" s="1"/>
  <c r="N47" i="21"/>
  <c r="L47" i="21"/>
  <c r="K47" i="21"/>
  <c r="O47" i="21" s="1"/>
  <c r="N46" i="21"/>
  <c r="L46" i="21"/>
  <c r="K46" i="21"/>
  <c r="O46" i="21" s="1"/>
  <c r="N45" i="21"/>
  <c r="L45" i="21"/>
  <c r="K45" i="21"/>
  <c r="O45" i="21" s="1"/>
  <c r="N44" i="21"/>
  <c r="L44" i="21"/>
  <c r="K44" i="21"/>
  <c r="O44" i="21" s="1"/>
  <c r="N43" i="21"/>
  <c r="L43" i="21"/>
  <c r="K43" i="21"/>
  <c r="O43" i="21" s="1"/>
  <c r="N42" i="21"/>
  <c r="L42" i="21"/>
  <c r="K42" i="21"/>
  <c r="O42" i="21" s="1"/>
  <c r="N41" i="21"/>
  <c r="L41" i="21"/>
  <c r="K41" i="21"/>
  <c r="O41" i="21" s="1"/>
  <c r="N40" i="21"/>
  <c r="L40" i="21"/>
  <c r="K40" i="21"/>
  <c r="O40" i="21" s="1"/>
  <c r="N39" i="21"/>
  <c r="L39" i="21"/>
  <c r="K39" i="21"/>
  <c r="O39" i="21" s="1"/>
  <c r="N38" i="21"/>
  <c r="L38" i="21"/>
  <c r="K38" i="21"/>
  <c r="O38" i="21" s="1"/>
  <c r="N37" i="21"/>
  <c r="L37" i="21"/>
  <c r="K37" i="21"/>
  <c r="O37" i="21" s="1"/>
  <c r="N36" i="21"/>
  <c r="L36" i="21"/>
  <c r="K36" i="21"/>
  <c r="O36" i="21" s="1"/>
  <c r="N35" i="21"/>
  <c r="L35" i="21"/>
  <c r="K35" i="21"/>
  <c r="O35" i="21" s="1"/>
  <c r="N34" i="21"/>
  <c r="L34" i="21"/>
  <c r="K34" i="21"/>
  <c r="O34" i="21" s="1"/>
  <c r="N33" i="21"/>
  <c r="L33" i="21"/>
  <c r="K33" i="21"/>
  <c r="O33" i="21" s="1"/>
  <c r="N32" i="21"/>
  <c r="L32" i="21"/>
  <c r="K32" i="21"/>
  <c r="O32" i="21" s="1"/>
  <c r="N31" i="21"/>
  <c r="L31" i="21"/>
  <c r="K31" i="21"/>
  <c r="O31" i="21" s="1"/>
  <c r="N30" i="21"/>
  <c r="L30" i="21"/>
  <c r="K30" i="21"/>
  <c r="O30" i="21" s="1"/>
  <c r="N29" i="21"/>
  <c r="L29" i="21"/>
  <c r="K29" i="21"/>
  <c r="O29" i="21" s="1"/>
  <c r="N28" i="21"/>
  <c r="L28" i="21"/>
  <c r="K28" i="21"/>
  <c r="O28" i="21" s="1"/>
  <c r="N27" i="21"/>
  <c r="L27" i="21"/>
  <c r="K27" i="21"/>
  <c r="O27" i="21" s="1"/>
  <c r="N26" i="21"/>
  <c r="L26" i="21"/>
  <c r="K26" i="21"/>
  <c r="O26" i="21" s="1"/>
  <c r="N25" i="21"/>
  <c r="L25" i="21"/>
  <c r="K25" i="21"/>
  <c r="O25" i="21" s="1"/>
  <c r="N24" i="21"/>
  <c r="L24" i="21"/>
  <c r="K24" i="21"/>
  <c r="O24" i="21" s="1"/>
  <c r="N23" i="21"/>
  <c r="L23" i="21"/>
  <c r="K23" i="21"/>
  <c r="O23" i="21" s="1"/>
  <c r="N22" i="21"/>
  <c r="L22" i="21"/>
  <c r="K22" i="21"/>
  <c r="O22" i="21" s="1"/>
  <c r="N21" i="21"/>
  <c r="L21" i="21"/>
  <c r="K21" i="21"/>
  <c r="O21" i="21" s="1"/>
  <c r="N20" i="21"/>
  <c r="L20" i="21"/>
  <c r="K20" i="21"/>
  <c r="O20" i="21" s="1"/>
  <c r="N19" i="21"/>
  <c r="L19" i="21"/>
  <c r="K19" i="21"/>
  <c r="O19" i="21" s="1"/>
  <c r="N18" i="21"/>
  <c r="L18" i="21"/>
  <c r="K18" i="21"/>
  <c r="O18" i="21" s="1"/>
  <c r="N17" i="21"/>
  <c r="L17" i="21"/>
  <c r="K17" i="21"/>
  <c r="O17" i="21" s="1"/>
  <c r="N16" i="21"/>
  <c r="L16" i="21"/>
  <c r="K16" i="21"/>
  <c r="O16" i="21" s="1"/>
  <c r="N15" i="21"/>
  <c r="L15" i="21"/>
  <c r="K15" i="21"/>
  <c r="O15" i="21" s="1"/>
  <c r="N14" i="21"/>
  <c r="L14" i="21"/>
  <c r="K14" i="21"/>
  <c r="O14" i="21" s="1"/>
  <c r="N13" i="21"/>
  <c r="L13" i="21"/>
  <c r="K13" i="21"/>
  <c r="O13" i="21" s="1"/>
  <c r="N12" i="21"/>
  <c r="L12" i="21"/>
  <c r="K12" i="21"/>
  <c r="O12" i="21" s="1"/>
  <c r="N11" i="21"/>
  <c r="L11" i="21"/>
  <c r="K11" i="21"/>
  <c r="O11" i="21" s="1"/>
  <c r="N10" i="21"/>
  <c r="L10" i="21"/>
  <c r="K10" i="21"/>
  <c r="O10" i="21" s="1"/>
  <c r="N9" i="21"/>
  <c r="L9" i="21"/>
  <c r="K9" i="21"/>
  <c r="O9" i="21" s="1"/>
  <c r="N8" i="21"/>
  <c r="L8" i="21"/>
  <c r="K8" i="21"/>
  <c r="O8" i="21" s="1"/>
  <c r="N7" i="21"/>
  <c r="L7" i="21"/>
  <c r="K7" i="21"/>
  <c r="O7" i="21" s="1"/>
  <c r="N6" i="21"/>
  <c r="L6" i="21"/>
  <c r="K6" i="21"/>
  <c r="O6" i="21" s="1"/>
  <c r="N5" i="21"/>
  <c r="L5" i="21"/>
  <c r="N4" i="21"/>
  <c r="O4" i="21"/>
  <c r="M4" i="21" l="1"/>
  <c r="K83" i="2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L83"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H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H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H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N5" i="1" l="1"/>
  <c r="Z96" i="1"/>
  <c r="Y96" i="1"/>
  <c r="N27" i="1"/>
  <c r="X96" i="1"/>
  <c r="W96" i="1"/>
  <c r="F5" i="2" l="1"/>
  <c r="A5" i="2"/>
  <c r="F10" i="2"/>
  <c r="F9" i="2"/>
  <c r="B12" i="2"/>
  <c r="P6" i="1"/>
  <c r="P7" i="1"/>
  <c r="P8" i="1"/>
  <c r="C97" i="1" s="1"/>
  <c r="P9" i="1"/>
  <c r="P10" i="1"/>
  <c r="P11" i="1"/>
  <c r="P12" i="1"/>
  <c r="P13" i="1"/>
  <c r="P14" i="1"/>
  <c r="P15" i="1"/>
  <c r="P17" i="1"/>
  <c r="P18" i="1"/>
  <c r="P19" i="1"/>
  <c r="P20" i="1"/>
  <c r="P21" i="1"/>
  <c r="P22" i="1"/>
  <c r="P23" i="1"/>
  <c r="P24" i="1"/>
  <c r="P25" i="1"/>
  <c r="P27" i="1"/>
  <c r="P28" i="1"/>
  <c r="P29" i="1"/>
  <c r="P30"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R18" i="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R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F84" i="11"/>
  <c r="G84" i="11" s="1"/>
  <c r="F80" i="11"/>
  <c r="G80" i="11" s="1"/>
  <c r="F76" i="11"/>
  <c r="G76" i="11" s="1"/>
  <c r="F72" i="11"/>
  <c r="G72" i="11" s="1"/>
  <c r="F64" i="11"/>
  <c r="G64" i="11" s="1"/>
  <c r="F56" i="11"/>
  <c r="G56" i="11" s="1"/>
  <c r="F44" i="11"/>
  <c r="G44" i="11" s="1"/>
  <c r="F40" i="11"/>
  <c r="G40" i="11" s="1"/>
  <c r="F36" i="11"/>
  <c r="G36" i="11" s="1"/>
  <c r="F24" i="11"/>
  <c r="G24" i="11" s="1"/>
  <c r="F34" i="11"/>
  <c r="G34" i="11" s="1"/>
  <c r="F8" i="11"/>
  <c r="G8" i="11" s="1"/>
  <c r="F7" i="11"/>
  <c r="G7" i="11" s="1"/>
  <c r="E6" i="19"/>
  <c r="E9" i="19" s="1"/>
  <c r="F85" i="11"/>
  <c r="G85" i="11" s="1"/>
  <c r="F73" i="11"/>
  <c r="G73" i="11" s="1"/>
  <c r="F61" i="11"/>
  <c r="G61" i="11" s="1"/>
  <c r="F59" i="11"/>
  <c r="G59" i="11" s="1"/>
  <c r="F53" i="11"/>
  <c r="G53" i="11" s="1"/>
  <c r="F46" i="11"/>
  <c r="G46" i="11" s="1"/>
  <c r="F26" i="11"/>
  <c r="G26" i="11" s="1"/>
  <c r="F22" i="11"/>
  <c r="G22" i="11" s="1"/>
  <c r="F21" i="11"/>
  <c r="G21" i="11" s="1"/>
  <c r="F9" i="11"/>
  <c r="G9" i="11" s="1"/>
  <c r="F10" i="11"/>
  <c r="G10" i="11" s="1"/>
  <c r="F11" i="11"/>
  <c r="G11" i="11" s="1"/>
  <c r="F12" i="11"/>
  <c r="G12" i="11" s="1"/>
  <c r="F13" i="11"/>
  <c r="G13" i="11" s="1"/>
  <c r="F14" i="11"/>
  <c r="G14" i="11" s="1"/>
  <c r="F15" i="11"/>
  <c r="G15" i="11" s="1"/>
  <c r="F16" i="11"/>
  <c r="G16" i="11" s="1"/>
  <c r="F17" i="11"/>
  <c r="G17" i="11" s="1"/>
  <c r="F18" i="11"/>
  <c r="G18" i="11" s="1"/>
  <c r="F19" i="11"/>
  <c r="G19" i="11" s="1"/>
  <c r="F23" i="11"/>
  <c r="G23" i="11" s="1"/>
  <c r="F25" i="11"/>
  <c r="G25" i="11" s="1"/>
  <c r="F27" i="11"/>
  <c r="G27" i="11" s="1"/>
  <c r="F28" i="11"/>
  <c r="G28" i="11" s="1"/>
  <c r="F29" i="11"/>
  <c r="G29" i="11" s="1"/>
  <c r="F30" i="11"/>
  <c r="G30" i="11" s="1"/>
  <c r="F31" i="11"/>
  <c r="G31" i="11" s="1"/>
  <c r="F32" i="11"/>
  <c r="G32" i="11" s="1"/>
  <c r="F33" i="11"/>
  <c r="G33" i="11" s="1"/>
  <c r="F35" i="11"/>
  <c r="G35" i="11" s="1"/>
  <c r="F37" i="11"/>
  <c r="G37" i="11" s="1"/>
  <c r="F38" i="11"/>
  <c r="G38" i="11" s="1"/>
  <c r="F39" i="11"/>
  <c r="G39" i="11" s="1"/>
  <c r="F41" i="11"/>
  <c r="G41" i="11" s="1"/>
  <c r="F42" i="11"/>
  <c r="G42" i="11" s="1"/>
  <c r="F43" i="11"/>
  <c r="G43" i="11" s="1"/>
  <c r="F45" i="11"/>
  <c r="G45" i="11" s="1"/>
  <c r="F47" i="11"/>
  <c r="G47" i="11" s="1"/>
  <c r="F48" i="11"/>
  <c r="G48" i="11" s="1"/>
  <c r="F49" i="11"/>
  <c r="G49" i="11" s="1"/>
  <c r="F50" i="11"/>
  <c r="G50" i="11" s="1"/>
  <c r="F51" i="11"/>
  <c r="G51" i="11" s="1"/>
  <c r="F52" i="11"/>
  <c r="G52" i="11" s="1"/>
  <c r="F54" i="11"/>
  <c r="G54" i="11" s="1"/>
  <c r="F55" i="11"/>
  <c r="G55" i="11" s="1"/>
  <c r="F57" i="11"/>
  <c r="G57" i="11" s="1"/>
  <c r="F58" i="11"/>
  <c r="G58" i="11" s="1"/>
  <c r="F60" i="11"/>
  <c r="G60" i="11" s="1"/>
  <c r="F62" i="11"/>
  <c r="G62" i="11" s="1"/>
  <c r="F63" i="11"/>
  <c r="G63" i="11" s="1"/>
  <c r="F65" i="11"/>
  <c r="G65" i="11" s="1"/>
  <c r="F66" i="11"/>
  <c r="G66" i="11" s="1"/>
  <c r="F67" i="11"/>
  <c r="G67" i="11" s="1"/>
  <c r="F68" i="11"/>
  <c r="G68" i="11" s="1"/>
  <c r="F69" i="11"/>
  <c r="G69" i="11" s="1"/>
  <c r="F70" i="11"/>
  <c r="G70" i="11" s="1"/>
  <c r="F71" i="11"/>
  <c r="G71" i="11" s="1"/>
  <c r="F74" i="11"/>
  <c r="G74" i="11" s="1"/>
  <c r="F75" i="11"/>
  <c r="G75" i="11" s="1"/>
  <c r="F77" i="11"/>
  <c r="G77" i="11" s="1"/>
  <c r="F78" i="11"/>
  <c r="G78" i="11" s="1"/>
  <c r="F79" i="11"/>
  <c r="G79" i="11" s="1"/>
  <c r="F81" i="11"/>
  <c r="G81" i="11" s="1"/>
  <c r="F82" i="11"/>
  <c r="G82" i="11" s="1"/>
  <c r="F83" i="11"/>
  <c r="G83" i="11" s="1"/>
  <c r="F6" i="11"/>
  <c r="G6" i="11" s="1"/>
  <c r="F86" i="11"/>
  <c r="F20" i="11"/>
  <c r="G20" i="11" s="1"/>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H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H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H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<sst xmlns="http://schemas.openxmlformats.org/spreadsheetml/2006/main" count="6769" uniqueCount="830">
  <si>
    <t>Converting Data by Municpality to Grouped Municpalities</t>
  </si>
  <si>
    <t>Converter: Place information for individual municipalities in column C, and the data is grouped in line with the grouped municipalities for Gambling data in column F</t>
  </si>
  <si>
    <t>Municipalities</t>
  </si>
  <si>
    <t>Grouped Municipalities</t>
  </si>
  <si>
    <t>Total Victoria</t>
  </si>
  <si>
    <t>Total Melbourne metro.</t>
  </si>
  <si>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</si>
  <si>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</si>
  <si>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</si>
  <si>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</si>
  <si>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</si>
  <si>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</si>
  <si>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</si>
  <si>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</si>
  <si>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</si>
  <si>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</si>
  <si>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</si>
  <si>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</si>
  <si>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</si>
  <si>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</si>
  <si>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</si>
  <si>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</si>
  <si>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</si>
  <si>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</si>
  <si>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</si>
  <si>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</si>
  <si>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</si>
  <si>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</si>
  <si>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</si>
  <si>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</si>
  <si>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</si>
  <si>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</si>
  <si>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</si>
  <si>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</si>
  <si>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</si>
  <si>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</si>
  <si>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</si>
  <si>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</si>
  <si>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</si>
  <si>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</si>
  <si>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</si>
  <si>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</si>
  <si>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</si>
  <si>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</si>
  <si>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</si>
  <si>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</si>
  <si>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</si>
  <si>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</si>
  <si>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</si>
  <si>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</si>
  <si>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</si>
  <si>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</si>
  <si>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</si>
  <si>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</si>
  <si>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</si>
  <si>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</si>
  <si>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</si>
  <si>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</si>
  <si>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</si>
  <si>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</si>
  <si>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</si>
  <si>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</si>
  <si>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</si>
  <si>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</si>
  <si>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</si>
  <si>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</si>
  <si>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</si>
  <si>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</si>
  <si>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</si>
  <si>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</si>
  <si>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</si>
  <si>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</si>
  <si>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</si>
  <si>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</si>
  <si>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</si>
  <si>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</si>
  <si>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</si>
  <si>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</si>
  <si>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</si>
  <si>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</si>
  <si>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</si>
  <si>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</si>
  <si>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</si>
  <si>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</si>
  <si>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</si>
  <si>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</si>
  <si>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</si>
  <si>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</si>
  <si>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</si>
  <si>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</si>
  <si>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</si>
  <si>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</si>
  <si>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</si>
  <si>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</si>
  <si>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</si>
  <si>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</si>
  <si>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</si>
  <si>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</si>
  <si>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</si>
  <si>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</si>
  <si>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</si>
  <si>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</si>
  <si>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</si>
  <si>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Ararat, Southern Grampians</t>
  </si>
  <si>
    <t>Ballarat</t>
  </si>
  <si>
    <t>Banyule</t>
  </si>
  <si>
    <t>Bass Coast</t>
  </si>
  <si>
    <t>Baw Baw</t>
  </si>
  <si>
    <t>Bayside</t>
  </si>
  <si>
    <t>Benalla</t>
  </si>
  <si>
    <t>Boroondara</t>
  </si>
  <si>
    <t>Brimbank</t>
  </si>
  <si>
    <t>Buloke</t>
  </si>
  <si>
    <t>Campaspe</t>
  </si>
  <si>
    <t>Cardinia</t>
  </si>
  <si>
    <t>Casey</t>
  </si>
  <si>
    <t>Central Goldfields, Hepburn</t>
  </si>
  <si>
    <t>Colac-Otway</t>
  </si>
  <si>
    <t>Corangamite, Queenscliffe</t>
  </si>
  <si>
    <t>Darebin</t>
  </si>
  <si>
    <t>East Gippsland</t>
  </si>
  <si>
    <t>Frankston</t>
  </si>
  <si>
    <t>Gannawarra, Mt Alexander, Murrindindi, Strathbogie</t>
  </si>
  <si>
    <t>Glen Eira</t>
  </si>
  <si>
    <t>Glenelg</t>
  </si>
  <si>
    <t>Golden Plains</t>
  </si>
  <si>
    <t>Greater Bendigo</t>
  </si>
  <si>
    <t>Greater Dandenong</t>
  </si>
  <si>
    <t>Greater Geelong</t>
  </si>
  <si>
    <t>Greater Shepparton</t>
  </si>
  <si>
    <t>Hepburn, Central Goldfields</t>
  </si>
  <si>
    <t>Hindmarsh</t>
  </si>
  <si>
    <t>Hobsons Bay</t>
  </si>
  <si>
    <t>Horsham</t>
  </si>
  <si>
    <t>Hume</t>
  </si>
  <si>
    <t>Indigo</t>
  </si>
  <si>
    <t>Kingston</t>
  </si>
  <si>
    <t>Knox</t>
  </si>
  <si>
    <t>Latrobe</t>
  </si>
  <si>
    <t>Loddon</t>
  </si>
  <si>
    <t>Macedon Ranges</t>
  </si>
  <si>
    <t>Manningham</t>
  </si>
  <si>
    <t>Mansfield, Moria, Towong</t>
  </si>
  <si>
    <t>Maribyrnong</t>
  </si>
  <si>
    <t>Maroondah</t>
  </si>
  <si>
    <t>Melbourne</t>
  </si>
  <si>
    <t>Melton</t>
  </si>
  <si>
    <t>Mildura</t>
  </si>
  <si>
    <t>Mitchell</t>
  </si>
  <si>
    <t>Moira, Mansfield, Towong</t>
  </si>
  <si>
    <t>Monash</t>
  </si>
  <si>
    <t>Moonee Valley</t>
  </si>
  <si>
    <t>Moorabool</t>
  </si>
  <si>
    <t>Moreland</t>
  </si>
  <si>
    <t>Mornington Peninsula</t>
  </si>
  <si>
    <t>Mt Alexander, Gannawarra, Murrindindi, Strathbogie</t>
  </si>
  <si>
    <t>Moyne</t>
  </si>
  <si>
    <t>Murrindindi, Mt Alexander, Gannawarra, Strathbogie</t>
  </si>
  <si>
    <t>Nillumbik</t>
  </si>
  <si>
    <t>Northern Grampians</t>
  </si>
  <si>
    <t>Port Phillip</t>
  </si>
  <si>
    <t>Pyrenees</t>
  </si>
  <si>
    <t>Queenscliffe, Corangamite</t>
  </si>
  <si>
    <t>South Gippsland</t>
  </si>
  <si>
    <t>Southern Grampians, Ararat</t>
  </si>
  <si>
    <t>Stonnington</t>
  </si>
  <si>
    <t>Strathbogie, Murrindindi, Mt Alexander, Gannawarra</t>
  </si>
  <si>
    <t>Surf Coast</t>
  </si>
  <si>
    <t>Swan Hill</t>
  </si>
  <si>
    <t>Towong, Moira, Mansfield</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</si>
  <si>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</si>
  <si>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</si>
  <si>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</si>
  <si>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</si>
  <si>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</si>
  <si>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</si>
  <si>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</si>
  <si>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</si>
  <si>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</si>
  <si>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</si>
  <si>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</si>
  <si>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</si>
  <si>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</si>
  <si>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</si>
  <si>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</si>
  <si>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</si>
  <si>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</si>
  <si>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</si>
  <si>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</si>
  <si>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</si>
  <si>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</si>
  <si>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</si>
  <si>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</si>
  <si>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</si>
  <si>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</si>
  <si>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</si>
  <si>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</si>
  <si>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</si>
  <si>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</si>
  <si>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</si>
  <si>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</si>
  <si>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</si>
  <si>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</si>
  <si>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</si>
  <si>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</si>
  <si>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</si>
  <si>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</si>
  <si>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</si>
  <si>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</si>
  <si>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</si>
  <si>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</si>
  <si>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</si>
  <si>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</si>
  <si>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</si>
  <si>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</si>
  <si>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</si>
  <si>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</si>
  <si>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</si>
  <si>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</si>
  <si>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</si>
  <si>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</si>
  <si>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</si>
  <si>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</si>
  <si>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</si>
  <si>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</si>
  <si>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</si>
  <si>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</si>
  <si>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</si>
  <si>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</si>
  <si>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</si>
  <si>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</si>
  <si>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</si>
  <si>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</si>
  <si>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</si>
  <si>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</si>
  <si>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</si>
  <si>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</si>
  <si>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</si>
  <si>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</si>
  <si>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</si>
  <si>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</si>
  <si>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</si>
  <si>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</si>
  <si>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</si>
  <si>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</si>
  <si>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</si>
  <si>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</si>
  <si>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</si>
  <si>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</si>
  <si>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</si>
  <si>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</si>
  <si>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</si>
  <si>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</si>
  <si>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</si>
  <si>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</si>
  <si>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</si>
  <si>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</si>
  <si>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</si>
  <si>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</si>
  <si>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</si>
  <si>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</si>
  <si>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</si>
  <si>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</si>
  <si>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</si>
  <si>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</si>
  <si>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</si>
  <si>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</si>
  <si>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</si>
  <si>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</si>
  <si>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</si>
  <si>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</si>
  <si>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</si>
  <si>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</si>
  <si>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</si>
  <si>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</si>
  <si>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</si>
  <si>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</si>
  <si>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</si>
  <si>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</si>
  <si>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</si>
  <si>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</si>
  <si>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</si>
  <si>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</si>
  <si>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</si>
  <si>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</si>
  <si>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</si>
  <si>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</si>
  <si>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</si>
  <si>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</si>
  <si>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</si>
  <si>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</si>
  <si>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</si>
  <si>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</si>
  <si>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</si>
  <si>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</si>
  <si>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</si>
  <si>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</si>
  <si>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</si>
  <si>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</si>
  <si>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</si>
  <si>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</si>
  <si>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</si>
  <si>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</si>
  <si>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</si>
  <si>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</si>
  <si>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</si>
  <si>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</si>
  <si>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</si>
  <si>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</si>
  <si>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</si>
  <si>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</si>
  <si>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</si>
  <si>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</si>
  <si>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</si>
  <si>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</si>
  <si>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</si>
  <si>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</si>
  <si>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</si>
  <si>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</si>
  <si>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</si>
  <si>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</si>
  <si>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</si>
  <si>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</si>
  <si>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</si>
  <si>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</si>
  <si>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</si>
  <si>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</si>
  <si>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</si>
  <si>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</si>
  <si>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</si>
  <si>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</si>
  <si>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</si>
  <si>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</si>
  <si>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</si>
  <si>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</si>
  <si>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</si>
  <si>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</si>
  <si>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</si>
  <si>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</si>
  <si>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</si>
  <si>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</si>
  <si>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</si>
  <si>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</si>
  <si>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</si>
  <si>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</si>
  <si>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</si>
  <si>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</si>
  <si>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</si>
  <si>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</si>
  <si>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</si>
  <si>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</si>
  <si>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</si>
  <si>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</si>
  <si>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</si>
  <si>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</si>
  <si>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</si>
  <si>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</si>
  <si>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</si>
  <si>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</si>
  <si>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</si>
  <si>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</si>
  <si>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</si>
  <si>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</si>
  <si>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</si>
  <si>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</si>
  <si>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</si>
  <si>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</si>
  <si>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</si>
  <si>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</si>
  <si>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</si>
  <si>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</si>
  <si>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</si>
  <si>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</si>
  <si>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</si>
  <si>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</si>
  <si>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</si>
  <si>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</si>
  <si>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</si>
  <si>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</si>
  <si>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</si>
  <si>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Malvern Vale Club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</si>
  <si>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</si>
  <si>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</si>
  <si>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</si>
  <si>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</si>
  <si>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</si>
  <si>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</si>
  <si>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</si>
  <si>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</si>
  <si>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</si>
  <si>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</si>
  <si>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</si>
  <si>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</si>
  <si>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</si>
  <si>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</si>
  <si>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</si>
  <si>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</si>
  <si>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</si>
  <si>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</si>
  <si>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</si>
  <si>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</si>
  <si>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</si>
  <si>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</si>
  <si>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</si>
  <si>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</si>
  <si>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</si>
  <si>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</si>
  <si>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</si>
  <si>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</si>
  <si>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</si>
  <si>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</si>
  <si>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</si>
  <si>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</si>
  <si>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</si>
  <si>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</si>
  <si>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</si>
  <si>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</si>
  <si>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</si>
  <si>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</si>
  <si>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</si>
  <si>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</si>
  <si>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</si>
  <si>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</si>
  <si>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</si>
  <si>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</si>
  <si>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</si>
  <si>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</si>
  <si>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</si>
  <si>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</si>
  <si>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</si>
  <si>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</si>
  <si>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</si>
  <si>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</si>
  <si>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</si>
  <si>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</si>
  <si>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</si>
  <si>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</si>
  <si>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</si>
  <si>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</si>
  <si>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</si>
  <si>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</si>
  <si>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</si>
  <si>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</si>
  <si>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</si>
  <si>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</si>
  <si>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</si>
  <si>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</si>
  <si>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</si>
  <si>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</si>
  <si>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</si>
  <si>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</si>
  <si>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</si>
  <si>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</si>
  <si>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</si>
  <si>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</si>
  <si>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</si>
  <si>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</si>
  <si>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</si>
  <si>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</si>
  <si>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</si>
  <si>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</si>
  <si>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</si>
  <si>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</si>
  <si>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</si>
  <si>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</si>
  <si>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</si>
  <si>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</si>
  <si>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</si>
  <si>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</si>
  <si>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</si>
  <si>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</si>
  <si>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</si>
  <si>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</si>
  <si>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</si>
  <si>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</si>
  <si>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</si>
  <si>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</si>
  <si>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</si>
  <si>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</si>
  <si>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</si>
  <si>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</si>
  <si>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</si>
  <si>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</si>
  <si>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</si>
  <si>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</si>
  <si>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</si>
  <si>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</si>
  <si>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</si>
  <si>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</si>
  <si>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</si>
  <si>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</si>
  <si>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</si>
  <si>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</si>
  <si>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</si>
  <si>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</si>
  <si>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</si>
  <si>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</si>
  <si>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</si>
  <si>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</si>
  <si>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</si>
  <si>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</si>
  <si>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</si>
  <si>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</si>
  <si>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</si>
  <si>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</si>
  <si>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</si>
  <si>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</si>
  <si>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</si>
  <si>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</si>
  <si>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</si>
  <si>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</si>
  <si>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</si>
  <si>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</si>
  <si>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Football Social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</si>
  <si>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</si>
  <si>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</si>
  <si>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</si>
  <si>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</si>
  <si>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</si>
  <si>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</si>
  <si>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</si>
  <si>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</si>
  <si>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</si>
  <si>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</si>
  <si>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</si>
  <si>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</si>
  <si>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</si>
  <si>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</si>
  <si>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</si>
  <si>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</si>
  <si>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</si>
  <si>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</si>
  <si>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</si>
  <si>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</si>
  <si>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</si>
  <si>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</si>
  <si>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</si>
  <si>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</si>
  <si>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</si>
  <si>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</si>
  <si>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</si>
  <si>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</si>
  <si>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</si>
  <si>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</si>
  <si>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</si>
  <si>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</si>
  <si>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</si>
  <si>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</si>
  <si>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</si>
  <si>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</si>
  <si>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</si>
  <si>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</si>
  <si>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</si>
  <si>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</si>
  <si>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</si>
  <si>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</si>
  <si>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</si>
  <si>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</si>
  <si>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</si>
  <si>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</si>
  <si>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</si>
  <si>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</si>
  <si>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</si>
  <si>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</si>
  <si>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</si>
  <si>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</si>
  <si>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</si>
  <si>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</si>
  <si>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Ballarat Club Hotel</t>
  </si>
  <si>
    <t>Zagame'S Caulfield Club Hotel</t>
  </si>
  <si>
    <t>Zagame Boronia</t>
  </si>
  <si>
    <t>Club</t>
  </si>
  <si>
    <t>Metro</t>
  </si>
  <si>
    <t>Hotel</t>
  </si>
  <si>
    <t>Country</t>
  </si>
  <si>
    <t>Queenscliff Bowling Tennis And Croquet C</t>
  </si>
  <si>
    <t>Sportspark Gaming And Entertainment Cent</t>
  </si>
  <si>
    <t>Data</t>
  </si>
  <si>
    <t>Adj Data</t>
  </si>
  <si>
    <t>Rank</t>
  </si>
  <si>
    <t>Venues 2015</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</si>
  <si>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</si>
  <si>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</si>
  <si>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</si>
  <si>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</si>
  <si>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</si>
  <si>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</si>
  <si>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</si>
  <si>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</si>
  <si>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</si>
  <si>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</si>
  <si>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</si>
  <si>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</si>
  <si>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</si>
  <si>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</si>
  <si>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</si>
  <si>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</si>
  <si>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</si>
  <si>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</si>
  <si>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 xml:space="preserve">Venue type </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</si>
  <si>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</si>
  <si>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</si>
  <si>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</si>
  <si>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</si>
  <si>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</si>
  <si>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</si>
  <si>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</si>
  <si>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</si>
  <si>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</si>
  <si>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</si>
  <si>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</si>
  <si>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</si>
  <si>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</si>
  <si>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Expenditure 2019/20</t>
  </si>
  <si>
    <t>EGM Numbers Dec. 2019</t>
  </si>
  <si>
    <t>Electronic Gaming Machine Venue Level Expenditure</t>
  </si>
  <si>
    <t>Number of venues</t>
  </si>
  <si>
    <t>Average losses per EGM</t>
  </si>
  <si>
    <t>Ave Losses per venue</t>
  </si>
  <si>
    <t>Losses</t>
  </si>
  <si>
    <t>Number of EGMs</t>
  </si>
  <si>
    <t>Bay &amp; Bridge Hotel</t>
  </si>
  <si>
    <t>Bendigo Club</t>
  </si>
  <si>
    <t>Borough Club</t>
  </si>
  <si>
    <t>Bridge Hotel</t>
  </si>
  <si>
    <t>Brook On Sneydes</t>
  </si>
  <si>
    <t>Brunswick Club</t>
  </si>
  <si>
    <t>Camden Town Hotel</t>
  </si>
  <si>
    <t>Chase Hotel</t>
  </si>
  <si>
    <t>Clayton Hotel</t>
  </si>
  <si>
    <t>Cove Hotel</t>
  </si>
  <si>
    <t>Elsternwick Club</t>
  </si>
  <si>
    <t>Foundry Hotel Complex</t>
  </si>
  <si>
    <t>International</t>
  </si>
  <si>
    <t>Jim Dandy Hotel</t>
  </si>
  <si>
    <t>Lakes Entertainment Centre</t>
  </si>
  <si>
    <t>Meeting Place</t>
  </si>
  <si>
    <t>Moonee Ponds Club</t>
  </si>
  <si>
    <t>Old Town 'N' Country Tavern</t>
  </si>
  <si>
    <t>Orbost Club</t>
  </si>
  <si>
    <t>Prince Of Wales Hotel - Richmond</t>
  </si>
  <si>
    <t>Rex</t>
  </si>
  <si>
    <t>Richmond Henty Hotel, Portland</t>
  </si>
  <si>
    <t>Richmond Social</t>
  </si>
  <si>
    <t>Royal Hotel Ferntree Gully</t>
  </si>
  <si>
    <t>Settlement At Cranbourne</t>
  </si>
  <si>
    <t>Tigers Clubhouse</t>
  </si>
  <si>
    <t>Vale Hotel</t>
  </si>
  <si>
    <t>Vic Inn</t>
  </si>
  <si>
    <t>Yarram Country Club</t>
  </si>
  <si>
    <t>Bairnsdale RSL</t>
  </si>
  <si>
    <t>Altona RSL</t>
  </si>
  <si>
    <t>Ararat RSL</t>
  </si>
  <si>
    <t>Bendigo District RSL Club</t>
  </si>
  <si>
    <t>Bentleigh RSL</t>
  </si>
  <si>
    <t>Box Hill RSL</t>
  </si>
  <si>
    <t>Caulfield RSL</t>
  </si>
  <si>
    <t>Cheltenham Moorabbin RSL</t>
  </si>
  <si>
    <t>Clayton RSL</t>
  </si>
  <si>
    <t>Colac RSL</t>
  </si>
  <si>
    <t>Cranbourne RSL</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</si>
  <si>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</si>
  <si>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</si>
  <si>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</si>
  <si>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</si>
  <si>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</si>
  <si>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</si>
  <si>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</si>
  <si>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</si>
  <si>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</si>
  <si>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</si>
  <si>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</si>
  <si>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</si>
  <si>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</si>
  <si>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</si>
  <si>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</si>
  <si>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</si>
  <si>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</si>
  <si>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</si>
  <si>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</si>
  <si>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</si>
  <si>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</si>
  <si>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</si>
  <si>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</si>
  <si>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</si>
  <si>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</si>
  <si>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</si>
  <si>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</si>
  <si>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</si>
  <si>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Sale RSL &amp; Community Sub-Branch</t>
  </si>
  <si>
    <t>Seaford RSL</t>
  </si>
  <si>
    <t>Shepparton RSL</t>
  </si>
  <si>
    <t>Springvale RSL Club</t>
  </si>
  <si>
    <t>Sunshine RSL</t>
  </si>
  <si>
    <t>Swan Hill RSL</t>
  </si>
  <si>
    <t>Traralgon RSL</t>
  </si>
  <si>
    <t>Upper Yarra RSL</t>
  </si>
  <si>
    <t>Wangaratta RSL</t>
  </si>
  <si>
    <t>Warrnambool RSL</t>
  </si>
  <si>
    <t>Watsonia RSL</t>
  </si>
  <si>
    <t>Waverley RSL Club</t>
  </si>
  <si>
    <t>Werribee RSL</t>
  </si>
  <si>
    <t>West Heidelberg RSL</t>
  </si>
  <si>
    <t>Expenditure (millions)</t>
  </si>
  <si>
    <t>Bairnsdale Sporting And Convention Centr</t>
  </si>
  <si>
    <t>Essendon Football &amp; Community Sporting C</t>
  </si>
  <si>
    <t>Italian Australian Sporting And Social C</t>
  </si>
  <si>
    <t xml:space="preserve"> Coach And Horses</t>
  </si>
  <si>
    <t>Figures from LGA-level Monthly Data, for comparison</t>
  </si>
  <si>
    <r>
      <t xml:space="preserve">                                                                                       Select a locality, below    </t>
    </r>
    <r>
      <rPr>
        <sz val="9"/>
        <color indexed="8"/>
        <rFont val="Wingdings 2"/>
        <family val="1"/>
        <charset val="2"/>
      </rPr>
      <t>K</t>
    </r>
    <r>
      <rPr>
        <sz val="9"/>
        <color indexed="8"/>
        <rFont val="Palatino"/>
        <family val="1"/>
      </rPr>
      <t xml:space="preserve">   </t>
    </r>
  </si>
  <si>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</si>
  <si>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</si>
  <si>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Losses 20/21 ($Million)</t>
  </si>
  <si>
    <t>Brighton Beach Hotel</t>
  </si>
  <si>
    <t>Total Population 2021 (ABS Ann est.)</t>
  </si>
  <si>
    <r>
      <t xml:space="preserve">Adult pop. 2021 </t>
    </r>
    <r>
      <rPr>
        <sz val="7"/>
        <color rgb="FF000080"/>
        <rFont val="Garamond"/>
        <family val="1"/>
      </rPr>
      <t>(as at left, adjusted by % 2021 pop in Vic forecasts who were adults)</t>
    </r>
  </si>
  <si>
    <t>Losses 21/22 ($Million)</t>
  </si>
  <si>
    <t>list in vcglr sitee</t>
  </si>
  <si>
    <t># of EGMs</t>
  </si>
  <si>
    <t>#of venues</t>
  </si>
  <si>
    <t xml:space="preserve">Ven type </t>
  </si>
  <si>
    <t>Average EGM Numbers  
in December 2021</t>
  </si>
  <si>
    <t>Note:</t>
  </si>
  <si>
    <t>LONDON TAVERN changed name to The CAMDEN TOWN HOTEL in August 2018</t>
  </si>
  <si>
    <t>YALLOURN BOWLING CLUB changed name to NEWBOROUGH BOWLING CLUB in June 2018</t>
  </si>
  <si>
    <t>LEIGHOAK changed name to MVRC LEIGHOAK CLUB in July 2018</t>
  </si>
  <si>
    <t>CITY FAMILY HOTEL changed from Hotel to Club</t>
  </si>
  <si>
    <t>EAST MALVERN RSL ceased trading in October 2018</t>
  </si>
  <si>
    <t>CLUB TIVOLI ceased trading in November 2018</t>
  </si>
  <si>
    <t>DIAMOND CREEK TAVERN changed name to DIAMOND CREEK HOTEL in March 2019</t>
  </si>
  <si>
    <t>MERCURE GRAND HOTEL ON SWANSTON changed name to PULLMAN MELBOURNE ON SWANSTON in October 2019</t>
  </si>
  <si>
    <t>ZAGAME BORONIA changed name to BORONIA CLUB HOTEL in August 2021</t>
  </si>
  <si>
    <t>CRANBOURNE RSL changed name to CRANBOURNE SILKS October 2021</t>
  </si>
  <si>
    <t>*Gambling venues across Victoria were closed between 16 March 2020 and 8 November 2020 to slow the spread of coronavirus. Gaming expenditure data published during that time reflects these closures.</t>
  </si>
  <si>
    <t>Published: 28 January 2022</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</si>
  <si>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</si>
  <si>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</si>
  <si>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</si>
  <si>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</si>
  <si>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</si>
  <si>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</si>
  <si>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</si>
  <si>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</si>
  <si>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</si>
  <si>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</si>
  <si>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</si>
  <si>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</si>
  <si>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</si>
  <si>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</si>
  <si>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</si>
  <si>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</si>
  <si>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</si>
  <si>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</si>
  <si>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</si>
  <si>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</si>
  <si>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</si>
  <si>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</si>
  <si>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</si>
  <si>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</si>
  <si>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</si>
  <si>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</si>
  <si>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</si>
  <si>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</si>
  <si>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</si>
  <si>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</si>
  <si>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</si>
  <si>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</si>
  <si>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</si>
  <si>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</si>
  <si>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</si>
  <si>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</si>
  <si>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</si>
  <si>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</si>
  <si>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</si>
  <si>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</si>
  <si>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</si>
  <si>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</si>
  <si>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</si>
  <si>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</si>
  <si>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</si>
  <si>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</si>
  <si>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</si>
  <si>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</si>
  <si>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</si>
  <si>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</si>
  <si>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</si>
  <si>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</si>
  <si>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</si>
  <si>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</si>
  <si>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</si>
  <si>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</si>
  <si>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Count</t>
  </si>
  <si>
    <t>2021 June</t>
  </si>
  <si>
    <t>2022 June</t>
  </si>
  <si>
    <t>3  Calculated using the CPI indicies for Melbourne, for 2021 and 2022</t>
  </si>
  <si>
    <t>Venues mid-2022</t>
  </si>
  <si>
    <t>EGMs per 1,000 adults:
 2022</t>
  </si>
  <si>
    <t>Ranked EGMs per 1,000 adults: 2022</t>
  </si>
  <si>
    <t>Ranked Losses: 
2021/2022</t>
  </si>
  <si>
    <t>Losses per adult: 2021/22</t>
  </si>
  <si>
    <t>Ranked losses per adult: 2021/22</t>
  </si>
  <si>
    <t>Per cent change in losses: 
 2020/21 to 2021/22</t>
  </si>
  <si>
    <t>Per cent change in losses adjusted for inflation: 
 2020/21 to 2021/22</t>
  </si>
  <si>
    <t>Ranked per cent change in losses:
2020/21 to 2021/22</t>
  </si>
  <si>
    <t>EGMs per 1,000 adults: 2021/22</t>
  </si>
  <si>
    <t>Per cent change in losses:  2020/21 to 2021/22</t>
  </si>
  <si>
    <t xml:space="preserve">Sources of data used here: Victorian Gambling and Casino Control Commission 2022 (EGM gambling losses and EGM numbers), the Victorian Department of Environment, Land, Water and Planning (est. population by age, 2021), and Australian Bureau of Statistics 2022 (estimated municipal population 2021). </t>
  </si>
  <si>
    <t>Information: EGM and Venue Numbers from VGCCC website</t>
  </si>
  <si>
    <t>(but here, numbers for groups of LGAs are amalgamated and listed under one LGA, while numbers for other LGAs are omitted)</t>
  </si>
  <si>
    <t>Source: https://www.vgccc.vic.gov.au/sites/default/files/current_gaming_expenditure_venue_0.xls</t>
  </si>
  <si>
    <t>How to extract numbers of venues and EGMs, by municipality, from the table on the left</t>
  </si>
  <si>
    <t>Paste the data from the website into the spreadsheet, to create thee table on the left</t>
  </si>
  <si>
    <t>And for EGM numbers, the column whose rows you must sum for each municipality will be that giving the number of EGMs</t>
  </si>
  <si>
    <t>In the right-hand table, use a Sumif formula to add up the number of venues in each municipality. This will require that column G of the table at left be used as the column to sum  in that formula</t>
  </si>
  <si>
    <t>Ave EGMs in June 2022</t>
  </si>
  <si>
    <t>Bairnsdale Sporting And Convention Centre</t>
  </si>
  <si>
    <t>Beach</t>
  </si>
  <si>
    <t>Coach And Horses</t>
  </si>
  <si>
    <t>Expenditure 2021/22</t>
  </si>
  <si>
    <t>EGMs 2022</t>
  </si>
  <si>
    <t>Add a column to the right of the table, featuring thee number in each row. This will allow you to use a Sumif formula to add these numbers, and thereby determine the number of venues in each municipality</t>
  </si>
  <si>
    <r>
      <t>Updated:</t>
    </r>
    <r>
      <rPr>
        <b/>
        <sz val="8"/>
        <color theme="1"/>
        <rFont val="Palatino"/>
        <family val="1"/>
      </rPr>
      <t xml:space="preserve">  July, 2022</t>
    </r>
  </si>
  <si>
    <t>1  From VGCCC, Gaming Expenditure by venue, featuring EGM numbers as at mid-2022 and venues as at Dec. 2021. Accessed July 2022, at Source: https://www.vgccc.vic.gov.au/sites/default/files/current_gaming_expenditure_venue_0.xls</t>
  </si>
  <si>
    <t>2  Based on losses published by the VGCCC in July 2022, divided by the estimated adult populations for 2021, from Regional Population Estimates, ABS (total pops.) and Victoria in Future, Vic. Govt. (for % adults)</t>
  </si>
  <si>
    <r>
      <t xml:space="preserve">Venues: 2021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</si>
  <si>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r>
      <t xml:space="preserve">Attached EGMs: June 2022 </t>
    </r>
    <r>
      <rPr>
        <sz val="8"/>
        <color indexed="18"/>
        <rFont val="Palatino"/>
      </rPr>
      <t>(1)</t>
    </r>
  </si>
  <si>
    <t>EGMs per 1,000 Adults: 2020/2022</t>
  </si>
  <si>
    <t>EGM Gambing Losses 2021/2022</t>
  </si>
  <si>
    <r>
      <t>Losses per Adult 2021/2022</t>
    </r>
    <r>
      <rPr>
        <sz val="8"/>
        <color indexed="18"/>
        <rFont val="Palatino"/>
      </rPr>
      <t>(2)</t>
    </r>
  </si>
  <si>
    <t>% Change in Losses in year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</si>
</sst>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0.0"/>
    <numFmt numFmtId="165" formatCode="#,##0.0"/>
    <numFmt numFmtId="166" formatCode="&quot;$&quot;#,##0"/>
    <numFmt numFmtId="167" formatCode="&quot;$&quot;#,##0.0"/>
    <numFmt numFmtId="168" formatCode="_-* #,##0_-;\-* #,##0_-;_-* &quot;-&quot;??_-;_-@_-"/>
  </numFmts>
  <fonts count="8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9"/>
      <name val="Times New Roman"/>
      <family val="1"/>
    </font>
    <font>
      <sz val="10"/>
      <name val="Times New Roman"/>
      <family val="1"/>
    </font>
    <font>
      <sz val="8"/>
      <name val="Times New Roman"/>
      <family val="1"/>
    </font>
    <font>
      <sz val="8"/>
      <color indexed="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b/>
      <sz val="14"/>
      <name val="Times New Roman"/>
      <family val="1"/>
    </font>
    <font>
      <b/>
      <sz val="16"/>
      <name val="Times New Roman"/>
      <family val="1"/>
    </font>
    <font>
      <sz val="10"/>
      <name val="Arial"/>
      <family val="2"/>
    </font>
    <font>
      <sz val="6.5"/>
      <color indexed="18"/>
      <name val="Palatino"/>
      <family val="1"/>
    </font>
    <font>
      <b/>
      <sz val="8"/>
      <name val="Times New Roman"/>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b/>
      <sz val="9"/>
      <color theme="0"/>
      <name val="Calibri"/>
      <family val="2"/>
      <scheme val="minor"/>
    </font>
    <font>
      <sz val="10"/>
      <color theme="0"/>
      <name val="Arial"/>
      <family val="2"/>
    </font>
    <font>
      <sz val="20"/>
      <name val="Garamond"/>
      <family val="1"/>
    </font>
    <font>
      <sz val="9"/>
      <color rgb="FF000000"/>
      <name val="Calibri"/>
      <family val="2"/>
      <scheme val="minor"/>
    </font>
    <font>
      <sz val="9"/>
      <name val="Arial"/>
      <family val="2"/>
    </font>
    <font>
      <sz val="6"/>
      <color theme="1"/>
      <name val="Arial"/>
      <family val="2"/>
    </font>
    <font>
      <sz val="7"/>
      <color theme="1"/>
      <name val="Garamond"/>
      <family val="1"/>
    </font>
    <font>
      <sz val="7"/>
      <color rgb="FF000080"/>
      <name val="Garamond"/>
      <family val="1"/>
    </font>
    <font>
      <b/>
      <sz val="9"/>
      <name val="Arial"/>
      <family val="2"/>
    </font>
    <font>
      <sz val="9"/>
      <color indexed="8"/>
      <name val="Arial"/>
      <family val="2"/>
    </font>
    <font>
      <b/>
      <sz val="8"/>
      <name val="Arial"/>
      <family val="2"/>
    </font>
    <font>
      <b/>
      <sz val="10"/>
      <name val="Arial"/>
      <family val="2"/>
    </font>
    <font>
      <sz val="7"/>
      <name val="Calibri"/>
      <family val="2"/>
      <scheme val="minor"/>
    </font>
    <font>
      <sz val="8"/>
      <color rgb="FF000000"/>
      <name val="Calibri"/>
      <family val="2"/>
    </font>
    <font>
      <b/>
      <sz val="14"/>
      <name val="Calibri"/>
      <family val="2"/>
      <scheme val="minor"/>
    </font>
    <font>
      <sz val="8"/>
      <color rgb="FFFFFF00"/>
      <name val="Calibri"/>
      <family val="2"/>
      <scheme val="minor"/>
    </font>
    <font>
      <sz val="8"/>
      <color theme="0"/>
      <name val="Arial"/>
      <family val="2"/>
    </font>
    <font>
      <sz val="8"/>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rgb="FFCCFFFF"/>
        <bgColor indexed="64"/>
      </patternFill>
    </fill>
    <fill>
      <patternFill patternType="solid">
        <fgColor theme="3" tint="-0.499984740745262"/>
        <bgColor indexed="64"/>
      </patternFill>
    </fill>
  </fills>
  <borders count="25">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thin">
        <color indexed="64"/>
      </top>
      <bottom style="hair">
        <color indexed="64"/>
      </bottom>
      <diagonal/>
    </border>
    <border>
      <left/>
      <right/>
      <top style="hair">
        <color auto="1"/>
      </top>
      <bottom style="hair">
        <color auto="1"/>
      </bottom>
      <diagonal/>
    </border>
    <border>
      <left/>
      <right/>
      <top style="hair">
        <color indexed="64"/>
      </top>
      <bottom style="hair">
        <color indexed="64"/>
      </bottom>
      <diagonal/>
    </border>
    <border>
      <left/>
      <right/>
      <top style="thin">
        <color indexed="64"/>
      </top>
      <bottom style="double">
        <color indexed="64"/>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0" fontId="22" fillId="0" borderId="0"/>
    <xf numFmtId="0" fontId="5" fillId="0" borderId="0"/>
    <xf numFmtId="0" fontId="22" fillId="2" borderId="1">
      <alignment vertical="center"/>
      <protection locked="0"/>
    </xf>
    <xf numFmtId="0" fontId="4" fillId="0" borderId="0"/>
    <xf numFmtId="0" fontId="62"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6" fillId="0" borderId="0" applyNumberFormat="0" applyFill="0" applyBorder="0" applyAlignment="0" applyProtection="0">
      <alignment vertical="top"/>
      <protection locked="0"/>
    </xf>
  </cellStyleXfs>
  <cellXfs count="276">
    <xf numFmtId="0" fontId="0" fillId="0" borderId="0" xfId="0"/>
    <xf numFmtId="0" fontId="14" fillId="0" borderId="2" xfId="0" applyFont="1" applyFill="1" applyBorder="1" applyAlignment="1" applyProtection="1">
      <alignment horizontal="left" vertical="center"/>
      <protection hidden="1"/>
    </xf>
    <xf numFmtId="164" fontId="14" fillId="0" borderId="3" xfId="0" applyNumberFormat="1" applyFont="1" applyFill="1" applyBorder="1" applyAlignment="1" applyProtection="1">
      <alignment horizontal="left" vertical="center"/>
      <protection hidden="1"/>
    </xf>
    <xf numFmtId="0" fontId="18" fillId="0" borderId="4" xfId="0" applyFont="1" applyFill="1" applyBorder="1" applyAlignment="1" applyProtection="1">
      <alignment horizontal="right" vertical="center"/>
      <protection hidden="1"/>
    </xf>
    <xf numFmtId="0" fontId="17" fillId="0" borderId="3" xfId="0" applyFont="1" applyFill="1" applyBorder="1" applyAlignment="1" applyProtection="1">
      <alignment horizontal="right" vertical="center" indent="1"/>
      <protection hidden="1"/>
    </xf>
    <xf numFmtId="0" fontId="7" fillId="0" borderId="0" xfId="0" applyFont="1" applyAlignment="1" applyProtection="1">
      <alignment vertical="center"/>
      <protection hidden="1"/>
    </xf>
    <xf numFmtId="0" fontId="10" fillId="0" borderId="0" xfId="0" applyFont="1" applyAlignment="1" applyProtection="1">
      <alignment horizontal="center" vertical="center"/>
      <protection locked="0" hidden="1"/>
    </xf>
    <xf numFmtId="8" fontId="7" fillId="0" borderId="0" xfId="0" applyNumberFormat="1" applyFont="1" applyAlignment="1" applyProtection="1">
      <alignment vertical="center"/>
      <protection hidden="1"/>
    </xf>
    <xf numFmtId="4" fontId="7" fillId="0" borderId="0" xfId="0" applyNumberFormat="1" applyFont="1" applyAlignment="1" applyProtection="1">
      <alignment vertical="center"/>
      <protection hidden="1"/>
    </xf>
    <xf numFmtId="3" fontId="8" fillId="0" borderId="5" xfId="0" applyNumberFormat="1" applyFont="1" applyFill="1" applyBorder="1" applyAlignment="1" applyProtection="1">
      <alignment vertical="center"/>
      <protection hidden="1"/>
    </xf>
    <xf numFmtId="0" fontId="8" fillId="0" borderId="5" xfId="5" applyFont="1" applyFill="1" applyBorder="1" applyAlignment="1">
      <alignment vertical="center"/>
    </xf>
    <xf numFmtId="0" fontId="8" fillId="0" borderId="5" xfId="0" applyFont="1" applyFill="1" applyBorder="1" applyAlignment="1">
      <alignment vertical="center"/>
    </xf>
    <xf numFmtId="3" fontId="6" fillId="0" borderId="5" xfId="0" applyNumberFormat="1" applyFont="1" applyFill="1" applyBorder="1" applyAlignment="1" applyProtection="1">
      <alignment horizontal="left" vertical="center"/>
    </xf>
    <xf numFmtId="0" fontId="14" fillId="0" borderId="4" xfId="0" applyFont="1" applyFill="1" applyBorder="1" applyAlignment="1" applyProtection="1">
      <alignment horizontal="left" vertical="center"/>
      <protection hidden="1"/>
    </xf>
    <xf numFmtId="0" fontId="14" fillId="0" borderId="3" xfId="0" applyFont="1" applyFill="1" applyBorder="1" applyAlignment="1" applyProtection="1">
      <alignment horizontal="left" vertical="center"/>
      <protection hidden="1"/>
    </xf>
    <xf numFmtId="3" fontId="14" fillId="0" borderId="4" xfId="0" applyNumberFormat="1" applyFont="1" applyFill="1" applyBorder="1" applyAlignment="1" applyProtection="1">
      <alignment horizontal="right" vertical="center"/>
      <protection hidden="1"/>
    </xf>
    <xf numFmtId="0" fontId="8" fillId="0" borderId="0" xfId="0" applyFont="1" applyFill="1" applyProtection="1">
      <protection hidden="1"/>
    </xf>
    <xf numFmtId="0" fontId="8" fillId="0" borderId="0" xfId="0" applyFont="1" applyProtection="1">
      <protection hidden="1"/>
    </xf>
    <xf numFmtId="0" fontId="11" fillId="0" borderId="5" xfId="0" applyFont="1" applyFill="1" applyBorder="1" applyAlignment="1" applyProtection="1">
      <alignment horizontal="center" vertical="center" wrapText="1"/>
      <protection hidden="1"/>
    </xf>
    <xf numFmtId="3" fontId="8" fillId="3" borderId="5" xfId="5" applyNumberFormat="1" applyFont="1" applyFill="1" applyBorder="1" applyAlignment="1" applyProtection="1">
      <protection hidden="1"/>
    </xf>
    <xf numFmtId="3" fontId="12" fillId="0" borderId="5" xfId="0" applyNumberFormat="1" applyFont="1" applyFill="1" applyBorder="1" applyAlignment="1" applyProtection="1">
      <alignment horizontal="right"/>
      <protection hidden="1"/>
    </xf>
    <xf numFmtId="0" fontId="7" fillId="0" borderId="0" xfId="0" applyFont="1"/>
    <xf numFmtId="0" fontId="20" fillId="0" borderId="0" xfId="0" applyFont="1"/>
    <xf numFmtId="0" fontId="7" fillId="0" borderId="0" xfId="0" applyFont="1" applyBorder="1" applyAlignment="1">
      <alignment horizontal="center"/>
    </xf>
    <xf numFmtId="0" fontId="20" fillId="0" borderId="0" xfId="0" applyFont="1" applyBorder="1" applyAlignment="1">
      <alignment horizontal="center"/>
    </xf>
    <xf numFmtId="3" fontId="19" fillId="0" borderId="0" xfId="0" applyNumberFormat="1" applyFont="1" applyBorder="1" applyAlignment="1" applyProtection="1">
      <alignment horizontal="center" vertical="center"/>
      <protection hidden="1"/>
    </xf>
    <xf numFmtId="0" fontId="33" fillId="0" borderId="0" xfId="0" applyFont="1" applyAlignment="1" applyProtection="1">
      <alignment vertical="center"/>
      <protection hidden="1"/>
    </xf>
    <xf numFmtId="4" fontId="33" fillId="0" borderId="0" xfId="0" applyNumberFormat="1" applyFont="1" applyAlignment="1" applyProtection="1">
      <alignment vertical="center"/>
      <protection hidden="1"/>
    </xf>
    <xf numFmtId="8" fontId="33" fillId="0" borderId="0" xfId="0" applyNumberFormat="1" applyFont="1" applyAlignment="1" applyProtection="1">
      <alignment vertical="center"/>
      <protection hidden="1"/>
    </xf>
    <xf numFmtId="0" fontId="35" fillId="0" borderId="0" xfId="0" applyFont="1" applyAlignment="1" applyProtection="1">
      <alignment vertical="center"/>
      <protection hidden="1"/>
    </xf>
    <xf numFmtId="0" fontId="36" fillId="0" borderId="0" xfId="0" applyFont="1" applyAlignment="1" applyProtection="1">
      <alignment horizontal="center" vertical="center"/>
      <protection hidden="1"/>
    </xf>
    <xf numFmtId="0" fontId="37" fillId="0" borderId="0" xfId="0" applyFont="1" applyAlignment="1" applyProtection="1">
      <alignment vertical="center"/>
      <protection hidden="1"/>
    </xf>
    <xf numFmtId="164" fontId="36" fillId="0" borderId="0" xfId="0" applyNumberFormat="1" applyFont="1" applyAlignment="1" applyProtection="1">
      <alignment horizontal="center" vertical="center"/>
      <protection hidden="1"/>
    </xf>
    <xf numFmtId="4" fontId="35" fillId="0" borderId="0" xfId="0" applyNumberFormat="1" applyFont="1" applyAlignment="1" applyProtection="1">
      <alignment vertical="center"/>
      <protection hidden="1"/>
    </xf>
    <xf numFmtId="0" fontId="38" fillId="0" borderId="0" xfId="0" applyFont="1" applyAlignment="1" applyProtection="1">
      <alignment horizontal="center" vertical="center"/>
      <protection hidden="1"/>
    </xf>
    <xf numFmtId="0" fontId="39" fillId="0" borderId="0" xfId="0" applyFont="1" applyAlignment="1" applyProtection="1">
      <alignment horizontal="center" vertical="center"/>
      <protection hidden="1"/>
    </xf>
    <xf numFmtId="0" fontId="38" fillId="0" borderId="0" xfId="0" applyFont="1" applyAlignment="1" applyProtection="1">
      <alignment vertical="center"/>
      <protection hidden="1"/>
    </xf>
    <xf numFmtId="0" fontId="23" fillId="0" borderId="4" xfId="0" applyFont="1" applyFill="1" applyBorder="1" applyAlignment="1" applyProtection="1">
      <alignment horizontal="right" vertical="center" wrapText="1"/>
      <protection hidden="1"/>
    </xf>
    <xf numFmtId="0" fontId="35" fillId="0" borderId="0" xfId="0" applyFont="1" applyBorder="1" applyAlignment="1" applyProtection="1">
      <alignment vertical="center"/>
      <protection hidden="1"/>
    </xf>
    <xf numFmtId="0" fontId="24" fillId="0" borderId="0" xfId="0" applyFont="1"/>
    <xf numFmtId="0" fontId="9" fillId="6" borderId="5" xfId="0" applyFont="1" applyFill="1" applyBorder="1" applyAlignment="1">
      <alignment horizontal="center" vertical="center" wrapText="1"/>
    </xf>
    <xf numFmtId="3" fontId="14" fillId="0" borderId="3" xfId="0" applyNumberFormat="1" applyFont="1" applyFill="1" applyBorder="1" applyAlignment="1" applyProtection="1">
      <alignment horizontal="right" vertical="center"/>
      <protection hidden="1"/>
    </xf>
    <xf numFmtId="164" fontId="14" fillId="0" borderId="2" xfId="0" applyNumberFormat="1" applyFont="1" applyFill="1" applyBorder="1" applyAlignment="1" applyProtection="1">
      <alignment horizontal="left" vertical="center"/>
      <protection hidden="1"/>
    </xf>
    <xf numFmtId="0" fontId="17" fillId="0" borderId="2" xfId="0" applyFont="1" applyFill="1" applyBorder="1" applyAlignment="1" applyProtection="1">
      <alignment horizontal="right" vertical="center" indent="1"/>
      <protection hidden="1"/>
    </xf>
    <xf numFmtId="0" fontId="14" fillId="0" borderId="8" xfId="0" applyFont="1" applyFill="1" applyBorder="1" applyAlignment="1" applyProtection="1">
      <alignment horizontal="left" vertical="center"/>
      <protection hidden="1"/>
    </xf>
    <xf numFmtId="164" fontId="14" fillId="0" borderId="8" xfId="0" applyNumberFormat="1" applyFont="1" applyFill="1" applyBorder="1" applyAlignment="1" applyProtection="1">
      <alignment horizontal="left" vertical="center"/>
      <protection hidden="1"/>
    </xf>
    <xf numFmtId="0" fontId="42" fillId="0" borderId="0" xfId="0" applyFont="1"/>
    <xf numFmtId="0" fontId="0" fillId="0" borderId="0" xfId="0" applyAlignment="1">
      <alignment horizontal="left"/>
    </xf>
    <xf numFmtId="0" fontId="43" fillId="0" borderId="0" xfId="0" applyFont="1"/>
    <xf numFmtId="0" fontId="9" fillId="7" borderId="5" xfId="0" applyFont="1" applyFill="1" applyBorder="1" applyAlignment="1">
      <alignment horizontal="center" vertical="center" wrapText="1"/>
    </xf>
    <xf numFmtId="0" fontId="33" fillId="0" borderId="0" xfId="0" applyFont="1" applyBorder="1" applyAlignment="1" applyProtection="1">
      <alignment vertical="center"/>
      <protection hidden="1"/>
    </xf>
    <xf numFmtId="0" fontId="38" fillId="0" borderId="0" xfId="0" applyFont="1" applyBorder="1" applyAlignment="1" applyProtection="1">
      <alignment vertical="center"/>
      <protection hidden="1"/>
    </xf>
    <xf numFmtId="0" fontId="7" fillId="0" borderId="0" xfId="0" applyFont="1" applyAlignment="1">
      <alignment horizontal="center"/>
    </xf>
    <xf numFmtId="0" fontId="24" fillId="0" borderId="0" xfId="0" applyFont="1" applyAlignment="1">
      <alignment horizontal="center"/>
    </xf>
    <xf numFmtId="3" fontId="7" fillId="0" borderId="0" xfId="0" applyNumberFormat="1" applyFont="1" applyAlignment="1">
      <alignment horizontal="center"/>
    </xf>
    <xf numFmtId="0" fontId="22" fillId="0" borderId="0" xfId="0" applyFont="1" applyAlignment="1">
      <alignment horizontal="center"/>
    </xf>
    <xf numFmtId="3" fontId="8" fillId="0" borderId="5" xfId="0" applyNumberFormat="1" applyFont="1" applyFill="1" applyBorder="1" applyAlignment="1" applyProtection="1">
      <alignment horizontal="center" vertical="center"/>
      <protection hidden="1"/>
    </xf>
    <xf numFmtId="3" fontId="8" fillId="0" borderId="5" xfId="5" applyNumberFormat="1" applyFont="1" applyFill="1" applyBorder="1" applyAlignment="1">
      <alignment horizontal="center" vertical="center"/>
    </xf>
    <xf numFmtId="0" fontId="45" fillId="0" borderId="0" xfId="0" applyFont="1" applyAlignment="1" applyProtection="1">
      <alignment horizontal="center"/>
      <protection hidden="1"/>
    </xf>
    <xf numFmtId="0" fontId="46" fillId="0" borderId="0" xfId="0" applyFont="1" applyAlignment="1" applyProtection="1">
      <alignment horizontal="center"/>
      <protection hidden="1"/>
    </xf>
    <xf numFmtId="0" fontId="46" fillId="0" borderId="0" xfId="0" applyFont="1" applyFill="1" applyAlignment="1" applyProtection="1">
      <alignment horizontal="center"/>
      <protection hidden="1"/>
    </xf>
    <xf numFmtId="0" fontId="40" fillId="0" borderId="5" xfId="0" applyFont="1" applyBorder="1" applyAlignment="1">
      <alignment vertical="center"/>
    </xf>
    <xf numFmtId="0" fontId="47" fillId="0" borderId="0" xfId="0" applyFont="1" applyFill="1" applyAlignment="1">
      <alignment horizontal="left" vertical="center"/>
    </xf>
    <xf numFmtId="0" fontId="47" fillId="0" borderId="5"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40" fillId="0" borderId="0" xfId="0" applyFont="1" applyAlignment="1">
      <alignment horizontal="center" vertical="center"/>
    </xf>
    <xf numFmtId="0" fontId="0" fillId="0" borderId="0" xfId="0" applyAlignment="1">
      <alignment horizontal="left" vertical="center"/>
    </xf>
    <xf numFmtId="0" fontId="49" fillId="0" borderId="0" xfId="0" applyFont="1" applyAlignment="1">
      <alignment vertical="center"/>
    </xf>
    <xf numFmtId="0" fontId="40" fillId="0" borderId="0" xfId="0" applyFont="1" applyAlignment="1">
      <alignment vertical="center"/>
    </xf>
    <xf numFmtId="0" fontId="47" fillId="10" borderId="9" xfId="0" applyFont="1" applyFill="1" applyBorder="1" applyAlignment="1">
      <alignment horizontal="left" vertical="center" wrapText="1"/>
    </xf>
    <xf numFmtId="0" fontId="47" fillId="10" borderId="9" xfId="0" applyFont="1" applyFill="1" applyBorder="1" applyAlignment="1">
      <alignment horizontal="center" vertical="center" wrapText="1"/>
    </xf>
    <xf numFmtId="0" fontId="40" fillId="10" borderId="9" xfId="0" applyFont="1" applyFill="1" applyBorder="1" applyAlignment="1">
      <alignment horizontal="center" vertical="center" wrapText="1"/>
    </xf>
    <xf numFmtId="0" fontId="47" fillId="0" borderId="0" xfId="0" applyFont="1" applyAlignment="1">
      <alignment horizontal="center" vertical="center"/>
    </xf>
    <xf numFmtId="0" fontId="47" fillId="0" borderId="0" xfId="0" applyFont="1" applyAlignment="1">
      <alignment horizontal="left" vertical="center"/>
    </xf>
    <xf numFmtId="0" fontId="47" fillId="0" borderId="5" xfId="0" applyFont="1" applyBorder="1" applyAlignment="1">
      <alignment horizontal="center" vertical="center"/>
    </xf>
    <xf numFmtId="0" fontId="47" fillId="0" borderId="5" xfId="0" applyFont="1" applyBorder="1" applyAlignment="1">
      <alignment horizontal="left" vertical="center"/>
    </xf>
    <xf numFmtId="0" fontId="50" fillId="0" borderId="0" xfId="0" applyFont="1" applyFill="1" applyAlignment="1">
      <alignment horizontal="left" vertical="center"/>
    </xf>
    <xf numFmtId="0" fontId="50" fillId="0" borderId="0" xfId="0" applyFont="1" applyFill="1" applyAlignment="1">
      <alignment horizontal="center" vertical="center"/>
    </xf>
    <xf numFmtId="164" fontId="28" fillId="0" borderId="6" xfId="4" applyNumberFormat="1" applyFont="1" applyFill="1" applyBorder="1" applyAlignment="1" applyProtection="1">
      <alignment horizontal="left" vertical="center" wrapText="1"/>
      <protection hidden="1"/>
    </xf>
    <xf numFmtId="0" fontId="40" fillId="0" borderId="5" xfId="0" applyFont="1" applyBorder="1" applyAlignment="1" applyProtection="1">
      <alignment vertical="center"/>
      <protection locked="0"/>
    </xf>
    <xf numFmtId="3" fontId="19" fillId="0" borderId="5" xfId="0" applyNumberFormat="1" applyFont="1" applyFill="1" applyBorder="1" applyAlignment="1" applyProtection="1">
      <alignment horizontal="center" vertical="center"/>
      <protection locked="0" hidden="1"/>
    </xf>
    <xf numFmtId="3" fontId="46" fillId="0" borderId="0" xfId="0" applyNumberFormat="1" applyFont="1" applyAlignment="1" applyProtection="1">
      <alignment horizontal="center"/>
      <protection hidden="1"/>
    </xf>
    <xf numFmtId="3" fontId="8" fillId="0" borderId="0" xfId="0" applyNumberFormat="1" applyFont="1" applyProtection="1">
      <protection hidden="1"/>
    </xf>
    <xf numFmtId="3" fontId="8" fillId="0" borderId="0" xfId="0" applyNumberFormat="1" applyFont="1" applyAlignment="1" applyProtection="1">
      <alignment horizontal="center"/>
      <protection hidden="1"/>
    </xf>
    <xf numFmtId="165" fontId="14" fillId="0" borderId="3" xfId="0" applyNumberFormat="1" applyFont="1" applyFill="1" applyBorder="1" applyAlignment="1" applyProtection="1">
      <alignment horizontal="right" vertical="center"/>
      <protection hidden="1"/>
    </xf>
    <xf numFmtId="165" fontId="14" fillId="0" borderId="2" xfId="0" applyNumberFormat="1" applyFont="1" applyFill="1" applyBorder="1" applyAlignment="1" applyProtection="1">
      <alignment horizontal="right" vertical="center"/>
      <protection hidden="1"/>
    </xf>
    <xf numFmtId="164" fontId="14" fillId="0" borderId="11" xfId="0" applyNumberFormat="1" applyFont="1" applyFill="1" applyBorder="1" applyAlignment="1" applyProtection="1">
      <alignment horizontal="left" vertical="center"/>
      <protection hidden="1"/>
    </xf>
    <xf numFmtId="0" fontId="17" fillId="0" borderId="11" xfId="0" applyFont="1" applyFill="1" applyBorder="1" applyAlignment="1" applyProtection="1">
      <alignment horizontal="right" vertical="center" indent="1"/>
      <protection hidden="1"/>
    </xf>
    <xf numFmtId="164" fontId="14" fillId="0" borderId="12" xfId="0" applyNumberFormat="1" applyFont="1" applyFill="1" applyBorder="1" applyAlignment="1" applyProtection="1">
      <alignment horizontal="left" vertical="center"/>
      <protection hidden="1"/>
    </xf>
    <xf numFmtId="0" fontId="44" fillId="0" borderId="0" xfId="0" applyFont="1"/>
    <xf numFmtId="0" fontId="44" fillId="0" borderId="0" xfId="0" applyFont="1" applyAlignment="1">
      <alignment horizontal="left"/>
    </xf>
    <xf numFmtId="0" fontId="0" fillId="0" borderId="0" xfId="0" applyProtection="1"/>
    <xf numFmtId="166" fontId="14" fillId="0" borderId="12" xfId="0" applyNumberFormat="1" applyFont="1" applyFill="1" applyBorder="1" applyAlignment="1" applyProtection="1">
      <alignment horizontal="right" vertical="center"/>
      <protection hidden="1"/>
    </xf>
    <xf numFmtId="0" fontId="8" fillId="0" borderId="0" xfId="0" applyFont="1" applyFill="1" applyAlignment="1" applyProtection="1">
      <alignment horizontal="left"/>
      <protection hidden="1"/>
    </xf>
    <xf numFmtId="3" fontId="19" fillId="7" borderId="5" xfId="0" applyNumberFormat="1" applyFont="1" applyFill="1" applyBorder="1" applyAlignment="1" applyProtection="1">
      <alignment horizontal="center" vertical="center"/>
      <protection hidden="1"/>
    </xf>
    <xf numFmtId="0" fontId="11" fillId="5" borderId="5" xfId="0" applyFont="1" applyFill="1" applyBorder="1" applyAlignment="1" applyProtection="1">
      <alignment horizontal="left" vertical="center" wrapText="1"/>
      <protection hidden="1"/>
    </xf>
    <xf numFmtId="3" fontId="30" fillId="0" borderId="5" xfId="0" applyNumberFormat="1" applyFont="1" applyBorder="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164" fontId="14" fillId="0" borderId="0" xfId="0" applyNumberFormat="1" applyFont="1" applyFill="1" applyBorder="1" applyAlignment="1" applyProtection="1">
      <alignment horizontal="left" vertical="center"/>
      <protection hidden="1"/>
    </xf>
    <xf numFmtId="0" fontId="17" fillId="0" borderId="13" xfId="0" applyFont="1" applyFill="1" applyBorder="1" applyAlignment="1" applyProtection="1">
      <alignment horizontal="right" vertical="center" indent="1"/>
      <protection hidden="1"/>
    </xf>
    <xf numFmtId="0" fontId="53" fillId="0" borderId="0" xfId="0" applyFont="1" applyAlignment="1" applyProtection="1">
      <alignment vertical="center"/>
      <protection hidden="1"/>
    </xf>
    <xf numFmtId="3" fontId="14" fillId="0" borderId="2" xfId="0" applyNumberFormat="1" applyFont="1" applyFill="1" applyBorder="1" applyAlignment="1" applyProtection="1">
      <alignment horizontal="right" vertical="center" indent="1"/>
      <protection hidden="1"/>
    </xf>
    <xf numFmtId="3" fontId="14" fillId="0" borderId="3" xfId="0" applyNumberFormat="1" applyFont="1" applyFill="1" applyBorder="1" applyAlignment="1" applyProtection="1">
      <alignment horizontal="right" vertical="center" indent="1"/>
      <protection hidden="1"/>
    </xf>
    <xf numFmtId="0" fontId="33" fillId="0" borderId="0" xfId="0" applyFont="1" applyAlignment="1" applyProtection="1">
      <alignment vertical="center"/>
      <protection locked="0" hidden="1"/>
    </xf>
    <xf numFmtId="0" fontId="56" fillId="0" borderId="0" xfId="0" applyFont="1" applyFill="1" applyBorder="1" applyAlignment="1" applyProtection="1">
      <alignment horizontal="left" vertical="center"/>
      <protection hidden="1"/>
    </xf>
    <xf numFmtId="0" fontId="58" fillId="0" borderId="7" xfId="0" applyFont="1" applyFill="1" applyBorder="1" applyAlignment="1" applyProtection="1">
      <alignment horizontal="right" vertical="center"/>
      <protection hidden="1"/>
    </xf>
    <xf numFmtId="3" fontId="59" fillId="9" borderId="4" xfId="0" applyNumberFormat="1" applyFont="1" applyFill="1" applyBorder="1" applyAlignment="1" applyProtection="1">
      <alignment horizontal="center" vertical="center" wrapText="1"/>
      <protection hidden="1"/>
    </xf>
    <xf numFmtId="3" fontId="59" fillId="9" borderId="0" xfId="0" applyNumberFormat="1" applyFont="1" applyFill="1" applyBorder="1" applyAlignment="1" applyProtection="1">
      <alignment horizontal="center" vertical="center" wrapText="1"/>
      <protection hidden="1"/>
    </xf>
    <xf numFmtId="3" fontId="59" fillId="9" borderId="14" xfId="0" applyNumberFormat="1" applyFont="1" applyFill="1" applyBorder="1" applyAlignment="1" applyProtection="1">
      <alignment horizontal="center" vertical="center" wrapText="1"/>
      <protection hidden="1"/>
    </xf>
    <xf numFmtId="3" fontId="59" fillId="9" borderId="17" xfId="0" applyNumberFormat="1" applyFont="1" applyFill="1" applyBorder="1" applyAlignment="1" applyProtection="1">
      <alignment horizontal="center" vertical="center" wrapText="1"/>
      <protection hidden="1"/>
    </xf>
    <xf numFmtId="3" fontId="59" fillId="9" borderId="16" xfId="0" applyNumberFormat="1" applyFont="1" applyFill="1" applyBorder="1" applyAlignment="1" applyProtection="1">
      <alignment horizontal="center" vertical="center" wrapText="1"/>
      <protection hidden="1"/>
    </xf>
    <xf numFmtId="3" fontId="59" fillId="9" borderId="15" xfId="0" applyNumberFormat="1" applyFont="1" applyFill="1" applyBorder="1" applyAlignment="1" applyProtection="1">
      <alignment horizontal="center" vertical="center" wrapText="1"/>
      <protection hidden="1"/>
    </xf>
    <xf numFmtId="3" fontId="59" fillId="9" borderId="8" xfId="0" applyNumberFormat="1" applyFont="1" applyFill="1" applyBorder="1" applyAlignment="1" applyProtection="1">
      <alignment horizontal="center" vertical="center" wrapText="1"/>
      <protection hidden="1"/>
    </xf>
    <xf numFmtId="3" fontId="59" fillId="15" borderId="4" xfId="0" applyNumberFormat="1" applyFont="1" applyFill="1" applyBorder="1" applyAlignment="1" applyProtection="1">
      <alignment horizontal="center" vertical="center" wrapText="1"/>
      <protection hidden="1"/>
    </xf>
    <xf numFmtId="3" fontId="59" fillId="15" borderId="0" xfId="0" applyNumberFormat="1" applyFont="1" applyFill="1" applyBorder="1" applyAlignment="1" applyProtection="1">
      <alignment horizontal="center" vertical="center" wrapText="1"/>
      <protection hidden="1"/>
    </xf>
    <xf numFmtId="3" fontId="59" fillId="15" borderId="14" xfId="0" applyNumberFormat="1" applyFont="1" applyFill="1" applyBorder="1" applyAlignment="1" applyProtection="1">
      <alignment horizontal="center" vertical="center" wrapText="1"/>
      <protection hidden="1"/>
    </xf>
    <xf numFmtId="3" fontId="59" fillId="15" borderId="17" xfId="0" applyNumberFormat="1" applyFont="1" applyFill="1" applyBorder="1" applyAlignment="1" applyProtection="1">
      <alignment horizontal="center" vertical="center" wrapText="1"/>
      <protection hidden="1"/>
    </xf>
    <xf numFmtId="3" fontId="59" fillId="15" borderId="16" xfId="0" applyNumberFormat="1" applyFont="1" applyFill="1" applyBorder="1" applyAlignment="1" applyProtection="1">
      <alignment horizontal="center" vertical="center" wrapText="1"/>
      <protection hidden="1"/>
    </xf>
    <xf numFmtId="3" fontId="59" fillId="15" borderId="15" xfId="0" applyNumberFormat="1" applyFont="1" applyFill="1" applyBorder="1" applyAlignment="1" applyProtection="1">
      <alignment horizontal="center" vertical="center" wrapText="1"/>
      <protection hidden="1"/>
    </xf>
    <xf numFmtId="3" fontId="59" fillId="15" borderId="8" xfId="0" applyNumberFormat="1" applyFont="1" applyFill="1" applyBorder="1" applyAlignment="1" applyProtection="1">
      <alignment horizontal="center" vertical="center" wrapText="1"/>
      <protection hidden="1"/>
    </xf>
    <xf numFmtId="166" fontId="59" fillId="0" borderId="0" xfId="0" applyNumberFormat="1" applyFont="1" applyFill="1" applyBorder="1" applyAlignment="1" applyProtection="1">
      <alignment horizontal="right" vertical="center"/>
      <protection hidden="1"/>
    </xf>
    <xf numFmtId="3" fontId="40" fillId="0" borderId="0" xfId="0" applyNumberFormat="1" applyFont="1" applyAlignment="1">
      <alignment horizontal="center" vertical="center"/>
    </xf>
    <xf numFmtId="3" fontId="40" fillId="10" borderId="9" xfId="0" applyNumberFormat="1" applyFont="1" applyFill="1" applyBorder="1" applyAlignment="1">
      <alignment horizontal="center" vertical="center" wrapText="1"/>
    </xf>
    <xf numFmtId="3" fontId="47" fillId="0" borderId="0" xfId="0" applyNumberFormat="1" applyFont="1" applyAlignment="1">
      <alignment horizontal="center" vertical="center"/>
    </xf>
    <xf numFmtId="3" fontId="47" fillId="0" borderId="5" xfId="0" applyNumberFormat="1" applyFont="1" applyBorder="1" applyAlignment="1">
      <alignment horizontal="center" vertical="center"/>
    </xf>
    <xf numFmtId="3" fontId="0" fillId="0" borderId="0" xfId="0" applyNumberFormat="1"/>
    <xf numFmtId="3" fontId="0" fillId="0" borderId="0" xfId="0" applyNumberFormat="1" applyFont="1" applyAlignment="1">
      <alignment vertical="center"/>
    </xf>
    <xf numFmtId="3" fontId="47" fillId="10" borderId="9" xfId="0" applyNumberFormat="1" applyFont="1" applyFill="1" applyBorder="1" applyAlignment="1">
      <alignment horizontal="center" vertical="center" wrapText="1"/>
    </xf>
    <xf numFmtId="3" fontId="47" fillId="0" borderId="0" xfId="1" applyNumberFormat="1" applyFont="1" applyFill="1" applyAlignment="1">
      <alignment horizontal="center" vertical="center"/>
    </xf>
    <xf numFmtId="3" fontId="47" fillId="0" borderId="5" xfId="1" applyNumberFormat="1" applyFont="1" applyFill="1" applyBorder="1" applyAlignment="1">
      <alignment horizontal="center" vertical="center"/>
    </xf>
    <xf numFmtId="3" fontId="40" fillId="0" borderId="5" xfId="0" applyNumberFormat="1" applyFont="1" applyBorder="1" applyAlignment="1">
      <alignment vertical="center"/>
    </xf>
    <xf numFmtId="0" fontId="42" fillId="0" borderId="0" xfId="0" applyFont="1" applyAlignment="1">
      <alignment horizontal="left"/>
    </xf>
    <xf numFmtId="165" fontId="14" fillId="0" borderId="8" xfId="0" applyNumberFormat="1" applyFont="1" applyFill="1" applyBorder="1" applyAlignment="1" applyProtection="1">
      <alignment horizontal="right" vertical="center"/>
      <protection hidden="1"/>
    </xf>
    <xf numFmtId="0" fontId="0" fillId="0" borderId="0" xfId="0" applyFill="1" applyProtection="1">
      <protection hidden="1"/>
    </xf>
    <xf numFmtId="3" fontId="19" fillId="7" borderId="0" xfId="0" applyNumberFormat="1" applyFont="1" applyFill="1" applyBorder="1" applyAlignment="1" applyProtection="1">
      <alignment horizontal="center" vertical="center"/>
      <protection hidden="1"/>
    </xf>
    <xf numFmtId="167" fontId="14" fillId="0" borderId="11" xfId="0" applyNumberFormat="1" applyFont="1" applyFill="1" applyBorder="1" applyAlignment="1" applyProtection="1">
      <alignment horizontal="right" vertical="center"/>
      <protection hidden="1"/>
    </xf>
    <xf numFmtId="0" fontId="14" fillId="0" borderId="19" xfId="0" applyFont="1" applyFill="1" applyBorder="1" applyAlignment="1" applyProtection="1">
      <alignment horizontal="left" vertical="center"/>
      <protection hidden="1"/>
    </xf>
    <xf numFmtId="3" fontId="59" fillId="9" borderId="19" xfId="0" applyNumberFormat="1" applyFont="1" applyFill="1" applyBorder="1" applyAlignment="1" applyProtection="1">
      <alignment horizontal="center" vertical="center" wrapText="1"/>
      <protection hidden="1"/>
    </xf>
    <xf numFmtId="3" fontId="59" fillId="15" borderId="19" xfId="0" applyNumberFormat="1" applyFont="1" applyFill="1" applyBorder="1" applyAlignment="1" applyProtection="1">
      <alignment horizontal="center" vertical="center" wrapText="1"/>
      <protection hidden="1"/>
    </xf>
    <xf numFmtId="1" fontId="8" fillId="0" borderId="0" xfId="0" applyNumberFormat="1" applyFont="1" applyAlignment="1" applyProtection="1">
      <alignment horizontal="center"/>
      <protection hidden="1"/>
    </xf>
    <xf numFmtId="3" fontId="27" fillId="3" borderId="5" xfId="0" applyNumberFormat="1" applyFont="1" applyFill="1" applyBorder="1" applyAlignment="1" applyProtection="1">
      <alignment vertical="center"/>
      <protection hidden="1"/>
    </xf>
    <xf numFmtId="3" fontId="27" fillId="0" borderId="5" xfId="0" applyNumberFormat="1" applyFont="1" applyBorder="1" applyAlignment="1" applyProtection="1">
      <alignment horizontal="right" vertical="center"/>
      <protection hidden="1"/>
    </xf>
    <xf numFmtId="3" fontId="28" fillId="0" borderId="5" xfId="0" applyNumberFormat="1" applyFont="1" applyFill="1" applyBorder="1" applyAlignment="1" applyProtection="1">
      <alignment horizontal="center" vertical="center" wrapText="1"/>
      <protection hidden="1"/>
    </xf>
    <xf numFmtId="165" fontId="28" fillId="0" borderId="5" xfId="0" applyNumberFormat="1" applyFont="1" applyFill="1" applyBorder="1" applyAlignment="1" applyProtection="1">
      <alignment horizontal="center" vertical="center" wrapText="1"/>
      <protection hidden="1"/>
    </xf>
    <xf numFmtId="1" fontId="28" fillId="0" borderId="6" xfId="0" applyNumberFormat="1" applyFont="1" applyFill="1" applyBorder="1" applyAlignment="1" applyProtection="1">
      <alignment horizontal="center" vertical="center" wrapText="1"/>
      <protection hidden="1"/>
    </xf>
    <xf numFmtId="164" fontId="28" fillId="0" borderId="6" xfId="0" applyNumberFormat="1" applyFont="1" applyFill="1" applyBorder="1" applyAlignment="1" applyProtection="1">
      <alignment horizontal="center" vertical="center" wrapText="1"/>
      <protection hidden="1"/>
    </xf>
    <xf numFmtId="3" fontId="28" fillId="0" borderId="6" xfId="0" applyNumberFormat="1" applyFont="1" applyFill="1" applyBorder="1" applyAlignment="1" applyProtection="1">
      <alignment horizontal="center" vertical="center" wrapText="1"/>
      <protection hidden="1"/>
    </xf>
    <xf numFmtId="3" fontId="29" fillId="0" borderId="5" xfId="0" applyNumberFormat="1" applyFont="1" applyFill="1" applyBorder="1" applyAlignment="1" applyProtection="1">
      <alignment horizontal="left"/>
      <protection hidden="1"/>
    </xf>
    <xf numFmtId="3" fontId="27" fillId="5" borderId="5" xfId="5" applyNumberFormat="1" applyFont="1" applyFill="1" applyBorder="1" applyAlignment="1" applyProtection="1">
      <alignment horizontal="center"/>
      <protection hidden="1"/>
    </xf>
    <xf numFmtId="164" fontId="28" fillId="5" borderId="6" xfId="0" applyNumberFormat="1" applyFont="1" applyFill="1" applyBorder="1" applyAlignment="1" applyProtection="1">
      <alignment horizontal="center" vertical="center" wrapText="1"/>
      <protection hidden="1"/>
    </xf>
    <xf numFmtId="165" fontId="27" fillId="5" borderId="5" xfId="5" applyNumberFormat="1" applyFont="1" applyFill="1" applyBorder="1" applyAlignment="1" applyProtection="1">
      <alignment horizontal="center"/>
      <protection hidden="1"/>
    </xf>
    <xf numFmtId="0" fontId="27" fillId="0" borderId="5" xfId="0" applyFont="1" applyFill="1" applyBorder="1" applyProtection="1">
      <protection hidden="1"/>
    </xf>
    <xf numFmtId="3" fontId="11" fillId="5" borderId="5" xfId="0" applyNumberFormat="1"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protection hidden="1"/>
    </xf>
    <xf numFmtId="3" fontId="8" fillId="4" borderId="5" xfId="0" applyNumberFormat="1" applyFont="1" applyFill="1" applyBorder="1" applyAlignment="1" applyProtection="1">
      <alignment vertical="center"/>
      <protection hidden="1"/>
    </xf>
    <xf numFmtId="3" fontId="12" fillId="4" borderId="5" xfId="0" applyNumberFormat="1" applyFont="1" applyFill="1" applyBorder="1" applyAlignment="1" applyProtection="1">
      <alignment horizontal="left"/>
      <protection hidden="1"/>
    </xf>
    <xf numFmtId="0" fontId="8" fillId="4" borderId="5" xfId="0" applyFont="1" applyFill="1" applyBorder="1" applyProtection="1">
      <protection hidden="1"/>
    </xf>
    <xf numFmtId="0" fontId="48" fillId="16" borderId="0" xfId="0" applyFont="1" applyFill="1" applyAlignment="1">
      <alignment vertical="center"/>
    </xf>
    <xf numFmtId="3" fontId="11" fillId="16" borderId="5" xfId="0" applyNumberFormat="1" applyFont="1" applyFill="1" applyBorder="1" applyAlignment="1" applyProtection="1">
      <alignment horizontal="center" vertical="center" wrapText="1"/>
      <protection hidden="1"/>
    </xf>
    <xf numFmtId="164" fontId="47" fillId="0" borderId="0" xfId="0" applyNumberFormat="1" applyFont="1"/>
    <xf numFmtId="0" fontId="71" fillId="0" borderId="0" xfId="0" applyFont="1"/>
    <xf numFmtId="0" fontId="44" fillId="0" borderId="0" xfId="0" applyFont="1" applyProtection="1">
      <protection locked="0"/>
    </xf>
    <xf numFmtId="3" fontId="50" fillId="3" borderId="21" xfId="0" applyNumberFormat="1" applyFont="1" applyFill="1" applyBorder="1" applyAlignment="1" applyProtection="1">
      <alignment vertical="center"/>
      <protection hidden="1"/>
    </xf>
    <xf numFmtId="0" fontId="50" fillId="0" borderId="0" xfId="0" applyFont="1"/>
    <xf numFmtId="3" fontId="73" fillId="0" borderId="21" xfId="0" applyNumberFormat="1" applyFont="1" applyBorder="1" applyAlignment="1">
      <alignment horizontal="right" vertical="center"/>
    </xf>
    <xf numFmtId="165" fontId="40" fillId="0" borderId="5" xfId="0" applyNumberFormat="1" applyFont="1" applyBorder="1" applyAlignment="1">
      <alignment vertical="center"/>
    </xf>
    <xf numFmtId="0" fontId="42" fillId="0" borderId="0" xfId="0" applyFont="1" applyBorder="1"/>
    <xf numFmtId="0" fontId="75" fillId="0" borderId="0" xfId="0" applyFont="1" applyBorder="1" applyAlignment="1">
      <alignment horizontal="center"/>
    </xf>
    <xf numFmtId="0" fontId="39" fillId="0" borderId="0" xfId="5" applyFont="1" applyFill="1" applyBorder="1" applyProtection="1">
      <protection hidden="1"/>
    </xf>
    <xf numFmtId="0" fontId="75" fillId="0" borderId="0" xfId="0" applyFont="1" applyBorder="1" applyAlignment="1">
      <alignment horizontal="left"/>
    </xf>
    <xf numFmtId="0" fontId="50" fillId="0" borderId="0" xfId="15" applyFont="1" applyProtection="1">
      <protection hidden="1"/>
    </xf>
    <xf numFmtId="0" fontId="50" fillId="0" borderId="0" xfId="15" applyFont="1" applyAlignment="1" applyProtection="1">
      <alignment horizontal="center"/>
      <protection hidden="1"/>
    </xf>
    <xf numFmtId="0" fontId="67" fillId="0" borderId="0" xfId="15" applyFont="1" applyProtection="1">
      <protection hidden="1"/>
    </xf>
    <xf numFmtId="0" fontId="50" fillId="0" borderId="0" xfId="15" applyFont="1" applyAlignment="1" applyProtection="1">
      <alignment horizontal="left"/>
      <protection hidden="1"/>
    </xf>
    <xf numFmtId="0" fontId="0" fillId="0" borderId="0" xfId="0" applyProtection="1">
      <protection hidden="1"/>
    </xf>
    <xf numFmtId="0" fontId="65" fillId="17" borderId="0" xfId="15" applyFont="1" applyFill="1" applyAlignment="1" applyProtection="1">
      <alignment horizontal="center"/>
      <protection hidden="1"/>
    </xf>
    <xf numFmtId="3" fontId="68" fillId="7" borderId="0" xfId="15" applyNumberFormat="1" applyFont="1" applyFill="1" applyAlignment="1" applyProtection="1">
      <alignment horizontal="center"/>
      <protection hidden="1"/>
    </xf>
    <xf numFmtId="0" fontId="69" fillId="8" borderId="9" xfId="15" applyFont="1" applyFill="1" applyBorder="1" applyAlignment="1" applyProtection="1">
      <alignment vertical="center"/>
      <protection hidden="1"/>
    </xf>
    <xf numFmtId="0" fontId="69" fillId="8" borderId="9" xfId="15" applyFont="1" applyFill="1" applyBorder="1" applyAlignment="1" applyProtection="1">
      <alignment horizontal="center" vertical="center"/>
      <protection hidden="1"/>
    </xf>
    <xf numFmtId="0" fontId="69" fillId="8" borderId="9" xfId="15" applyFont="1" applyFill="1" applyBorder="1" applyAlignment="1" applyProtection="1">
      <alignment horizontal="left" vertical="center"/>
      <protection hidden="1"/>
    </xf>
    <xf numFmtId="0" fontId="69" fillId="8" borderId="9" xfId="15" applyFont="1" applyFill="1" applyBorder="1" applyAlignment="1" applyProtection="1">
      <alignment horizontal="center" vertical="center" wrapText="1"/>
      <protection hidden="1"/>
    </xf>
    <xf numFmtId="0" fontId="50" fillId="0" borderId="20" xfId="15" applyFont="1" applyBorder="1" applyProtection="1">
      <protection hidden="1"/>
    </xf>
    <xf numFmtId="0" fontId="50" fillId="0" borderId="20" xfId="15" applyFont="1" applyBorder="1" applyAlignment="1" applyProtection="1">
      <alignment horizontal="center"/>
      <protection hidden="1"/>
    </xf>
    <xf numFmtId="0" fontId="50" fillId="0" borderId="20" xfId="15" applyFont="1" applyBorder="1" applyAlignment="1" applyProtection="1">
      <alignment horizontal="left"/>
      <protection hidden="1"/>
    </xf>
    <xf numFmtId="168" fontId="50" fillId="0" borderId="20" xfId="12" applyNumberFormat="1" applyFont="1" applyBorder="1" applyAlignment="1" applyProtection="1">
      <alignment horizontal="right" indent="1"/>
      <protection hidden="1"/>
    </xf>
    <xf numFmtId="0" fontId="74" fillId="0" borderId="0" xfId="15" applyFont="1" applyAlignment="1" applyProtection="1">
      <alignment horizontal="left"/>
      <protection hidden="1"/>
    </xf>
    <xf numFmtId="0" fontId="74" fillId="0" borderId="0" xfId="15" applyFont="1" applyAlignment="1" applyProtection="1">
      <alignment horizontal="center"/>
      <protection hidden="1"/>
    </xf>
    <xf numFmtId="0" fontId="50" fillId="0" borderId="18" xfId="15" applyFont="1" applyBorder="1" applyProtection="1">
      <protection hidden="1"/>
    </xf>
    <xf numFmtId="0" fontId="50" fillId="0" borderId="18" xfId="15" applyFont="1" applyBorder="1" applyAlignment="1" applyProtection="1">
      <alignment horizontal="center"/>
      <protection hidden="1"/>
    </xf>
    <xf numFmtId="0" fontId="50" fillId="0" borderId="18" xfId="15" applyFont="1" applyBorder="1" applyAlignment="1" applyProtection="1">
      <alignment horizontal="left"/>
      <protection hidden="1"/>
    </xf>
    <xf numFmtId="168" fontId="50" fillId="0" borderId="18" xfId="12" applyNumberFormat="1" applyFont="1" applyBorder="1" applyAlignment="1" applyProtection="1">
      <alignment horizontal="right" indent="1"/>
      <protection hidden="1"/>
    </xf>
    <xf numFmtId="0" fontId="70" fillId="18" borderId="0" xfId="15" applyFont="1" applyFill="1" applyProtection="1">
      <protection hidden="1"/>
    </xf>
    <xf numFmtId="0" fontId="70" fillId="18" borderId="0" xfId="15" applyFont="1" applyFill="1" applyAlignment="1" applyProtection="1">
      <alignment horizontal="center"/>
      <protection hidden="1"/>
    </xf>
    <xf numFmtId="0" fontId="70" fillId="18" borderId="0" xfId="15" applyFont="1" applyFill="1" applyAlignment="1" applyProtection="1">
      <alignment horizontal="left"/>
      <protection hidden="1"/>
    </xf>
    <xf numFmtId="168" fontId="70" fillId="18" borderId="0" xfId="12" applyNumberFormat="1" applyFont="1" applyFill="1" applyAlignment="1" applyProtection="1">
      <alignment horizontal="right" indent="1"/>
      <protection hidden="1"/>
    </xf>
    <xf numFmtId="168" fontId="50" fillId="0" borderId="0" xfId="12" applyNumberFormat="1" applyFont="1" applyAlignment="1" applyProtection="1">
      <alignment horizontal="center"/>
      <protection hidden="1"/>
    </xf>
    <xf numFmtId="0" fontId="47" fillId="0" borderId="0" xfId="15" applyFont="1" applyProtection="1">
      <protection hidden="1"/>
    </xf>
    <xf numFmtId="0" fontId="47" fillId="0" borderId="0" xfId="15" applyFont="1" applyAlignment="1" applyProtection="1">
      <alignment horizontal="center"/>
      <protection hidden="1"/>
    </xf>
    <xf numFmtId="0" fontId="47" fillId="0" borderId="0" xfId="15" applyFont="1" applyAlignment="1" applyProtection="1">
      <alignment horizontal="left"/>
      <protection hidden="1"/>
    </xf>
    <xf numFmtId="0" fontId="64" fillId="0" borderId="0" xfId="15" applyFont="1" applyProtection="1">
      <protection hidden="1"/>
    </xf>
    <xf numFmtId="0" fontId="75" fillId="0" borderId="0" xfId="0" applyFont="1" applyAlignment="1" applyProtection="1">
      <alignment horizontal="center"/>
      <protection locked="0"/>
    </xf>
    <xf numFmtId="0" fontId="42" fillId="0" borderId="0" xfId="0" applyFont="1" applyBorder="1" applyAlignment="1">
      <alignment horizontal="left"/>
    </xf>
    <xf numFmtId="0" fontId="11" fillId="19" borderId="5" xfId="0" applyFont="1" applyFill="1" applyBorder="1" applyAlignment="1" applyProtection="1">
      <alignment horizontal="center" vertical="center" wrapText="1"/>
      <protection hidden="1"/>
    </xf>
    <xf numFmtId="3" fontId="11" fillId="19" borderId="5" xfId="0" applyNumberFormat="1" applyFont="1" applyFill="1" applyBorder="1" applyAlignment="1" applyProtection="1">
      <alignment horizontal="center" vertical="center" wrapText="1"/>
      <protection hidden="1"/>
    </xf>
    <xf numFmtId="0" fontId="78" fillId="0" borderId="0" xfId="0" applyFont="1" applyAlignment="1">
      <alignment horizontal="left"/>
    </xf>
    <xf numFmtId="0" fontId="78" fillId="0" borderId="9" xfId="0" applyFont="1" applyBorder="1" applyAlignment="1">
      <alignment horizontal="left"/>
    </xf>
    <xf numFmtId="17" fontId="78" fillId="0" borderId="9" xfId="0" applyNumberFormat="1" applyFont="1" applyBorder="1" applyAlignment="1">
      <alignment horizontal="center"/>
    </xf>
    <xf numFmtId="0" fontId="74" fillId="0" borderId="0" xfId="0" applyFont="1" applyAlignment="1">
      <alignment horizontal="left"/>
    </xf>
    <xf numFmtId="168" fontId="74" fillId="0" borderId="0" xfId="1" applyNumberFormat="1" applyFont="1" applyBorder="1" applyAlignment="1">
      <alignment horizontal="center"/>
    </xf>
    <xf numFmtId="3" fontId="27" fillId="3" borderId="22" xfId="0" applyNumberFormat="1" applyFont="1" applyFill="1" applyBorder="1" applyAlignment="1" applyProtection="1">
      <alignment vertical="center"/>
      <protection hidden="1"/>
    </xf>
    <xf numFmtId="0" fontId="79" fillId="0" borderId="0" xfId="0" applyFont="1" applyAlignment="1">
      <alignment horizontal="left"/>
    </xf>
    <xf numFmtId="168" fontId="74" fillId="0" borderId="23" xfId="1" applyNumberFormat="1" applyFont="1" applyBorder="1"/>
    <xf numFmtId="0" fontId="74" fillId="0" borderId="0" xfId="0" applyFont="1"/>
    <xf numFmtId="43" fontId="74" fillId="0" borderId="0" xfId="1" applyFont="1" applyBorder="1"/>
    <xf numFmtId="0" fontId="80" fillId="0" borderId="0" xfId="0" applyFont="1" applyAlignment="1">
      <alignment horizontal="left"/>
    </xf>
    <xf numFmtId="0" fontId="81" fillId="0" borderId="0" xfId="0" applyFont="1" applyAlignment="1">
      <alignment horizontal="left"/>
    </xf>
    <xf numFmtId="0" fontId="65" fillId="0" borderId="0" xfId="15" applyFont="1" applyAlignment="1"/>
    <xf numFmtId="0" fontId="50" fillId="0" borderId="0" xfId="15" applyFont="1" applyAlignment="1"/>
    <xf numFmtId="0" fontId="50" fillId="0" borderId="0" xfId="15" applyFont="1" applyAlignment="1">
      <alignment horizontal="center"/>
    </xf>
    <xf numFmtId="0" fontId="50" fillId="0" borderId="0" xfId="15" applyFont="1" applyAlignment="1">
      <alignment horizontal="right"/>
    </xf>
    <xf numFmtId="168" fontId="50" fillId="0" borderId="23" xfId="12" applyNumberFormat="1" applyFont="1" applyFill="1" applyBorder="1" applyAlignment="1">
      <alignment horizontal="center"/>
    </xf>
    <xf numFmtId="168" fontId="50" fillId="0" borderId="0" xfId="12" applyNumberFormat="1" applyFont="1" applyFill="1" applyBorder="1" applyAlignment="1">
      <alignment horizontal="center"/>
    </xf>
    <xf numFmtId="0" fontId="50" fillId="0" borderId="0" xfId="0" applyFont="1" applyAlignment="1"/>
    <xf numFmtId="0" fontId="50" fillId="0" borderId="0" xfId="0" applyFont="1" applyAlignment="1">
      <alignment horizontal="left"/>
    </xf>
    <xf numFmtId="0" fontId="50" fillId="0" borderId="0" xfId="15" applyFont="1" applyAlignment="1">
      <alignment horizontal="left"/>
    </xf>
    <xf numFmtId="0" fontId="82" fillId="0" borderId="0" xfId="0" applyFont="1"/>
    <xf numFmtId="0" fontId="82" fillId="0" borderId="0" xfId="0" applyFont="1" applyAlignment="1">
      <alignment horizontal="center"/>
    </xf>
    <xf numFmtId="0" fontId="47" fillId="0" borderId="0" xfId="0" applyFont="1"/>
    <xf numFmtId="0" fontId="50" fillId="0" borderId="0" xfId="0" applyFont="1" applyAlignment="1">
      <alignment horizontal="center"/>
    </xf>
    <xf numFmtId="0" fontId="50" fillId="0" borderId="0" xfId="0" applyFont="1" applyAlignment="1">
      <alignment horizontal="right"/>
    </xf>
    <xf numFmtId="0" fontId="81" fillId="0" borderId="0" xfId="0" applyFont="1"/>
    <xf numFmtId="0" fontId="84" fillId="0" borderId="0" xfId="15" applyFont="1" applyAlignment="1"/>
    <xf numFmtId="0" fontId="85" fillId="21" borderId="0" xfId="0" applyFont="1" applyFill="1"/>
    <xf numFmtId="0" fontId="69" fillId="21" borderId="0" xfId="0" applyFont="1" applyFill="1" applyAlignment="1">
      <alignment horizontal="center"/>
    </xf>
    <xf numFmtId="0" fontId="65" fillId="4" borderId="9" xfId="15" applyFont="1" applyFill="1" applyBorder="1" applyAlignment="1"/>
    <xf numFmtId="0" fontId="65" fillId="4" borderId="9" xfId="15" applyFont="1" applyFill="1" applyBorder="1" applyAlignment="1">
      <alignment horizontal="center"/>
    </xf>
    <xf numFmtId="0" fontId="65" fillId="4" borderId="9" xfId="0" applyFont="1" applyFill="1" applyBorder="1" applyAlignment="1">
      <alignment horizontal="center"/>
    </xf>
    <xf numFmtId="0" fontId="65" fillId="4" borderId="9" xfId="15" applyFont="1" applyFill="1" applyBorder="1" applyAlignment="1">
      <alignment horizontal="center" wrapText="1"/>
    </xf>
    <xf numFmtId="0" fontId="50" fillId="4" borderId="0" xfId="15" applyFont="1" applyFill="1" applyAlignment="1"/>
    <xf numFmtId="0" fontId="50" fillId="4" borderId="0" xfId="15" applyFont="1" applyFill="1" applyAlignment="1">
      <alignment horizontal="center"/>
    </xf>
    <xf numFmtId="0" fontId="50" fillId="4" borderId="0" xfId="15" applyFont="1" applyFill="1" applyAlignment="1">
      <alignment horizontal="left"/>
    </xf>
    <xf numFmtId="0" fontId="50" fillId="4" borderId="0" xfId="15" applyFont="1" applyFill="1" applyAlignment="1">
      <alignment horizontal="right"/>
    </xf>
    <xf numFmtId="0" fontId="65" fillId="0" borderId="0" xfId="0" applyFont="1"/>
    <xf numFmtId="0" fontId="83" fillId="20" borderId="24" xfId="0" applyFont="1" applyFill="1" applyBorder="1" applyAlignment="1">
      <alignment vertical="center"/>
    </xf>
    <xf numFmtId="0" fontId="50" fillId="0" borderId="24" xfId="0" applyFont="1" applyBorder="1"/>
    <xf numFmtId="0" fontId="47" fillId="0" borderId="24" xfId="0" applyFont="1" applyBorder="1"/>
    <xf numFmtId="0" fontId="50" fillId="0" borderId="0" xfId="15" applyFont="1" applyAlignment="1" applyProtection="1">
      <alignment horizontal="right"/>
      <protection hidden="1"/>
    </xf>
    <xf numFmtId="2" fontId="50" fillId="0" borderId="0" xfId="0" applyNumberFormat="1" applyFont="1"/>
    <xf numFmtId="168" fontId="50" fillId="0" borderId="0" xfId="0" applyNumberFormat="1" applyFont="1"/>
    <xf numFmtId="0" fontId="44" fillId="0" borderId="0" xfId="0" applyFont="1" applyBorder="1"/>
    <xf numFmtId="0" fontId="86" fillId="0" borderId="0" xfId="0" applyFont="1" applyBorder="1" applyAlignment="1">
      <alignment horizontal="center"/>
    </xf>
    <xf numFmtId="0" fontId="86" fillId="0" borderId="0" xfId="0" applyFont="1" applyBorder="1" applyAlignment="1">
      <alignment horizontal="left"/>
    </xf>
    <xf numFmtId="0" fontId="44" fillId="0" borderId="0" xfId="0" applyFont="1" applyBorder="1" applyAlignment="1">
      <alignment horizontal="left"/>
    </xf>
    <xf numFmtId="0" fontId="43" fillId="0" borderId="0" xfId="0" applyFont="1" applyBorder="1" applyAlignment="1">
      <alignment horizontal="center"/>
    </xf>
    <xf numFmtId="0" fontId="36" fillId="0" borderId="0" xfId="5" applyFont="1" applyFill="1" applyBorder="1" applyProtection="1">
      <protection hidden="1"/>
    </xf>
    <xf numFmtId="0" fontId="43" fillId="0" borderId="0" xfId="0" applyFont="1" applyBorder="1" applyAlignment="1">
      <alignment horizontal="left"/>
    </xf>
    <xf numFmtId="0" fontId="87" fillId="0" borderId="0" xfId="0" applyFont="1"/>
    <xf numFmtId="17" fontId="54" fillId="0" borderId="0" xfId="0" applyNumberFormat="1" applyFont="1" applyBorder="1" applyAlignment="1" applyProtection="1">
      <alignment horizontal="center" vertical="center" wrapText="1"/>
      <protection hidden="1"/>
    </xf>
    <xf numFmtId="0" fontId="26" fillId="0" borderId="0" xfId="0" applyFont="1" applyAlignment="1" applyProtection="1">
      <alignment horizontal="left" vertical="center" wrapText="1"/>
      <protection hidden="1"/>
    </xf>
    <xf numFmtId="0" fontId="34" fillId="12" borderId="0" xfId="0" applyFont="1" applyFill="1" applyAlignment="1" applyProtection="1">
      <alignment horizontal="center" vertical="center" wrapText="1"/>
      <protection hidden="1"/>
    </xf>
    <xf numFmtId="0" fontId="25" fillId="0" borderId="0" xfId="0" applyFont="1" applyAlignment="1" applyProtection="1">
      <alignment horizontal="left" vertical="center" wrapText="1"/>
      <protection hidden="1"/>
    </xf>
    <xf numFmtId="0" fontId="25" fillId="0" borderId="9" xfId="0" applyFont="1" applyBorder="1" applyAlignment="1" applyProtection="1">
      <alignment horizontal="left" vertical="center" wrapText="1"/>
      <protection hidden="1"/>
    </xf>
    <xf numFmtId="0" fontId="58" fillId="0" borderId="0" xfId="0" applyFont="1" applyFill="1" applyBorder="1" applyAlignment="1" applyProtection="1">
      <alignment horizontal="center" vertical="center"/>
      <protection hidden="1"/>
    </xf>
    <xf numFmtId="0" fontId="76" fillId="0" borderId="0" xfId="0" applyFont="1" applyAlignment="1" applyProtection="1">
      <alignment horizontal="left" vertical="center" wrapText="1"/>
      <protection hidden="1"/>
    </xf>
    <xf numFmtId="0" fontId="58" fillId="0" borderId="7" xfId="0" applyFont="1" applyFill="1" applyBorder="1" applyAlignment="1" applyProtection="1">
      <alignment horizontal="center" vertical="center"/>
      <protection hidden="1"/>
    </xf>
    <xf numFmtId="0" fontId="60" fillId="14" borderId="7" xfId="0" applyFont="1" applyFill="1" applyBorder="1" applyAlignment="1" applyProtection="1">
      <alignment horizontal="center" vertical="center"/>
      <protection hidden="1"/>
    </xf>
    <xf numFmtId="0" fontId="60" fillId="14" borderId="9" xfId="0" applyFont="1" applyFill="1" applyBorder="1" applyAlignment="1" applyProtection="1">
      <alignment horizontal="center" vertical="center"/>
      <protection hidden="1"/>
    </xf>
    <xf numFmtId="0" fontId="60" fillId="13" borderId="7" xfId="0" applyFont="1" applyFill="1" applyBorder="1" applyAlignment="1" applyProtection="1">
      <alignment horizontal="center" vertical="center"/>
      <protection hidden="1"/>
    </xf>
    <xf numFmtId="0" fontId="60" fillId="13" borderId="9" xfId="0" applyFont="1" applyFill="1" applyBorder="1" applyAlignment="1" applyProtection="1">
      <alignment horizontal="center" vertical="center"/>
      <protection hidden="1"/>
    </xf>
    <xf numFmtId="166" fontId="59" fillId="0" borderId="16" xfId="0" applyNumberFormat="1" applyFont="1" applyFill="1" applyBorder="1" applyAlignment="1" applyProtection="1">
      <alignment horizontal="center" vertical="center"/>
      <protection hidden="1"/>
    </xf>
    <xf numFmtId="0" fontId="34" fillId="11" borderId="0" xfId="0" applyFont="1" applyFill="1" applyAlignment="1" applyProtection="1">
      <alignment horizontal="center" vertical="center" wrapText="1"/>
      <protection hidden="1"/>
    </xf>
    <xf numFmtId="0" fontId="21" fillId="0" borderId="0" xfId="0" applyFont="1" applyAlignment="1">
      <alignment horizontal="center"/>
    </xf>
    <xf numFmtId="0" fontId="72" fillId="0" borderId="0" xfId="15" applyFont="1" applyAlignment="1" applyProtection="1">
      <alignment horizontal="center"/>
      <protection hidden="1"/>
    </xf>
    <xf numFmtId="17" fontId="78" fillId="0" borderId="0" xfId="0" applyNumberFormat="1" applyFont="1" applyAlignment="1">
      <alignment horizontal="center"/>
    </xf>
    <xf numFmtId="0" fontId="41"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a6367c5060bf402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Warrnambool </c:v>
                </c:pt>
                <c:pt idx="4">
                  <c:v>Maribyrnong </c:v>
                </c:pt>
                <c:pt idx="5">
                  <c:v>Latrobe </c:v>
                </c:pt>
                <c:pt idx="6">
                  <c:v>Central Goldfields</c:v>
                </c:pt>
                <c:pt idx="7">
                  <c:v>Greater Shepparton </c:v>
                </c:pt>
                <c:pt idx="8">
                  <c:v>East Gippsland </c:v>
                </c:pt>
                <c:pt idx="9">
                  <c:v>Moonee Valley </c:v>
                </c:pt>
                <c:pt idx="10">
                  <c:v>Wellington </c:v>
                </c:pt>
                <c:pt idx="11">
                  <c:v>Ballarat </c:v>
                </c:pt>
                <c:pt idx="12">
                  <c:v>Hume </c:v>
                </c:pt>
                <c:pt idx="13">
                  <c:v>Horsham </c:v>
                </c:pt>
                <c:pt idx="14">
                  <c:v>Whittlesea </c:v>
                </c:pt>
                <c:pt idx="15">
                  <c:v>Monash </c:v>
                </c:pt>
                <c:pt idx="16">
                  <c:v>Swan Hill </c:v>
                </c:pt>
                <c:pt idx="17">
                  <c:v>Queenscliffe</c:v>
                </c:pt>
                <c:pt idx="18">
                  <c:v>Maroondah </c:v>
                </c:pt>
                <c:pt idx="19">
                  <c:v>Benalla </c:v>
                </c:pt>
                <c:pt idx="20">
                  <c:v>Mornington Peninsula </c:v>
                </c:pt>
                <c:pt idx="21">
                  <c:v>Greater Geelong </c:v>
                </c:pt>
                <c:pt idx="22">
                  <c:v>Greater Bendigo </c:v>
                </c:pt>
                <c:pt idx="23">
                  <c:v>Kingston </c:v>
                </c:pt>
                <c:pt idx="24">
                  <c:v>Darebin </c:v>
                </c:pt>
                <c:pt idx="25">
                  <c:v>Melton </c:v>
                </c:pt>
                <c:pt idx="26">
                  <c:v>Bass Coast </c:v>
                </c:pt>
                <c:pt idx="27">
                  <c:v>Hobsons Bay </c:v>
                </c:pt>
                <c:pt idx="28">
                  <c:v>Southern Grampians </c:v>
                </c:pt>
                <c:pt idx="29">
                  <c:v>Frankston </c:v>
                </c:pt>
                <c:pt idx="30">
                  <c:v>Knox </c:v>
                </c:pt>
                <c:pt idx="31">
                  <c:v>Glenelg </c:v>
                </c:pt>
                <c:pt idx="32">
                  <c:v>Manningham </c:v>
                </c:pt>
                <c:pt idx="33">
                  <c:v>Ararat </c:v>
                </c:pt>
                <c:pt idx="34">
                  <c:v>Wyndham </c:v>
                </c:pt>
                <c:pt idx="35">
                  <c:v>Casey </c:v>
                </c:pt>
                <c:pt idx="36">
                  <c:v>Glen Eira </c:v>
                </c:pt>
                <c:pt idx="37">
                  <c:v>Mitchell </c:v>
                </c:pt>
                <c:pt idx="38">
                  <c:v>Melbourne </c:v>
                </c:pt>
                <c:pt idx="39">
                  <c:v>Banyule </c:v>
                </c:pt>
                <c:pt idx="40">
                  <c:v>Colac-Otway </c:v>
                </c:pt>
                <c:pt idx="41">
                  <c:v>Northern Grampians </c:v>
                </c:pt>
                <c:pt idx="42">
                  <c:v>Wangaratta </c:v>
                </c:pt>
                <c:pt idx="43">
                  <c:v>Baw Baw </c:v>
                </c:pt>
                <c:pt idx="44">
                  <c:v>Moorabool </c:v>
                </c:pt>
                <c:pt idx="45">
                  <c:v>Campaspe </c:v>
                </c:pt>
                <c:pt idx="46">
                  <c:v>Moreland </c:v>
                </c:pt>
                <c:pt idx="47">
                  <c:v>Whitehorse </c:v>
                </c:pt>
                <c:pt idx="48">
                  <c:v>Wodonga </c:v>
                </c:pt>
                <c:pt idx="49">
                  <c:v>Cardinia </c:v>
                </c:pt>
                <c:pt idx="50">
                  <c:v>Yarra </c:v>
                </c:pt>
                <c:pt idx="51">
                  <c:v>South Gippsland </c:v>
                </c:pt>
                <c:pt idx="52">
                  <c:v>Alpine </c:v>
                </c:pt>
                <c:pt idx="53">
                  <c:v>Port Phillip </c:v>
                </c:pt>
                <c:pt idx="54">
                  <c:v>Gannawarra </c:v>
                </c:pt>
                <c:pt idx="55">
                  <c:v>Hepburn </c:v>
                </c:pt>
                <c:pt idx="56">
                  <c:v>Moira </c:v>
                </c:pt>
                <c:pt idx="57">
                  <c:v>Macedon Ranges </c:v>
                </c:pt>
                <c:pt idx="58">
                  <c:v>Mansfield </c:v>
                </c:pt>
                <c:pt idx="59">
                  <c:v>Corangamite </c:v>
                </c:pt>
                <c:pt idx="60">
                  <c:v>Yarra Ranges </c:v>
                </c:pt>
                <c:pt idx="61">
                  <c:v>Strathbogie </c:v>
                </c:pt>
                <c:pt idx="62">
                  <c:v>Stonnington </c:v>
                </c:pt>
                <c:pt idx="63">
                  <c:v>Murrindindi </c:v>
                </c:pt>
                <c:pt idx="64">
                  <c:v>Nillumbik </c:v>
                </c:pt>
                <c:pt idx="65">
                  <c:v>Mount Alexander </c:v>
                </c:pt>
                <c:pt idx="66">
                  <c:v>Bayside </c:v>
                </c:pt>
                <c:pt idx="67">
                  <c:v>Surf Coast </c:v>
                </c:pt>
                <c:pt idx="68">
                  <c:v>Boroondara </c:v>
                </c:pt>
                <c:pt idx="69">
                  <c:v>Towong </c:v>
                </c:pt>
              </c:strCache>
            </c:strRef>
          </c:cat>
          <c:val>
            <c:numRef>
              <c:f>Comparison!$I$9:$I$78</c:f>
              <c:numCache>
                <c:formatCode>General</c:formatCode>
                <c:ptCount val="70"/>
                <c:pt idx="0">
                  <c:v>814.81201834691694</c:v>
                </c:pt>
                <c:pt idx="1">
                  <c:v>801.4266126330175</c:v>
                </c:pt>
                <c:pt idx="2">
                  <c:v>682.16285706675069</c:v>
                </c:pt>
                <c:pt idx="3">
                  <c:v>666.33906472280069</c:v>
                </c:pt>
                <c:pt idx="4">
                  <c:v>655.83237508646073</c:v>
                </c:pt>
                <c:pt idx="5">
                  <c:v>651.01902449999341</c:v>
                </c:pt>
                <c:pt idx="6">
                  <c:v>643.45882035763213</c:v>
                </c:pt>
                <c:pt idx="7">
                  <c:v>642.37926830862932</c:v>
                </c:pt>
                <c:pt idx="8">
                  <c:v>605.18273315037914</c:v>
                </c:pt>
                <c:pt idx="9">
                  <c:v>603.04608663634895</c:v>
                </c:pt>
                <c:pt idx="10">
                  <c:v>590.55816967416604</c:v>
                </c:pt>
                <c:pt idx="11">
                  <c:v>587.10762472927649</c:v>
                </c:pt>
                <c:pt idx="12">
                  <c:v>582.05608221876469</c:v>
                </c:pt>
                <c:pt idx="13">
                  <c:v>579.6907724693076</c:v>
                </c:pt>
                <c:pt idx="14">
                  <c:v>551.70493316944692</c:v>
                </c:pt>
                <c:pt idx="15">
                  <c:v>531.86101295632761</c:v>
                </c:pt>
                <c:pt idx="16">
                  <c:v>529.68629959204554</c:v>
                </c:pt>
                <c:pt idx="17">
                  <c:v>522.40584146784499</c:v>
                </c:pt>
                <c:pt idx="18">
                  <c:v>504.30816220357855</c:v>
                </c:pt>
                <c:pt idx="19">
                  <c:v>499.38837091957373</c:v>
                </c:pt>
                <c:pt idx="20">
                  <c:v>499.38031921866997</c:v>
                </c:pt>
                <c:pt idx="21">
                  <c:v>494.16514175451454</c:v>
                </c:pt>
                <c:pt idx="22">
                  <c:v>493.84028936783983</c:v>
                </c:pt>
                <c:pt idx="23">
                  <c:v>481.70790538837758</c:v>
                </c:pt>
                <c:pt idx="24">
                  <c:v>481.60461750019266</c:v>
                </c:pt>
                <c:pt idx="25">
                  <c:v>475.299617652763</c:v>
                </c:pt>
                <c:pt idx="26">
                  <c:v>467.93623454018422</c:v>
                </c:pt>
                <c:pt idx="27">
                  <c:v>466.59961519095936</c:v>
                </c:pt>
                <c:pt idx="28">
                  <c:v>456.97531738883021</c:v>
                </c:pt>
                <c:pt idx="29">
                  <c:v>448.84059136357877</c:v>
                </c:pt>
                <c:pt idx="30">
                  <c:v>438.27045160699709</c:v>
                </c:pt>
                <c:pt idx="31">
                  <c:v>436.09436406557842</c:v>
                </c:pt>
                <c:pt idx="32">
                  <c:v>432.04390589540918</c:v>
                </c:pt>
                <c:pt idx="33">
                  <c:v>426.70687249686114</c:v>
                </c:pt>
                <c:pt idx="34">
                  <c:v>423.291414405296</c:v>
                </c:pt>
                <c:pt idx="35">
                  <c:v>423.21633691774383</c:v>
                </c:pt>
                <c:pt idx="36">
                  <c:v>423.1056464372698</c:v>
                </c:pt>
                <c:pt idx="37">
                  <c:v>409.9542538659552</c:v>
                </c:pt>
                <c:pt idx="38">
                  <c:v>407.5145664236378</c:v>
                </c:pt>
                <c:pt idx="39">
                  <c:v>396.05891259918576</c:v>
                </c:pt>
                <c:pt idx="40">
                  <c:v>390.41548876742758</c:v>
                </c:pt>
                <c:pt idx="41">
                  <c:v>388.44221750818059</c:v>
                </c:pt>
                <c:pt idx="42">
                  <c:v>375.79075495440725</c:v>
                </c:pt>
                <c:pt idx="43">
                  <c:v>361.77996780658378</c:v>
                </c:pt>
                <c:pt idx="44">
                  <c:v>337.40068221307661</c:v>
                </c:pt>
                <c:pt idx="45">
                  <c:v>311.04470514523064</c:v>
                </c:pt>
                <c:pt idx="46">
                  <c:v>309.118143903521</c:v>
                </c:pt>
                <c:pt idx="47">
                  <c:v>282.40850931773173</c:v>
                </c:pt>
                <c:pt idx="48">
                  <c:v>281.4842418416012</c:v>
                </c:pt>
                <c:pt idx="49">
                  <c:v>280.17103195758835</c:v>
                </c:pt>
                <c:pt idx="50">
                  <c:v>266.56833833501389</c:v>
                </c:pt>
                <c:pt idx="51">
                  <c:v>265.30315433617113</c:v>
                </c:pt>
                <c:pt idx="52">
                  <c:v>225.91682843870566</c:v>
                </c:pt>
                <c:pt idx="53">
                  <c:v>217.28332350775477</c:v>
                </c:pt>
                <c:pt idx="54">
                  <c:v>201.42014244743547</c:v>
                </c:pt>
                <c:pt idx="55">
                  <c:v>201.064559695132</c:v>
                </c:pt>
                <c:pt idx="56">
                  <c:v>199.14596961960569</c:v>
                </c:pt>
                <c:pt idx="57">
                  <c:v>196.36825313236503</c:v>
                </c:pt>
                <c:pt idx="58">
                  <c:v>194.06298795862003</c:v>
                </c:pt>
                <c:pt idx="59">
                  <c:v>191.62410497261791</c:v>
                </c:pt>
                <c:pt idx="60">
                  <c:v>178.2016175298825</c:v>
                </c:pt>
                <c:pt idx="61">
                  <c:v>171.37825198277525</c:v>
                </c:pt>
                <c:pt idx="62">
                  <c:v>155.98481787500518</c:v>
                </c:pt>
                <c:pt idx="63">
                  <c:v>151.46398282195264</c:v>
                </c:pt>
                <c:pt idx="64">
                  <c:v>144.3040225037594</c:v>
                </c:pt>
                <c:pt idx="65">
                  <c:v>137.48698743198304</c:v>
                </c:pt>
                <c:pt idx="66">
                  <c:v>122.85943364968814</c:v>
                </c:pt>
                <c:pt idx="67">
                  <c:v>121.01911792641863</c:v>
                </c:pt>
                <c:pt idx="68">
                  <c:v>94.020810588943618</c:v>
                </c:pt>
                <c:pt idx="69">
                  <c:v>51.304023681964011</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25"/>
</file>

<file path=xl/ctrlProps/ctrlProp2.xml><?xml version="1.0" encoding="utf-8"?>
<formControlPr xmlns="http://schemas.microsoft.com/office/spreadsheetml/2009/9/main" objectType="Drop" dropLines="55" dropStyle="combo" dx="16" fmlaLink="$F$1" fmlaRange="Data!$B$5:$B$85" sel="81" val="45"/>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10</xdr:col>
      <xdr:colOff>923510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578481" cy="355831"/>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2022</a:t>
          </a:r>
        </a:p>
      </xdr:txBody>
    </xdr:sp>
    <xdr:clientData/>
  </xdr:twoCellAnchor>
  <xdr:twoCellAnchor editAs="oneCell">
    <xdr:from>
      <xdr:col>0</xdr:col>
      <xdr:colOff>0</xdr:colOff>
      <xdr:row>0</xdr:row>
      <xdr:rowOff>16565</xdr:rowOff>
    </xdr:from>
    <xdr:to>
      <xdr:col>0</xdr:col>
      <xdr:colOff>1151283</xdr:colOff>
      <xdr:row>3</xdr:row>
      <xdr:rowOff>55215</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16565"/>
          <a:ext cx="1151283" cy="767520"/>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9525</xdr:colOff>
      <xdr:row>15</xdr:row>
      <xdr:rowOff>152400</xdr:rowOff>
    </xdr:to>
    <xdr:pic>
      <xdr:nvPicPr>
        <xdr:cNvPr id="425024" name="Picture 1" descr="ecblank">
          <a:extLst>
            <a:ext uri="{FF2B5EF4-FFF2-40B4-BE49-F238E27FC236}">
              <a16:creationId xmlns:a16="http://schemas.microsoft.com/office/drawing/2014/main" id="{00000000-0008-0000-0100-00004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5" name="Picture 2" descr="ecblank">
          <a:extLst>
            <a:ext uri="{FF2B5EF4-FFF2-40B4-BE49-F238E27FC236}">
              <a16:creationId xmlns:a16="http://schemas.microsoft.com/office/drawing/2014/main" id="{00000000-0008-0000-0100-00004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6" name="Picture 3" descr="ecblank">
          <a:extLst>
            <a:ext uri="{FF2B5EF4-FFF2-40B4-BE49-F238E27FC236}">
              <a16:creationId xmlns:a16="http://schemas.microsoft.com/office/drawing/2014/main" id="{00000000-0008-0000-0100-00004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7" name="Picture 4" descr="ecblank">
          <a:extLst>
            <a:ext uri="{FF2B5EF4-FFF2-40B4-BE49-F238E27FC236}">
              <a16:creationId xmlns:a16="http://schemas.microsoft.com/office/drawing/2014/main" id="{00000000-0008-0000-0100-00004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8" name="Picture 5" descr="ecblank">
          <a:extLst>
            <a:ext uri="{FF2B5EF4-FFF2-40B4-BE49-F238E27FC236}">
              <a16:creationId xmlns:a16="http://schemas.microsoft.com/office/drawing/2014/main" id="{00000000-0008-0000-0100-00004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9" name="Picture 6" descr="ecblank">
          <a:extLst>
            <a:ext uri="{FF2B5EF4-FFF2-40B4-BE49-F238E27FC236}">
              <a16:creationId xmlns:a16="http://schemas.microsoft.com/office/drawing/2014/main" id="{00000000-0008-0000-0100-00004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0" name="Picture 7" descr="ecblank">
          <a:extLst>
            <a:ext uri="{FF2B5EF4-FFF2-40B4-BE49-F238E27FC236}">
              <a16:creationId xmlns:a16="http://schemas.microsoft.com/office/drawing/2014/main" id="{00000000-0008-0000-0100-00004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1" name="Picture 8" descr="ecblank">
          <a:extLst>
            <a:ext uri="{FF2B5EF4-FFF2-40B4-BE49-F238E27FC236}">
              <a16:creationId xmlns:a16="http://schemas.microsoft.com/office/drawing/2014/main" id="{00000000-0008-0000-0100-00004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2" name="Picture 9" descr="ecblank">
          <a:extLst>
            <a:ext uri="{FF2B5EF4-FFF2-40B4-BE49-F238E27FC236}">
              <a16:creationId xmlns:a16="http://schemas.microsoft.com/office/drawing/2014/main" id="{00000000-0008-0000-0100-00004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3" name="Picture 10" descr="ecblank">
          <a:extLst>
            <a:ext uri="{FF2B5EF4-FFF2-40B4-BE49-F238E27FC236}">
              <a16:creationId xmlns:a16="http://schemas.microsoft.com/office/drawing/2014/main" id="{00000000-0008-0000-0100-00004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4" name="Picture 11" descr="ecblank">
          <a:extLst>
            <a:ext uri="{FF2B5EF4-FFF2-40B4-BE49-F238E27FC236}">
              <a16:creationId xmlns:a16="http://schemas.microsoft.com/office/drawing/2014/main" id="{00000000-0008-0000-0100-00004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5" name="Picture 12" descr="ecblank">
          <a:extLst>
            <a:ext uri="{FF2B5EF4-FFF2-40B4-BE49-F238E27FC236}">
              <a16:creationId xmlns:a16="http://schemas.microsoft.com/office/drawing/2014/main" id="{00000000-0008-0000-0100-00004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6" name="Picture 13" descr="ecblank">
          <a:extLst>
            <a:ext uri="{FF2B5EF4-FFF2-40B4-BE49-F238E27FC236}">
              <a16:creationId xmlns:a16="http://schemas.microsoft.com/office/drawing/2014/main" id="{00000000-0008-0000-0100-00004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7" name="Picture 14" descr="ecblank">
          <a:extLst>
            <a:ext uri="{FF2B5EF4-FFF2-40B4-BE49-F238E27FC236}">
              <a16:creationId xmlns:a16="http://schemas.microsoft.com/office/drawing/2014/main" id="{00000000-0008-0000-0100-00004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8" name="Picture 15" descr="ecblank">
          <a:extLst>
            <a:ext uri="{FF2B5EF4-FFF2-40B4-BE49-F238E27FC236}">
              <a16:creationId xmlns:a16="http://schemas.microsoft.com/office/drawing/2014/main" id="{00000000-0008-0000-0100-00004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9" name="Picture 16" descr="ecblank">
          <a:extLst>
            <a:ext uri="{FF2B5EF4-FFF2-40B4-BE49-F238E27FC236}">
              <a16:creationId xmlns:a16="http://schemas.microsoft.com/office/drawing/2014/main" id="{00000000-0008-0000-0100-00004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0" name="Picture 17" descr="ecblank">
          <a:extLst>
            <a:ext uri="{FF2B5EF4-FFF2-40B4-BE49-F238E27FC236}">
              <a16:creationId xmlns:a16="http://schemas.microsoft.com/office/drawing/2014/main" id="{00000000-0008-0000-0100-00005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1" name="Picture 18" descr="ecblank">
          <a:extLst>
            <a:ext uri="{FF2B5EF4-FFF2-40B4-BE49-F238E27FC236}">
              <a16:creationId xmlns:a16="http://schemas.microsoft.com/office/drawing/2014/main" id="{00000000-0008-0000-0100-00005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2" name="Picture 19" descr="ecblank">
          <a:extLst>
            <a:ext uri="{FF2B5EF4-FFF2-40B4-BE49-F238E27FC236}">
              <a16:creationId xmlns:a16="http://schemas.microsoft.com/office/drawing/2014/main" id="{00000000-0008-0000-0100-00005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3" name="Picture 20" descr="ecblank">
          <a:extLst>
            <a:ext uri="{FF2B5EF4-FFF2-40B4-BE49-F238E27FC236}">
              <a16:creationId xmlns:a16="http://schemas.microsoft.com/office/drawing/2014/main" id="{00000000-0008-0000-0100-00005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4" name="Picture 21" descr="ecblank">
          <a:extLst>
            <a:ext uri="{FF2B5EF4-FFF2-40B4-BE49-F238E27FC236}">
              <a16:creationId xmlns:a16="http://schemas.microsoft.com/office/drawing/2014/main" id="{00000000-0008-0000-0100-00005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5" name="Picture 22" descr="ecblank">
          <a:extLst>
            <a:ext uri="{FF2B5EF4-FFF2-40B4-BE49-F238E27FC236}">
              <a16:creationId xmlns:a16="http://schemas.microsoft.com/office/drawing/2014/main" id="{00000000-0008-0000-0100-00005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6" name="Picture 23" descr="ecblank">
          <a:extLst>
            <a:ext uri="{FF2B5EF4-FFF2-40B4-BE49-F238E27FC236}">
              <a16:creationId xmlns:a16="http://schemas.microsoft.com/office/drawing/2014/main" id="{00000000-0008-0000-0100-00005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7" name="Picture 24" descr="ecblank">
          <a:extLst>
            <a:ext uri="{FF2B5EF4-FFF2-40B4-BE49-F238E27FC236}">
              <a16:creationId xmlns:a16="http://schemas.microsoft.com/office/drawing/2014/main" id="{00000000-0008-0000-0100-00005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8" name="Picture 25" descr="ecblank">
          <a:extLst>
            <a:ext uri="{FF2B5EF4-FFF2-40B4-BE49-F238E27FC236}">
              <a16:creationId xmlns:a16="http://schemas.microsoft.com/office/drawing/2014/main" id="{00000000-0008-0000-0100-00005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9" name="Picture 26" descr="ecblank">
          <a:extLst>
            <a:ext uri="{FF2B5EF4-FFF2-40B4-BE49-F238E27FC236}">
              <a16:creationId xmlns:a16="http://schemas.microsoft.com/office/drawing/2014/main" id="{00000000-0008-0000-0100-00005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0" name="Picture 27" descr="ecblank">
          <a:extLst>
            <a:ext uri="{FF2B5EF4-FFF2-40B4-BE49-F238E27FC236}">
              <a16:creationId xmlns:a16="http://schemas.microsoft.com/office/drawing/2014/main" id="{00000000-0008-0000-0100-00005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1" name="Picture 28" descr="ecblank">
          <a:extLst>
            <a:ext uri="{FF2B5EF4-FFF2-40B4-BE49-F238E27FC236}">
              <a16:creationId xmlns:a16="http://schemas.microsoft.com/office/drawing/2014/main" id="{00000000-0008-0000-0100-00005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2" name="Picture 29" descr="ecblank">
          <a:extLst>
            <a:ext uri="{FF2B5EF4-FFF2-40B4-BE49-F238E27FC236}">
              <a16:creationId xmlns:a16="http://schemas.microsoft.com/office/drawing/2014/main" id="{00000000-0008-0000-0100-00005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3" name="Picture 30" descr="ecblank">
          <a:extLst>
            <a:ext uri="{FF2B5EF4-FFF2-40B4-BE49-F238E27FC236}">
              <a16:creationId xmlns:a16="http://schemas.microsoft.com/office/drawing/2014/main" id="{00000000-0008-0000-0100-00005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4" name="Picture 31" descr="ecblank">
          <a:extLst>
            <a:ext uri="{FF2B5EF4-FFF2-40B4-BE49-F238E27FC236}">
              <a16:creationId xmlns:a16="http://schemas.microsoft.com/office/drawing/2014/main" id="{00000000-0008-0000-0100-00005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5" name="Picture 32" descr="ecblank">
          <a:extLst>
            <a:ext uri="{FF2B5EF4-FFF2-40B4-BE49-F238E27FC236}">
              <a16:creationId xmlns:a16="http://schemas.microsoft.com/office/drawing/2014/main" id="{00000000-0008-0000-0100-00005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6" name="Picture 33" descr="ecblank">
          <a:extLst>
            <a:ext uri="{FF2B5EF4-FFF2-40B4-BE49-F238E27FC236}">
              <a16:creationId xmlns:a16="http://schemas.microsoft.com/office/drawing/2014/main" id="{00000000-0008-0000-0100-00006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7" name="Picture 34" descr="ecblank">
          <a:extLst>
            <a:ext uri="{FF2B5EF4-FFF2-40B4-BE49-F238E27FC236}">
              <a16:creationId xmlns:a16="http://schemas.microsoft.com/office/drawing/2014/main" id="{00000000-0008-0000-0100-00006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8" name="Picture 35" descr="ecblank">
          <a:extLst>
            <a:ext uri="{FF2B5EF4-FFF2-40B4-BE49-F238E27FC236}">
              <a16:creationId xmlns:a16="http://schemas.microsoft.com/office/drawing/2014/main" id="{00000000-0008-0000-0100-00006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9" name="Picture 36" descr="ecblank">
          <a:extLst>
            <a:ext uri="{FF2B5EF4-FFF2-40B4-BE49-F238E27FC236}">
              <a16:creationId xmlns:a16="http://schemas.microsoft.com/office/drawing/2014/main" id="{00000000-0008-0000-0100-00006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0" name="Picture 37" descr="ecblank">
          <a:extLst>
            <a:ext uri="{FF2B5EF4-FFF2-40B4-BE49-F238E27FC236}">
              <a16:creationId xmlns:a16="http://schemas.microsoft.com/office/drawing/2014/main" id="{00000000-0008-0000-0100-00006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1" name="Picture 38" descr="ecblank">
          <a:extLst>
            <a:ext uri="{FF2B5EF4-FFF2-40B4-BE49-F238E27FC236}">
              <a16:creationId xmlns:a16="http://schemas.microsoft.com/office/drawing/2014/main" id="{00000000-0008-0000-0100-00006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2" name="Picture 39" descr="ecblank">
          <a:extLst>
            <a:ext uri="{FF2B5EF4-FFF2-40B4-BE49-F238E27FC236}">
              <a16:creationId xmlns:a16="http://schemas.microsoft.com/office/drawing/2014/main" id="{00000000-0008-0000-0100-00006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3" name="Picture 40" descr="ecblank">
          <a:extLst>
            <a:ext uri="{FF2B5EF4-FFF2-40B4-BE49-F238E27FC236}">
              <a16:creationId xmlns:a16="http://schemas.microsoft.com/office/drawing/2014/main" id="{00000000-0008-0000-0100-00006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4" name="Picture 41" descr="ecblank">
          <a:extLst>
            <a:ext uri="{FF2B5EF4-FFF2-40B4-BE49-F238E27FC236}">
              <a16:creationId xmlns:a16="http://schemas.microsoft.com/office/drawing/2014/main" id="{00000000-0008-0000-0100-00006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5" name="Picture 42" descr="ecblank">
          <a:extLst>
            <a:ext uri="{FF2B5EF4-FFF2-40B4-BE49-F238E27FC236}">
              <a16:creationId xmlns:a16="http://schemas.microsoft.com/office/drawing/2014/main" id="{00000000-0008-0000-0100-00006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6" name="Picture 43" descr="ecblank">
          <a:extLst>
            <a:ext uri="{FF2B5EF4-FFF2-40B4-BE49-F238E27FC236}">
              <a16:creationId xmlns:a16="http://schemas.microsoft.com/office/drawing/2014/main" id="{00000000-0008-0000-0100-00006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7" name="Picture 44" descr="ecblank">
          <a:extLst>
            <a:ext uri="{FF2B5EF4-FFF2-40B4-BE49-F238E27FC236}">
              <a16:creationId xmlns:a16="http://schemas.microsoft.com/office/drawing/2014/main" id="{00000000-0008-0000-0100-00006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8" name="Picture 45" descr="ecblank">
          <a:extLst>
            <a:ext uri="{FF2B5EF4-FFF2-40B4-BE49-F238E27FC236}">
              <a16:creationId xmlns:a16="http://schemas.microsoft.com/office/drawing/2014/main" id="{00000000-0008-0000-0100-00006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9" name="Picture 46" descr="ecblank">
          <a:extLst>
            <a:ext uri="{FF2B5EF4-FFF2-40B4-BE49-F238E27FC236}">
              <a16:creationId xmlns:a16="http://schemas.microsoft.com/office/drawing/2014/main" id="{00000000-0008-0000-0100-00006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0" name="Picture 47" descr="ecblank">
          <a:extLst>
            <a:ext uri="{FF2B5EF4-FFF2-40B4-BE49-F238E27FC236}">
              <a16:creationId xmlns:a16="http://schemas.microsoft.com/office/drawing/2014/main" id="{00000000-0008-0000-0100-00006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1" name="Picture 48" descr="ecblank">
          <a:extLst>
            <a:ext uri="{FF2B5EF4-FFF2-40B4-BE49-F238E27FC236}">
              <a16:creationId xmlns:a16="http://schemas.microsoft.com/office/drawing/2014/main" id="{00000000-0008-0000-0100-00006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2" name="Picture 49" descr="ecblank">
          <a:extLst>
            <a:ext uri="{FF2B5EF4-FFF2-40B4-BE49-F238E27FC236}">
              <a16:creationId xmlns:a16="http://schemas.microsoft.com/office/drawing/2014/main" id="{00000000-0008-0000-0100-00007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3" name="Picture 50" descr="ecblank">
          <a:extLst>
            <a:ext uri="{FF2B5EF4-FFF2-40B4-BE49-F238E27FC236}">
              <a16:creationId xmlns:a16="http://schemas.microsoft.com/office/drawing/2014/main" id="{00000000-0008-0000-0100-00007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4" name="Picture 51" descr="ecblank">
          <a:extLst>
            <a:ext uri="{FF2B5EF4-FFF2-40B4-BE49-F238E27FC236}">
              <a16:creationId xmlns:a16="http://schemas.microsoft.com/office/drawing/2014/main" id="{00000000-0008-0000-0100-00007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5" name="Picture 52" descr="ecblank">
          <a:extLst>
            <a:ext uri="{FF2B5EF4-FFF2-40B4-BE49-F238E27FC236}">
              <a16:creationId xmlns:a16="http://schemas.microsoft.com/office/drawing/2014/main" id="{00000000-0008-0000-0100-00007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6" name="Picture 53" descr="ecblank">
          <a:extLst>
            <a:ext uri="{FF2B5EF4-FFF2-40B4-BE49-F238E27FC236}">
              <a16:creationId xmlns:a16="http://schemas.microsoft.com/office/drawing/2014/main" id="{00000000-0008-0000-0100-00007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7" name="Picture 54" descr="ecblank">
          <a:extLst>
            <a:ext uri="{FF2B5EF4-FFF2-40B4-BE49-F238E27FC236}">
              <a16:creationId xmlns:a16="http://schemas.microsoft.com/office/drawing/2014/main" id="{00000000-0008-0000-0100-00007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8" name="Picture 55" descr="ecblank">
          <a:extLst>
            <a:ext uri="{FF2B5EF4-FFF2-40B4-BE49-F238E27FC236}">
              <a16:creationId xmlns:a16="http://schemas.microsoft.com/office/drawing/2014/main" id="{00000000-0008-0000-0100-00007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9" name="Picture 56" descr="ecblank">
          <a:extLst>
            <a:ext uri="{FF2B5EF4-FFF2-40B4-BE49-F238E27FC236}">
              <a16:creationId xmlns:a16="http://schemas.microsoft.com/office/drawing/2014/main" id="{00000000-0008-0000-0100-00007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0" name="Picture 57" descr="ecblank">
          <a:extLst>
            <a:ext uri="{FF2B5EF4-FFF2-40B4-BE49-F238E27FC236}">
              <a16:creationId xmlns:a16="http://schemas.microsoft.com/office/drawing/2014/main" id="{00000000-0008-0000-0100-00007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1" name="Picture 58" descr="ecblank">
          <a:extLst>
            <a:ext uri="{FF2B5EF4-FFF2-40B4-BE49-F238E27FC236}">
              <a16:creationId xmlns:a16="http://schemas.microsoft.com/office/drawing/2014/main" id="{00000000-0008-0000-0100-00007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2" name="Picture 59" descr="ecblank">
          <a:extLst>
            <a:ext uri="{FF2B5EF4-FFF2-40B4-BE49-F238E27FC236}">
              <a16:creationId xmlns:a16="http://schemas.microsoft.com/office/drawing/2014/main" id="{00000000-0008-0000-0100-00007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3" name="Picture 60" descr="ecblank">
          <a:extLst>
            <a:ext uri="{FF2B5EF4-FFF2-40B4-BE49-F238E27FC236}">
              <a16:creationId xmlns:a16="http://schemas.microsoft.com/office/drawing/2014/main" id="{00000000-0008-0000-0100-00007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4" name="Picture 61" descr="ecblank">
          <a:extLst>
            <a:ext uri="{FF2B5EF4-FFF2-40B4-BE49-F238E27FC236}">
              <a16:creationId xmlns:a16="http://schemas.microsoft.com/office/drawing/2014/main" id="{00000000-0008-0000-0100-00007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5" name="Picture 62" descr="ecblank">
          <a:extLst>
            <a:ext uri="{FF2B5EF4-FFF2-40B4-BE49-F238E27FC236}">
              <a16:creationId xmlns:a16="http://schemas.microsoft.com/office/drawing/2014/main" id="{00000000-0008-0000-0100-00007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6" name="Picture 63" descr="ecblank">
          <a:extLst>
            <a:ext uri="{FF2B5EF4-FFF2-40B4-BE49-F238E27FC236}">
              <a16:creationId xmlns:a16="http://schemas.microsoft.com/office/drawing/2014/main" id="{00000000-0008-0000-0100-00007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7" name="Picture 64" descr="ecblank">
          <a:extLst>
            <a:ext uri="{FF2B5EF4-FFF2-40B4-BE49-F238E27FC236}">
              <a16:creationId xmlns:a16="http://schemas.microsoft.com/office/drawing/2014/main" id="{00000000-0008-0000-0100-00007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8" name="Picture 65" descr="ecblank">
          <a:extLst>
            <a:ext uri="{FF2B5EF4-FFF2-40B4-BE49-F238E27FC236}">
              <a16:creationId xmlns:a16="http://schemas.microsoft.com/office/drawing/2014/main" id="{00000000-0008-0000-0100-00008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9" name="Picture 66" descr="ecblank">
          <a:extLst>
            <a:ext uri="{FF2B5EF4-FFF2-40B4-BE49-F238E27FC236}">
              <a16:creationId xmlns:a16="http://schemas.microsoft.com/office/drawing/2014/main" id="{00000000-0008-0000-0100-00008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0" name="Picture 67" descr="ecblank">
          <a:extLst>
            <a:ext uri="{FF2B5EF4-FFF2-40B4-BE49-F238E27FC236}">
              <a16:creationId xmlns:a16="http://schemas.microsoft.com/office/drawing/2014/main" id="{00000000-0008-0000-0100-00008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1" name="Picture 68" descr="ecblank">
          <a:extLst>
            <a:ext uri="{FF2B5EF4-FFF2-40B4-BE49-F238E27FC236}">
              <a16:creationId xmlns:a16="http://schemas.microsoft.com/office/drawing/2014/main" id="{00000000-0008-0000-0100-00008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2" name="Picture 69" descr="ecblank">
          <a:extLst>
            <a:ext uri="{FF2B5EF4-FFF2-40B4-BE49-F238E27FC236}">
              <a16:creationId xmlns:a16="http://schemas.microsoft.com/office/drawing/2014/main" id="{00000000-0008-0000-0100-00008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3" name="Picture 70" descr="ecblank">
          <a:extLst>
            <a:ext uri="{FF2B5EF4-FFF2-40B4-BE49-F238E27FC236}">
              <a16:creationId xmlns:a16="http://schemas.microsoft.com/office/drawing/2014/main" id="{00000000-0008-0000-0100-00008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4" name="Picture 71" descr="ecblank">
          <a:extLst>
            <a:ext uri="{FF2B5EF4-FFF2-40B4-BE49-F238E27FC236}">
              <a16:creationId xmlns:a16="http://schemas.microsoft.com/office/drawing/2014/main" id="{00000000-0008-0000-0100-00008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5" name="Picture 72" descr="ecblank">
          <a:extLst>
            <a:ext uri="{FF2B5EF4-FFF2-40B4-BE49-F238E27FC236}">
              <a16:creationId xmlns:a16="http://schemas.microsoft.com/office/drawing/2014/main" id="{00000000-0008-0000-0100-00008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6" name="Picture 73" descr="ecblank">
          <a:extLst>
            <a:ext uri="{FF2B5EF4-FFF2-40B4-BE49-F238E27FC236}">
              <a16:creationId xmlns:a16="http://schemas.microsoft.com/office/drawing/2014/main" id="{00000000-0008-0000-0100-00008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7" name="Picture 74" descr="ecblank">
          <a:extLst>
            <a:ext uri="{FF2B5EF4-FFF2-40B4-BE49-F238E27FC236}">
              <a16:creationId xmlns:a16="http://schemas.microsoft.com/office/drawing/2014/main" id="{00000000-0008-0000-0100-00008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8" name="Picture 75" descr="ecblank">
          <a:extLst>
            <a:ext uri="{FF2B5EF4-FFF2-40B4-BE49-F238E27FC236}">
              <a16:creationId xmlns:a16="http://schemas.microsoft.com/office/drawing/2014/main" id="{00000000-0008-0000-0100-00008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9" name="Picture 76" descr="ecblank">
          <a:extLst>
            <a:ext uri="{FF2B5EF4-FFF2-40B4-BE49-F238E27FC236}">
              <a16:creationId xmlns:a16="http://schemas.microsoft.com/office/drawing/2014/main" id="{00000000-0008-0000-0100-00008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0" name="Picture 77" descr="ecblank">
          <a:extLst>
            <a:ext uri="{FF2B5EF4-FFF2-40B4-BE49-F238E27FC236}">
              <a16:creationId xmlns:a16="http://schemas.microsoft.com/office/drawing/2014/main" id="{00000000-0008-0000-0100-00008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1" name="Picture 78" descr="ecblank">
          <a:extLst>
            <a:ext uri="{FF2B5EF4-FFF2-40B4-BE49-F238E27FC236}">
              <a16:creationId xmlns:a16="http://schemas.microsoft.com/office/drawing/2014/main" id="{00000000-0008-0000-0100-00008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2" name="Picture 79" descr="ecblank">
          <a:extLst>
            <a:ext uri="{FF2B5EF4-FFF2-40B4-BE49-F238E27FC236}">
              <a16:creationId xmlns:a16="http://schemas.microsoft.com/office/drawing/2014/main" id="{00000000-0008-0000-0100-00008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3" name="Picture 80" descr="ecblank">
          <a:extLst>
            <a:ext uri="{FF2B5EF4-FFF2-40B4-BE49-F238E27FC236}">
              <a16:creationId xmlns:a16="http://schemas.microsoft.com/office/drawing/2014/main" id="{00000000-0008-0000-0100-00008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4" name="Picture 81" descr="ecblank">
          <a:extLst>
            <a:ext uri="{FF2B5EF4-FFF2-40B4-BE49-F238E27FC236}">
              <a16:creationId xmlns:a16="http://schemas.microsoft.com/office/drawing/2014/main" id="{00000000-0008-0000-0100-00009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5" name="Picture 82" descr="ecblank">
          <a:extLst>
            <a:ext uri="{FF2B5EF4-FFF2-40B4-BE49-F238E27FC236}">
              <a16:creationId xmlns:a16="http://schemas.microsoft.com/office/drawing/2014/main" id="{00000000-0008-0000-0100-00009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6" name="Picture 83" descr="ecblank">
          <a:extLst>
            <a:ext uri="{FF2B5EF4-FFF2-40B4-BE49-F238E27FC236}">
              <a16:creationId xmlns:a16="http://schemas.microsoft.com/office/drawing/2014/main" id="{00000000-0008-0000-0100-00009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7" name="Picture 84" descr="ecblank">
          <a:extLst>
            <a:ext uri="{FF2B5EF4-FFF2-40B4-BE49-F238E27FC236}">
              <a16:creationId xmlns:a16="http://schemas.microsoft.com/office/drawing/2014/main" id="{00000000-0008-0000-0100-00009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8" name="Picture 1" descr="http://www.vcgr.vic.gov.au/icons/ecblank.gif">
          <a:extLst>
            <a:ext uri="{FF2B5EF4-FFF2-40B4-BE49-F238E27FC236}">
              <a16:creationId xmlns:a16="http://schemas.microsoft.com/office/drawing/2014/main" id="{00000000-0008-0000-0100-00009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9" name="Picture 2" descr="http://www.vcgr.vic.gov.au/icons/ecblank.gif">
          <a:extLst>
            <a:ext uri="{FF2B5EF4-FFF2-40B4-BE49-F238E27FC236}">
              <a16:creationId xmlns:a16="http://schemas.microsoft.com/office/drawing/2014/main" id="{00000000-0008-0000-0100-00009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0" name="Picture 3" descr="http://www.vcgr.vic.gov.au/icons/ecblank.gif">
          <a:extLst>
            <a:ext uri="{FF2B5EF4-FFF2-40B4-BE49-F238E27FC236}">
              <a16:creationId xmlns:a16="http://schemas.microsoft.com/office/drawing/2014/main" id="{00000000-0008-0000-0100-00009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1" name="Picture 4" descr="http://www.vcgr.vic.gov.au/icons/ecblank.gif">
          <a:extLst>
            <a:ext uri="{FF2B5EF4-FFF2-40B4-BE49-F238E27FC236}">
              <a16:creationId xmlns:a16="http://schemas.microsoft.com/office/drawing/2014/main" id="{00000000-0008-0000-0100-00009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2" name="Picture 5" descr="http://www.vcgr.vic.gov.au/icons/ecblank.gif">
          <a:extLst>
            <a:ext uri="{FF2B5EF4-FFF2-40B4-BE49-F238E27FC236}">
              <a16:creationId xmlns:a16="http://schemas.microsoft.com/office/drawing/2014/main" id="{00000000-0008-0000-0100-00009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3" name="Picture 6" descr="http://www.vcgr.vic.gov.au/icons/ecblank.gif">
          <a:extLst>
            <a:ext uri="{FF2B5EF4-FFF2-40B4-BE49-F238E27FC236}">
              <a16:creationId xmlns:a16="http://schemas.microsoft.com/office/drawing/2014/main" id="{00000000-0008-0000-0100-00009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4" name="Picture 7" descr="http://www.vcgr.vic.gov.au/icons/ecblank.gif">
          <a:extLst>
            <a:ext uri="{FF2B5EF4-FFF2-40B4-BE49-F238E27FC236}">
              <a16:creationId xmlns:a16="http://schemas.microsoft.com/office/drawing/2014/main" id="{00000000-0008-0000-0100-00009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5" name="Picture 8" descr="http://www.vcgr.vic.gov.au/icons/ecblank.gif">
          <a:extLst>
            <a:ext uri="{FF2B5EF4-FFF2-40B4-BE49-F238E27FC236}">
              <a16:creationId xmlns:a16="http://schemas.microsoft.com/office/drawing/2014/main" id="{00000000-0008-0000-0100-00009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6" name="Picture 9" descr="http://www.vcgr.vic.gov.au/icons/ecblank.gif">
          <a:extLst>
            <a:ext uri="{FF2B5EF4-FFF2-40B4-BE49-F238E27FC236}">
              <a16:creationId xmlns:a16="http://schemas.microsoft.com/office/drawing/2014/main" id="{00000000-0008-0000-0100-00009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7" name="Picture 10" descr="http://www.vcgr.vic.gov.au/icons/ecblank.gif">
          <a:extLst>
            <a:ext uri="{FF2B5EF4-FFF2-40B4-BE49-F238E27FC236}">
              <a16:creationId xmlns:a16="http://schemas.microsoft.com/office/drawing/2014/main" id="{00000000-0008-0000-0100-00009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8" name="Picture 11" descr="http://www.vcgr.vic.gov.au/icons/ecblank.gif">
          <a:extLst>
            <a:ext uri="{FF2B5EF4-FFF2-40B4-BE49-F238E27FC236}">
              <a16:creationId xmlns:a16="http://schemas.microsoft.com/office/drawing/2014/main" id="{00000000-0008-0000-0100-00009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9" name="Picture 12" descr="http://www.vcgr.vic.gov.au/icons/ecblank.gif">
          <a:extLst>
            <a:ext uri="{FF2B5EF4-FFF2-40B4-BE49-F238E27FC236}">
              <a16:creationId xmlns:a16="http://schemas.microsoft.com/office/drawing/2014/main" id="{00000000-0008-0000-0100-00009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0" name="Picture 13" descr="http://www.vcgr.vic.gov.au/icons/ecblank.gif">
          <a:extLst>
            <a:ext uri="{FF2B5EF4-FFF2-40B4-BE49-F238E27FC236}">
              <a16:creationId xmlns:a16="http://schemas.microsoft.com/office/drawing/2014/main" id="{00000000-0008-0000-0100-0000A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1" name="Picture 14" descr="http://www.vcgr.vic.gov.au/icons/ecblank.gif">
          <a:extLst>
            <a:ext uri="{FF2B5EF4-FFF2-40B4-BE49-F238E27FC236}">
              <a16:creationId xmlns:a16="http://schemas.microsoft.com/office/drawing/2014/main" id="{00000000-0008-0000-0100-0000A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2" name="Picture 15" descr="http://www.vcgr.vic.gov.au/icons/ecblank.gif">
          <a:extLst>
            <a:ext uri="{FF2B5EF4-FFF2-40B4-BE49-F238E27FC236}">
              <a16:creationId xmlns:a16="http://schemas.microsoft.com/office/drawing/2014/main" id="{00000000-0008-0000-0100-0000A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3" name="Picture 16" descr="http://www.vcgr.vic.gov.au/icons/ecblank.gif">
          <a:extLst>
            <a:ext uri="{FF2B5EF4-FFF2-40B4-BE49-F238E27FC236}">
              <a16:creationId xmlns:a16="http://schemas.microsoft.com/office/drawing/2014/main" id="{00000000-0008-0000-0100-0000A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4" name="Picture 17" descr="http://www.vcgr.vic.gov.au/icons/ecblank.gif">
          <a:extLst>
            <a:ext uri="{FF2B5EF4-FFF2-40B4-BE49-F238E27FC236}">
              <a16:creationId xmlns:a16="http://schemas.microsoft.com/office/drawing/2014/main" id="{00000000-0008-0000-0100-0000A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5" name="Picture 18" descr="http://www.vcgr.vic.gov.au/icons/ecblank.gif">
          <a:extLst>
            <a:ext uri="{FF2B5EF4-FFF2-40B4-BE49-F238E27FC236}">
              <a16:creationId xmlns:a16="http://schemas.microsoft.com/office/drawing/2014/main" id="{00000000-0008-0000-0100-0000A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6" name="Picture 19" descr="http://www.vcgr.vic.gov.au/icons/ecblank.gif">
          <a:extLst>
            <a:ext uri="{FF2B5EF4-FFF2-40B4-BE49-F238E27FC236}">
              <a16:creationId xmlns:a16="http://schemas.microsoft.com/office/drawing/2014/main" id="{00000000-0008-0000-0100-0000A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7" name="Picture 20" descr="http://www.vcgr.vic.gov.au/icons/ecblank.gif">
          <a:extLst>
            <a:ext uri="{FF2B5EF4-FFF2-40B4-BE49-F238E27FC236}">
              <a16:creationId xmlns:a16="http://schemas.microsoft.com/office/drawing/2014/main" id="{00000000-0008-0000-0100-0000A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8" name="Picture 21" descr="http://www.vcgr.vic.gov.au/icons/ecblank.gif">
          <a:extLst>
            <a:ext uri="{FF2B5EF4-FFF2-40B4-BE49-F238E27FC236}">
              <a16:creationId xmlns:a16="http://schemas.microsoft.com/office/drawing/2014/main" id="{00000000-0008-0000-0100-0000A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9" name="Picture 22" descr="http://www.vcgr.vic.gov.au/icons/ecblank.gif">
          <a:extLst>
            <a:ext uri="{FF2B5EF4-FFF2-40B4-BE49-F238E27FC236}">
              <a16:creationId xmlns:a16="http://schemas.microsoft.com/office/drawing/2014/main" id="{00000000-0008-0000-0100-0000A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0" name="Picture 23" descr="http://www.vcgr.vic.gov.au/icons/ecblank.gif">
          <a:extLst>
            <a:ext uri="{FF2B5EF4-FFF2-40B4-BE49-F238E27FC236}">
              <a16:creationId xmlns:a16="http://schemas.microsoft.com/office/drawing/2014/main" id="{00000000-0008-0000-0100-0000A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1" name="Picture 24" descr="http://www.vcgr.vic.gov.au/icons/ecblank.gif">
          <a:extLst>
            <a:ext uri="{FF2B5EF4-FFF2-40B4-BE49-F238E27FC236}">
              <a16:creationId xmlns:a16="http://schemas.microsoft.com/office/drawing/2014/main" id="{00000000-0008-0000-0100-0000A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2" name="Picture 25" descr="http://www.vcgr.vic.gov.au/icons/ecblank.gif">
          <a:extLst>
            <a:ext uri="{FF2B5EF4-FFF2-40B4-BE49-F238E27FC236}">
              <a16:creationId xmlns:a16="http://schemas.microsoft.com/office/drawing/2014/main" id="{00000000-0008-0000-0100-0000A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3" name="Picture 26" descr="http://www.vcgr.vic.gov.au/icons/ecblank.gif">
          <a:extLst>
            <a:ext uri="{FF2B5EF4-FFF2-40B4-BE49-F238E27FC236}">
              <a16:creationId xmlns:a16="http://schemas.microsoft.com/office/drawing/2014/main" id="{00000000-0008-0000-0100-0000A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4" name="Picture 27" descr="http://www.vcgr.vic.gov.au/icons/ecblank.gif">
          <a:extLst>
            <a:ext uri="{FF2B5EF4-FFF2-40B4-BE49-F238E27FC236}">
              <a16:creationId xmlns:a16="http://schemas.microsoft.com/office/drawing/2014/main" id="{00000000-0008-0000-0100-0000A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5" name="Picture 28" descr="http://www.vcgr.vic.gov.au/icons/ecblank.gif">
          <a:extLst>
            <a:ext uri="{FF2B5EF4-FFF2-40B4-BE49-F238E27FC236}">
              <a16:creationId xmlns:a16="http://schemas.microsoft.com/office/drawing/2014/main" id="{00000000-0008-0000-0100-0000A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6" name="Picture 29" descr="http://www.vcgr.vic.gov.au/icons/ecblank.gif">
          <a:extLst>
            <a:ext uri="{FF2B5EF4-FFF2-40B4-BE49-F238E27FC236}">
              <a16:creationId xmlns:a16="http://schemas.microsoft.com/office/drawing/2014/main" id="{00000000-0008-0000-0100-0000B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7" name="Picture 30" descr="http://www.vcgr.vic.gov.au/icons/ecblank.gif">
          <a:extLst>
            <a:ext uri="{FF2B5EF4-FFF2-40B4-BE49-F238E27FC236}">
              <a16:creationId xmlns:a16="http://schemas.microsoft.com/office/drawing/2014/main" id="{00000000-0008-0000-0100-0000B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8" name="Picture 31" descr="http://www.vcgr.vic.gov.au/icons/ecblank.gif">
          <a:extLst>
            <a:ext uri="{FF2B5EF4-FFF2-40B4-BE49-F238E27FC236}">
              <a16:creationId xmlns:a16="http://schemas.microsoft.com/office/drawing/2014/main" id="{00000000-0008-0000-0100-0000B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9" name="Picture 32" descr="http://www.vcgr.vic.gov.au/icons/ecblank.gif">
          <a:extLst>
            <a:ext uri="{FF2B5EF4-FFF2-40B4-BE49-F238E27FC236}">
              <a16:creationId xmlns:a16="http://schemas.microsoft.com/office/drawing/2014/main" id="{00000000-0008-0000-0100-0000B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0" name="Picture 33" descr="http://www.vcgr.vic.gov.au/icons/ecblank.gif">
          <a:extLst>
            <a:ext uri="{FF2B5EF4-FFF2-40B4-BE49-F238E27FC236}">
              <a16:creationId xmlns:a16="http://schemas.microsoft.com/office/drawing/2014/main" id="{00000000-0008-0000-0100-0000B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1" name="Picture 34" descr="http://www.vcgr.vic.gov.au/icons/ecblank.gif">
          <a:extLst>
            <a:ext uri="{FF2B5EF4-FFF2-40B4-BE49-F238E27FC236}">
              <a16:creationId xmlns:a16="http://schemas.microsoft.com/office/drawing/2014/main" id="{00000000-0008-0000-0100-0000B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2" name="Picture 35" descr="http://www.vcgr.vic.gov.au/icons/ecblank.gif">
          <a:extLst>
            <a:ext uri="{FF2B5EF4-FFF2-40B4-BE49-F238E27FC236}">
              <a16:creationId xmlns:a16="http://schemas.microsoft.com/office/drawing/2014/main" id="{00000000-0008-0000-0100-0000B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3" name="Picture 36" descr="http://www.vcgr.vic.gov.au/icons/ecblank.gif">
          <a:extLst>
            <a:ext uri="{FF2B5EF4-FFF2-40B4-BE49-F238E27FC236}">
              <a16:creationId xmlns:a16="http://schemas.microsoft.com/office/drawing/2014/main" id="{00000000-0008-0000-0100-0000B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4" name="Picture 37" descr="http://www.vcgr.vic.gov.au/icons/ecblank.gif">
          <a:extLst>
            <a:ext uri="{FF2B5EF4-FFF2-40B4-BE49-F238E27FC236}">
              <a16:creationId xmlns:a16="http://schemas.microsoft.com/office/drawing/2014/main" id="{00000000-0008-0000-0100-0000B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5" name="Picture 38" descr="http://www.vcgr.vic.gov.au/icons/ecblank.gif">
          <a:extLst>
            <a:ext uri="{FF2B5EF4-FFF2-40B4-BE49-F238E27FC236}">
              <a16:creationId xmlns:a16="http://schemas.microsoft.com/office/drawing/2014/main" id="{00000000-0008-0000-0100-0000B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6" name="Picture 39" descr="http://www.vcgr.vic.gov.au/icons/ecblank.gif">
          <a:extLst>
            <a:ext uri="{FF2B5EF4-FFF2-40B4-BE49-F238E27FC236}">
              <a16:creationId xmlns:a16="http://schemas.microsoft.com/office/drawing/2014/main" id="{00000000-0008-0000-0100-0000B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7" name="Picture 40" descr="http://www.vcgr.vic.gov.au/icons/ecblank.gif">
          <a:extLst>
            <a:ext uri="{FF2B5EF4-FFF2-40B4-BE49-F238E27FC236}">
              <a16:creationId xmlns:a16="http://schemas.microsoft.com/office/drawing/2014/main" id="{00000000-0008-0000-0100-0000B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8" name="Picture 41" descr="http://www.vcgr.vic.gov.au/icons/ecblank.gif">
          <a:extLst>
            <a:ext uri="{FF2B5EF4-FFF2-40B4-BE49-F238E27FC236}">
              <a16:creationId xmlns:a16="http://schemas.microsoft.com/office/drawing/2014/main" id="{00000000-0008-0000-0100-0000B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9" name="Picture 42" descr="http://www.vcgr.vic.gov.au/icons/ecblank.gif">
          <a:extLst>
            <a:ext uri="{FF2B5EF4-FFF2-40B4-BE49-F238E27FC236}">
              <a16:creationId xmlns:a16="http://schemas.microsoft.com/office/drawing/2014/main" id="{00000000-0008-0000-0100-0000B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0" name="Picture 43" descr="http://www.vcgr.vic.gov.au/icons/ecblank.gif">
          <a:extLst>
            <a:ext uri="{FF2B5EF4-FFF2-40B4-BE49-F238E27FC236}">
              <a16:creationId xmlns:a16="http://schemas.microsoft.com/office/drawing/2014/main" id="{00000000-0008-0000-0100-0000B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1" name="Picture 44" descr="http://www.vcgr.vic.gov.au/icons/ecblank.gif">
          <a:extLst>
            <a:ext uri="{FF2B5EF4-FFF2-40B4-BE49-F238E27FC236}">
              <a16:creationId xmlns:a16="http://schemas.microsoft.com/office/drawing/2014/main" id="{00000000-0008-0000-0100-0000B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2" name="Picture 45" descr="http://www.vcgr.vic.gov.au/icons/ecblank.gif">
          <a:extLst>
            <a:ext uri="{FF2B5EF4-FFF2-40B4-BE49-F238E27FC236}">
              <a16:creationId xmlns:a16="http://schemas.microsoft.com/office/drawing/2014/main" id="{00000000-0008-0000-0100-0000C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3" name="Picture 46" descr="http://www.vcgr.vic.gov.au/icons/ecblank.gif">
          <a:extLst>
            <a:ext uri="{FF2B5EF4-FFF2-40B4-BE49-F238E27FC236}">
              <a16:creationId xmlns:a16="http://schemas.microsoft.com/office/drawing/2014/main" id="{00000000-0008-0000-0100-0000C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4" name="Picture 47" descr="http://www.vcgr.vic.gov.au/icons/ecblank.gif">
          <a:extLst>
            <a:ext uri="{FF2B5EF4-FFF2-40B4-BE49-F238E27FC236}">
              <a16:creationId xmlns:a16="http://schemas.microsoft.com/office/drawing/2014/main" id="{00000000-0008-0000-0100-0000C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5" name="Picture 48" descr="http://www.vcgr.vic.gov.au/icons/ecblank.gif">
          <a:extLst>
            <a:ext uri="{FF2B5EF4-FFF2-40B4-BE49-F238E27FC236}">
              <a16:creationId xmlns:a16="http://schemas.microsoft.com/office/drawing/2014/main" id="{00000000-0008-0000-0100-0000C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6" name="Picture 49" descr="http://www.vcgr.vic.gov.au/icons/ecblank.gif">
          <a:extLst>
            <a:ext uri="{FF2B5EF4-FFF2-40B4-BE49-F238E27FC236}">
              <a16:creationId xmlns:a16="http://schemas.microsoft.com/office/drawing/2014/main" id="{00000000-0008-0000-0100-0000C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7" name="Picture 50" descr="http://www.vcgr.vic.gov.au/icons/ecblank.gif">
          <a:extLst>
            <a:ext uri="{FF2B5EF4-FFF2-40B4-BE49-F238E27FC236}">
              <a16:creationId xmlns:a16="http://schemas.microsoft.com/office/drawing/2014/main" id="{00000000-0008-0000-0100-0000C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8" name="Picture 51" descr="http://www.vcgr.vic.gov.au/icons/ecblank.gif">
          <a:extLst>
            <a:ext uri="{FF2B5EF4-FFF2-40B4-BE49-F238E27FC236}">
              <a16:creationId xmlns:a16="http://schemas.microsoft.com/office/drawing/2014/main" id="{00000000-0008-0000-0100-0000C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9" name="Picture 52" descr="http://www.vcgr.vic.gov.au/icons/ecblank.gif">
          <a:extLst>
            <a:ext uri="{FF2B5EF4-FFF2-40B4-BE49-F238E27FC236}">
              <a16:creationId xmlns:a16="http://schemas.microsoft.com/office/drawing/2014/main" id="{00000000-0008-0000-0100-0000C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0" name="Picture 53" descr="http://www.vcgr.vic.gov.au/icons/ecblank.gif">
          <a:extLst>
            <a:ext uri="{FF2B5EF4-FFF2-40B4-BE49-F238E27FC236}">
              <a16:creationId xmlns:a16="http://schemas.microsoft.com/office/drawing/2014/main" id="{00000000-0008-0000-0100-0000C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1" name="Picture 54" descr="http://www.vcgr.vic.gov.au/icons/ecblank.gif">
          <a:extLst>
            <a:ext uri="{FF2B5EF4-FFF2-40B4-BE49-F238E27FC236}">
              <a16:creationId xmlns:a16="http://schemas.microsoft.com/office/drawing/2014/main" id="{00000000-0008-0000-0100-0000C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2" name="Picture 55" descr="http://www.vcgr.vic.gov.au/icons/ecblank.gif">
          <a:extLst>
            <a:ext uri="{FF2B5EF4-FFF2-40B4-BE49-F238E27FC236}">
              <a16:creationId xmlns:a16="http://schemas.microsoft.com/office/drawing/2014/main" id="{00000000-0008-0000-0100-0000C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3" name="Picture 56" descr="http://www.vcgr.vic.gov.au/icons/ecblank.gif">
          <a:extLst>
            <a:ext uri="{FF2B5EF4-FFF2-40B4-BE49-F238E27FC236}">
              <a16:creationId xmlns:a16="http://schemas.microsoft.com/office/drawing/2014/main" id="{00000000-0008-0000-0100-0000C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4" name="Picture 57" descr="http://www.vcgr.vic.gov.au/icons/ecblank.gif">
          <a:extLst>
            <a:ext uri="{FF2B5EF4-FFF2-40B4-BE49-F238E27FC236}">
              <a16:creationId xmlns:a16="http://schemas.microsoft.com/office/drawing/2014/main" id="{00000000-0008-0000-0100-0000C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5" name="Picture 58" descr="http://www.vcgr.vic.gov.au/icons/ecblank.gif">
          <a:extLst>
            <a:ext uri="{FF2B5EF4-FFF2-40B4-BE49-F238E27FC236}">
              <a16:creationId xmlns:a16="http://schemas.microsoft.com/office/drawing/2014/main" id="{00000000-0008-0000-0100-0000C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6" name="Picture 59" descr="http://www.vcgr.vic.gov.au/icons/ecblank.gif">
          <a:extLst>
            <a:ext uri="{FF2B5EF4-FFF2-40B4-BE49-F238E27FC236}">
              <a16:creationId xmlns:a16="http://schemas.microsoft.com/office/drawing/2014/main" id="{00000000-0008-0000-0100-0000C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7" name="Picture 60" descr="http://www.vcgr.vic.gov.au/icons/ecblank.gif">
          <a:extLst>
            <a:ext uri="{FF2B5EF4-FFF2-40B4-BE49-F238E27FC236}">
              <a16:creationId xmlns:a16="http://schemas.microsoft.com/office/drawing/2014/main" id="{00000000-0008-0000-0100-0000C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8" name="Picture 61" descr="http://www.vcgr.vic.gov.au/icons/ecblank.gif">
          <a:extLst>
            <a:ext uri="{FF2B5EF4-FFF2-40B4-BE49-F238E27FC236}">
              <a16:creationId xmlns:a16="http://schemas.microsoft.com/office/drawing/2014/main" id="{00000000-0008-0000-0100-0000D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9" name="Picture 62" descr="http://www.vcgr.vic.gov.au/icons/ecblank.gif">
          <a:extLst>
            <a:ext uri="{FF2B5EF4-FFF2-40B4-BE49-F238E27FC236}">
              <a16:creationId xmlns:a16="http://schemas.microsoft.com/office/drawing/2014/main" id="{00000000-0008-0000-0100-0000D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0" name="Picture 63" descr="http://www.vcgr.vic.gov.au/icons/ecblank.gif">
          <a:extLst>
            <a:ext uri="{FF2B5EF4-FFF2-40B4-BE49-F238E27FC236}">
              <a16:creationId xmlns:a16="http://schemas.microsoft.com/office/drawing/2014/main" id="{00000000-0008-0000-0100-0000D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1" name="Picture 64" descr="http://www.vcgr.vic.gov.au/icons/ecblank.gif">
          <a:extLst>
            <a:ext uri="{FF2B5EF4-FFF2-40B4-BE49-F238E27FC236}">
              <a16:creationId xmlns:a16="http://schemas.microsoft.com/office/drawing/2014/main" id="{00000000-0008-0000-0100-0000D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2" name="Picture 65" descr="http://www.vcgr.vic.gov.au/icons/ecblank.gif">
          <a:extLst>
            <a:ext uri="{FF2B5EF4-FFF2-40B4-BE49-F238E27FC236}">
              <a16:creationId xmlns:a16="http://schemas.microsoft.com/office/drawing/2014/main" id="{00000000-0008-0000-0100-0000D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3" name="Picture 66" descr="http://www.vcgr.vic.gov.au/icons/ecblank.gif">
          <a:extLst>
            <a:ext uri="{FF2B5EF4-FFF2-40B4-BE49-F238E27FC236}">
              <a16:creationId xmlns:a16="http://schemas.microsoft.com/office/drawing/2014/main" id="{00000000-0008-0000-0100-0000D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4" name="Picture 67" descr="http://www.vcgr.vic.gov.au/icons/ecblank.gif">
          <a:extLst>
            <a:ext uri="{FF2B5EF4-FFF2-40B4-BE49-F238E27FC236}">
              <a16:creationId xmlns:a16="http://schemas.microsoft.com/office/drawing/2014/main" id="{00000000-0008-0000-0100-0000D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5" name="Picture 68" descr="http://www.vcgr.vic.gov.au/icons/ecblank.gif">
          <a:extLst>
            <a:ext uri="{FF2B5EF4-FFF2-40B4-BE49-F238E27FC236}">
              <a16:creationId xmlns:a16="http://schemas.microsoft.com/office/drawing/2014/main" id="{00000000-0008-0000-0100-0000D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6" name="Picture 69" descr="http://www.vcgr.vic.gov.au/icons/ecblank.gif">
          <a:extLst>
            <a:ext uri="{FF2B5EF4-FFF2-40B4-BE49-F238E27FC236}">
              <a16:creationId xmlns:a16="http://schemas.microsoft.com/office/drawing/2014/main" id="{00000000-0008-0000-0100-0000D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7" name="Picture 70" descr="http://www.vcgr.vic.gov.au/icons/ecblank.gif">
          <a:extLst>
            <a:ext uri="{FF2B5EF4-FFF2-40B4-BE49-F238E27FC236}">
              <a16:creationId xmlns:a16="http://schemas.microsoft.com/office/drawing/2014/main" id="{00000000-0008-0000-0100-0000D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8" name="Picture 71" descr="http://www.vcgr.vic.gov.au/icons/ecblank.gif">
          <a:extLst>
            <a:ext uri="{FF2B5EF4-FFF2-40B4-BE49-F238E27FC236}">
              <a16:creationId xmlns:a16="http://schemas.microsoft.com/office/drawing/2014/main" id="{00000000-0008-0000-0100-0000D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9" name="Picture 72" descr="http://www.vcgr.vic.gov.au/icons/ecblank.gif">
          <a:extLst>
            <a:ext uri="{FF2B5EF4-FFF2-40B4-BE49-F238E27FC236}">
              <a16:creationId xmlns:a16="http://schemas.microsoft.com/office/drawing/2014/main" id="{00000000-0008-0000-0100-0000D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0" name="Picture 73" descr="http://www.vcgr.vic.gov.au/icons/ecblank.gif">
          <a:extLst>
            <a:ext uri="{FF2B5EF4-FFF2-40B4-BE49-F238E27FC236}">
              <a16:creationId xmlns:a16="http://schemas.microsoft.com/office/drawing/2014/main" id="{00000000-0008-0000-0100-0000D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1" name="Picture 74" descr="http://www.vcgr.vic.gov.au/icons/ecblank.gif">
          <a:extLst>
            <a:ext uri="{FF2B5EF4-FFF2-40B4-BE49-F238E27FC236}">
              <a16:creationId xmlns:a16="http://schemas.microsoft.com/office/drawing/2014/main" id="{00000000-0008-0000-0100-0000D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2" name="Picture 75" descr="http://www.vcgr.vic.gov.au/icons/ecblank.gif">
          <a:extLst>
            <a:ext uri="{FF2B5EF4-FFF2-40B4-BE49-F238E27FC236}">
              <a16:creationId xmlns:a16="http://schemas.microsoft.com/office/drawing/2014/main" id="{00000000-0008-0000-0100-0000D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3" name="Picture 76" descr="http://www.vcgr.vic.gov.au/icons/ecblank.gif">
          <a:extLst>
            <a:ext uri="{FF2B5EF4-FFF2-40B4-BE49-F238E27FC236}">
              <a16:creationId xmlns:a16="http://schemas.microsoft.com/office/drawing/2014/main" id="{00000000-0008-0000-0100-0000D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4" name="Picture 77" descr="http://www.vcgr.vic.gov.au/icons/ecblank.gif">
          <a:extLst>
            <a:ext uri="{FF2B5EF4-FFF2-40B4-BE49-F238E27FC236}">
              <a16:creationId xmlns:a16="http://schemas.microsoft.com/office/drawing/2014/main" id="{00000000-0008-0000-0100-0000E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5" name="Picture 78" descr="http://www.vcgr.vic.gov.au/icons/ecblank.gif">
          <a:extLst>
            <a:ext uri="{FF2B5EF4-FFF2-40B4-BE49-F238E27FC236}">
              <a16:creationId xmlns:a16="http://schemas.microsoft.com/office/drawing/2014/main" id="{00000000-0008-0000-0100-0000E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6" name="Picture 79" descr="http://www.vcgr.vic.gov.au/icons/ecblank.gif">
          <a:extLst>
            <a:ext uri="{FF2B5EF4-FFF2-40B4-BE49-F238E27FC236}">
              <a16:creationId xmlns:a16="http://schemas.microsoft.com/office/drawing/2014/main" id="{00000000-0008-0000-0100-0000E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7" name="Picture 80" descr="http://www.vcgr.vic.gov.au/icons/ecblank.gif">
          <a:extLst>
            <a:ext uri="{FF2B5EF4-FFF2-40B4-BE49-F238E27FC236}">
              <a16:creationId xmlns:a16="http://schemas.microsoft.com/office/drawing/2014/main" id="{00000000-0008-0000-0100-0000E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8" name="Picture 81" descr="http://www.vcgr.vic.gov.au/icons/ecblank.gif">
          <a:extLst>
            <a:ext uri="{FF2B5EF4-FFF2-40B4-BE49-F238E27FC236}">
              <a16:creationId xmlns:a16="http://schemas.microsoft.com/office/drawing/2014/main" id="{00000000-0008-0000-0100-0000E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9" name="Picture 82" descr="http://www.vcgr.vic.gov.au/icons/ecblank.gif">
          <a:extLst>
            <a:ext uri="{FF2B5EF4-FFF2-40B4-BE49-F238E27FC236}">
              <a16:creationId xmlns:a16="http://schemas.microsoft.com/office/drawing/2014/main" id="{00000000-0008-0000-0100-0000E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0" name="Picture 83" descr="http://www.vcgr.vic.gov.au/icons/ecblank.gif">
          <a:extLst>
            <a:ext uri="{FF2B5EF4-FFF2-40B4-BE49-F238E27FC236}">
              <a16:creationId xmlns:a16="http://schemas.microsoft.com/office/drawing/2014/main" id="{00000000-0008-0000-0100-0000E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1" name="Picture 84" descr="http://www.vcgr.vic.gov.au/icons/ecblank.gif">
          <a:extLst>
            <a:ext uri="{FF2B5EF4-FFF2-40B4-BE49-F238E27FC236}">
              <a16:creationId xmlns:a16="http://schemas.microsoft.com/office/drawing/2014/main" id="{00000000-0008-0000-0100-0000E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2" name="Picture 1696" descr="ecblank">
          <a:extLst>
            <a:ext uri="{FF2B5EF4-FFF2-40B4-BE49-F238E27FC236}">
              <a16:creationId xmlns:a16="http://schemas.microsoft.com/office/drawing/2014/main" id="{00000000-0008-0000-0100-0000E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3" name="Picture 1697" descr="ecblank">
          <a:extLst>
            <a:ext uri="{FF2B5EF4-FFF2-40B4-BE49-F238E27FC236}">
              <a16:creationId xmlns:a16="http://schemas.microsoft.com/office/drawing/2014/main" id="{00000000-0008-0000-0100-0000E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4" name="Picture 1698" descr="ecblank">
          <a:extLst>
            <a:ext uri="{FF2B5EF4-FFF2-40B4-BE49-F238E27FC236}">
              <a16:creationId xmlns:a16="http://schemas.microsoft.com/office/drawing/2014/main" id="{00000000-0008-0000-0100-0000E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5" name="Picture 1699" descr="ecblank">
          <a:extLst>
            <a:ext uri="{FF2B5EF4-FFF2-40B4-BE49-F238E27FC236}">
              <a16:creationId xmlns:a16="http://schemas.microsoft.com/office/drawing/2014/main" id="{00000000-0008-0000-0100-0000E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6" name="Picture 1700" descr="ecblank">
          <a:extLst>
            <a:ext uri="{FF2B5EF4-FFF2-40B4-BE49-F238E27FC236}">
              <a16:creationId xmlns:a16="http://schemas.microsoft.com/office/drawing/2014/main" id="{00000000-0008-0000-0100-0000E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7" name="Picture 1701" descr="ecblank">
          <a:extLst>
            <a:ext uri="{FF2B5EF4-FFF2-40B4-BE49-F238E27FC236}">
              <a16:creationId xmlns:a16="http://schemas.microsoft.com/office/drawing/2014/main" id="{00000000-0008-0000-0100-0000E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8" name="Picture 1702" descr="ecblank">
          <a:extLst>
            <a:ext uri="{FF2B5EF4-FFF2-40B4-BE49-F238E27FC236}">
              <a16:creationId xmlns:a16="http://schemas.microsoft.com/office/drawing/2014/main" id="{00000000-0008-0000-0100-0000E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9" name="Picture 1703" descr="ecblank">
          <a:extLst>
            <a:ext uri="{FF2B5EF4-FFF2-40B4-BE49-F238E27FC236}">
              <a16:creationId xmlns:a16="http://schemas.microsoft.com/office/drawing/2014/main" id="{00000000-0008-0000-0100-0000E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0" name="Picture 1704" descr="ecblank">
          <a:extLst>
            <a:ext uri="{FF2B5EF4-FFF2-40B4-BE49-F238E27FC236}">
              <a16:creationId xmlns:a16="http://schemas.microsoft.com/office/drawing/2014/main" id="{00000000-0008-0000-0100-0000F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1" name="Picture 1705" descr="ecblank">
          <a:extLst>
            <a:ext uri="{FF2B5EF4-FFF2-40B4-BE49-F238E27FC236}">
              <a16:creationId xmlns:a16="http://schemas.microsoft.com/office/drawing/2014/main" id="{00000000-0008-0000-0100-0000F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2" name="Picture 1706" descr="ecblank">
          <a:extLst>
            <a:ext uri="{FF2B5EF4-FFF2-40B4-BE49-F238E27FC236}">
              <a16:creationId xmlns:a16="http://schemas.microsoft.com/office/drawing/2014/main" id="{00000000-0008-0000-0100-0000F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3" name="Picture 1707" descr="ecblank">
          <a:extLst>
            <a:ext uri="{FF2B5EF4-FFF2-40B4-BE49-F238E27FC236}">
              <a16:creationId xmlns:a16="http://schemas.microsoft.com/office/drawing/2014/main" id="{00000000-0008-0000-0100-0000F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4" name="Picture 1708" descr="ecblank">
          <a:extLst>
            <a:ext uri="{FF2B5EF4-FFF2-40B4-BE49-F238E27FC236}">
              <a16:creationId xmlns:a16="http://schemas.microsoft.com/office/drawing/2014/main" id="{00000000-0008-0000-0100-0000F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5" name="Picture 1709" descr="ecblank">
          <a:extLst>
            <a:ext uri="{FF2B5EF4-FFF2-40B4-BE49-F238E27FC236}">
              <a16:creationId xmlns:a16="http://schemas.microsoft.com/office/drawing/2014/main" id="{00000000-0008-0000-0100-0000F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6" name="Picture 1710" descr="ecblank">
          <a:extLst>
            <a:ext uri="{FF2B5EF4-FFF2-40B4-BE49-F238E27FC236}">
              <a16:creationId xmlns:a16="http://schemas.microsoft.com/office/drawing/2014/main" id="{00000000-0008-0000-0100-0000F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7" name="Picture 1711" descr="ecblank">
          <a:extLst>
            <a:ext uri="{FF2B5EF4-FFF2-40B4-BE49-F238E27FC236}">
              <a16:creationId xmlns:a16="http://schemas.microsoft.com/office/drawing/2014/main" id="{00000000-0008-0000-0100-0000F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8" name="Picture 1712" descr="ecblank">
          <a:extLst>
            <a:ext uri="{FF2B5EF4-FFF2-40B4-BE49-F238E27FC236}">
              <a16:creationId xmlns:a16="http://schemas.microsoft.com/office/drawing/2014/main" id="{00000000-0008-0000-0100-0000F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9" name="Picture 1713" descr="ecblank">
          <a:extLst>
            <a:ext uri="{FF2B5EF4-FFF2-40B4-BE49-F238E27FC236}">
              <a16:creationId xmlns:a16="http://schemas.microsoft.com/office/drawing/2014/main" id="{00000000-0008-0000-0100-0000F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0" name="Picture 1714" descr="ecblank">
          <a:extLst>
            <a:ext uri="{FF2B5EF4-FFF2-40B4-BE49-F238E27FC236}">
              <a16:creationId xmlns:a16="http://schemas.microsoft.com/office/drawing/2014/main" id="{00000000-0008-0000-0100-0000F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1" name="Picture 1715" descr="ecblank">
          <a:extLst>
            <a:ext uri="{FF2B5EF4-FFF2-40B4-BE49-F238E27FC236}">
              <a16:creationId xmlns:a16="http://schemas.microsoft.com/office/drawing/2014/main" id="{00000000-0008-0000-0100-0000F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2" name="Picture 1716" descr="ecblank">
          <a:extLst>
            <a:ext uri="{FF2B5EF4-FFF2-40B4-BE49-F238E27FC236}">
              <a16:creationId xmlns:a16="http://schemas.microsoft.com/office/drawing/2014/main" id="{00000000-0008-0000-0100-0000F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3" name="Picture 1717" descr="ecblank">
          <a:extLst>
            <a:ext uri="{FF2B5EF4-FFF2-40B4-BE49-F238E27FC236}">
              <a16:creationId xmlns:a16="http://schemas.microsoft.com/office/drawing/2014/main" id="{00000000-0008-0000-0100-0000F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4" name="Picture 1718" descr="ecblank">
          <a:extLst>
            <a:ext uri="{FF2B5EF4-FFF2-40B4-BE49-F238E27FC236}">
              <a16:creationId xmlns:a16="http://schemas.microsoft.com/office/drawing/2014/main" id="{00000000-0008-0000-0100-0000F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5" name="Picture 1719" descr="ecblank">
          <a:extLst>
            <a:ext uri="{FF2B5EF4-FFF2-40B4-BE49-F238E27FC236}">
              <a16:creationId xmlns:a16="http://schemas.microsoft.com/office/drawing/2014/main" id="{00000000-0008-0000-0100-0000F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6" name="Picture 1720" descr="ecblank">
          <a:extLst>
            <a:ext uri="{FF2B5EF4-FFF2-40B4-BE49-F238E27FC236}">
              <a16:creationId xmlns:a16="http://schemas.microsoft.com/office/drawing/2014/main" id="{00000000-0008-0000-0100-00000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7" name="Picture 1721" descr="ecblank">
          <a:extLst>
            <a:ext uri="{FF2B5EF4-FFF2-40B4-BE49-F238E27FC236}">
              <a16:creationId xmlns:a16="http://schemas.microsoft.com/office/drawing/2014/main" id="{00000000-0008-0000-0100-00000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8" name="Picture 1722" descr="ecblank">
          <a:extLst>
            <a:ext uri="{FF2B5EF4-FFF2-40B4-BE49-F238E27FC236}">
              <a16:creationId xmlns:a16="http://schemas.microsoft.com/office/drawing/2014/main" id="{00000000-0008-0000-0100-00000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9" name="Picture 1723" descr="ecblank">
          <a:extLst>
            <a:ext uri="{FF2B5EF4-FFF2-40B4-BE49-F238E27FC236}">
              <a16:creationId xmlns:a16="http://schemas.microsoft.com/office/drawing/2014/main" id="{00000000-0008-0000-0100-00000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0" name="Picture 1724" descr="ecblank">
          <a:extLst>
            <a:ext uri="{FF2B5EF4-FFF2-40B4-BE49-F238E27FC236}">
              <a16:creationId xmlns:a16="http://schemas.microsoft.com/office/drawing/2014/main" id="{00000000-0008-0000-0100-00000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1" name="Picture 1725" descr="ecblank">
          <a:extLst>
            <a:ext uri="{FF2B5EF4-FFF2-40B4-BE49-F238E27FC236}">
              <a16:creationId xmlns:a16="http://schemas.microsoft.com/office/drawing/2014/main" id="{00000000-0008-0000-0100-00000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2" name="Picture 1726" descr="ecblank">
          <a:extLst>
            <a:ext uri="{FF2B5EF4-FFF2-40B4-BE49-F238E27FC236}">
              <a16:creationId xmlns:a16="http://schemas.microsoft.com/office/drawing/2014/main" id="{00000000-0008-0000-0100-00000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3" name="Picture 1727" descr="ecblank">
          <a:extLst>
            <a:ext uri="{FF2B5EF4-FFF2-40B4-BE49-F238E27FC236}">
              <a16:creationId xmlns:a16="http://schemas.microsoft.com/office/drawing/2014/main" id="{00000000-0008-0000-0100-00000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4" name="Picture 1728" descr="ecblank">
          <a:extLst>
            <a:ext uri="{FF2B5EF4-FFF2-40B4-BE49-F238E27FC236}">
              <a16:creationId xmlns:a16="http://schemas.microsoft.com/office/drawing/2014/main" id="{00000000-0008-0000-0100-00000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5" name="Picture 1729" descr="ecblank">
          <a:extLst>
            <a:ext uri="{FF2B5EF4-FFF2-40B4-BE49-F238E27FC236}">
              <a16:creationId xmlns:a16="http://schemas.microsoft.com/office/drawing/2014/main" id="{00000000-0008-0000-0100-00000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6" name="Picture 1730" descr="ecblank">
          <a:extLst>
            <a:ext uri="{FF2B5EF4-FFF2-40B4-BE49-F238E27FC236}">
              <a16:creationId xmlns:a16="http://schemas.microsoft.com/office/drawing/2014/main" id="{00000000-0008-0000-0100-00000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7" name="Picture 1731" descr="ecblank">
          <a:extLst>
            <a:ext uri="{FF2B5EF4-FFF2-40B4-BE49-F238E27FC236}">
              <a16:creationId xmlns:a16="http://schemas.microsoft.com/office/drawing/2014/main" id="{00000000-0008-0000-0100-00000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8" name="Picture 1732" descr="ecblank">
          <a:extLst>
            <a:ext uri="{FF2B5EF4-FFF2-40B4-BE49-F238E27FC236}">
              <a16:creationId xmlns:a16="http://schemas.microsoft.com/office/drawing/2014/main" id="{00000000-0008-0000-0100-00000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9" name="Picture 1733" descr="ecblank">
          <a:extLst>
            <a:ext uri="{FF2B5EF4-FFF2-40B4-BE49-F238E27FC236}">
              <a16:creationId xmlns:a16="http://schemas.microsoft.com/office/drawing/2014/main" id="{00000000-0008-0000-0100-00000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0" name="Picture 1734" descr="ecblank">
          <a:extLst>
            <a:ext uri="{FF2B5EF4-FFF2-40B4-BE49-F238E27FC236}">
              <a16:creationId xmlns:a16="http://schemas.microsoft.com/office/drawing/2014/main" id="{00000000-0008-0000-0100-00000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1" name="Picture 1735" descr="ecblank">
          <a:extLst>
            <a:ext uri="{FF2B5EF4-FFF2-40B4-BE49-F238E27FC236}">
              <a16:creationId xmlns:a16="http://schemas.microsoft.com/office/drawing/2014/main" id="{00000000-0008-0000-0100-00000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2" name="Picture 1736" descr="ecblank">
          <a:extLst>
            <a:ext uri="{FF2B5EF4-FFF2-40B4-BE49-F238E27FC236}">
              <a16:creationId xmlns:a16="http://schemas.microsoft.com/office/drawing/2014/main" id="{00000000-0008-0000-0100-00001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3" name="Picture 1737" descr="ecblank">
          <a:extLst>
            <a:ext uri="{FF2B5EF4-FFF2-40B4-BE49-F238E27FC236}">
              <a16:creationId xmlns:a16="http://schemas.microsoft.com/office/drawing/2014/main" id="{00000000-0008-0000-0100-00001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4" name="Picture 1738" descr="ecblank">
          <a:extLst>
            <a:ext uri="{FF2B5EF4-FFF2-40B4-BE49-F238E27FC236}">
              <a16:creationId xmlns:a16="http://schemas.microsoft.com/office/drawing/2014/main" id="{00000000-0008-0000-0100-00001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5" name="Picture 1739" descr="ecblank">
          <a:extLst>
            <a:ext uri="{FF2B5EF4-FFF2-40B4-BE49-F238E27FC236}">
              <a16:creationId xmlns:a16="http://schemas.microsoft.com/office/drawing/2014/main" id="{00000000-0008-0000-0100-00001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6" name="Picture 1740" descr="ecblank">
          <a:extLst>
            <a:ext uri="{FF2B5EF4-FFF2-40B4-BE49-F238E27FC236}">
              <a16:creationId xmlns:a16="http://schemas.microsoft.com/office/drawing/2014/main" id="{00000000-0008-0000-0100-00001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7" name="Picture 1741" descr="ecblank">
          <a:extLst>
            <a:ext uri="{FF2B5EF4-FFF2-40B4-BE49-F238E27FC236}">
              <a16:creationId xmlns:a16="http://schemas.microsoft.com/office/drawing/2014/main" id="{00000000-0008-0000-0100-00001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8" name="Picture 1742" descr="ecblank">
          <a:extLst>
            <a:ext uri="{FF2B5EF4-FFF2-40B4-BE49-F238E27FC236}">
              <a16:creationId xmlns:a16="http://schemas.microsoft.com/office/drawing/2014/main" id="{00000000-0008-0000-0100-00001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9" name="Picture 1743" descr="ecblank">
          <a:extLst>
            <a:ext uri="{FF2B5EF4-FFF2-40B4-BE49-F238E27FC236}">
              <a16:creationId xmlns:a16="http://schemas.microsoft.com/office/drawing/2014/main" id="{00000000-0008-0000-0100-00001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0" name="Picture 1744" descr="ecblank">
          <a:extLst>
            <a:ext uri="{FF2B5EF4-FFF2-40B4-BE49-F238E27FC236}">
              <a16:creationId xmlns:a16="http://schemas.microsoft.com/office/drawing/2014/main" id="{00000000-0008-0000-0100-00001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1" name="Picture 1745" descr="ecblank">
          <a:extLst>
            <a:ext uri="{FF2B5EF4-FFF2-40B4-BE49-F238E27FC236}">
              <a16:creationId xmlns:a16="http://schemas.microsoft.com/office/drawing/2014/main" id="{00000000-0008-0000-0100-00001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2" name="Picture 1746" descr="ecblank">
          <a:extLst>
            <a:ext uri="{FF2B5EF4-FFF2-40B4-BE49-F238E27FC236}">
              <a16:creationId xmlns:a16="http://schemas.microsoft.com/office/drawing/2014/main" id="{00000000-0008-0000-0100-00001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3" name="Picture 1747" descr="ecblank">
          <a:extLst>
            <a:ext uri="{FF2B5EF4-FFF2-40B4-BE49-F238E27FC236}">
              <a16:creationId xmlns:a16="http://schemas.microsoft.com/office/drawing/2014/main" id="{00000000-0008-0000-0100-00001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4" name="Picture 1748" descr="ecblank">
          <a:extLst>
            <a:ext uri="{FF2B5EF4-FFF2-40B4-BE49-F238E27FC236}">
              <a16:creationId xmlns:a16="http://schemas.microsoft.com/office/drawing/2014/main" id="{00000000-0008-0000-0100-00001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5" name="Picture 1749" descr="ecblank">
          <a:extLst>
            <a:ext uri="{FF2B5EF4-FFF2-40B4-BE49-F238E27FC236}">
              <a16:creationId xmlns:a16="http://schemas.microsoft.com/office/drawing/2014/main" id="{00000000-0008-0000-0100-00001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6" name="Picture 1750" descr="ecblank">
          <a:extLst>
            <a:ext uri="{FF2B5EF4-FFF2-40B4-BE49-F238E27FC236}">
              <a16:creationId xmlns:a16="http://schemas.microsoft.com/office/drawing/2014/main" id="{00000000-0008-0000-0100-00001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7" name="Picture 1751" descr="ecblank">
          <a:extLst>
            <a:ext uri="{FF2B5EF4-FFF2-40B4-BE49-F238E27FC236}">
              <a16:creationId xmlns:a16="http://schemas.microsoft.com/office/drawing/2014/main" id="{00000000-0008-0000-0100-00001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8" name="Picture 1752" descr="ecblank">
          <a:extLst>
            <a:ext uri="{FF2B5EF4-FFF2-40B4-BE49-F238E27FC236}">
              <a16:creationId xmlns:a16="http://schemas.microsoft.com/office/drawing/2014/main" id="{00000000-0008-0000-0100-00002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9" name="Picture 1753" descr="ecblank">
          <a:extLst>
            <a:ext uri="{FF2B5EF4-FFF2-40B4-BE49-F238E27FC236}">
              <a16:creationId xmlns:a16="http://schemas.microsoft.com/office/drawing/2014/main" id="{00000000-0008-0000-0100-00002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0" name="Picture 1754" descr="ecblank">
          <a:extLst>
            <a:ext uri="{FF2B5EF4-FFF2-40B4-BE49-F238E27FC236}">
              <a16:creationId xmlns:a16="http://schemas.microsoft.com/office/drawing/2014/main" id="{00000000-0008-0000-0100-00002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1" name="Picture 1755" descr="ecblank">
          <a:extLst>
            <a:ext uri="{FF2B5EF4-FFF2-40B4-BE49-F238E27FC236}">
              <a16:creationId xmlns:a16="http://schemas.microsoft.com/office/drawing/2014/main" id="{00000000-0008-0000-0100-00002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2" name="Picture 1756" descr="ecblank">
          <a:extLst>
            <a:ext uri="{FF2B5EF4-FFF2-40B4-BE49-F238E27FC236}">
              <a16:creationId xmlns:a16="http://schemas.microsoft.com/office/drawing/2014/main" id="{00000000-0008-0000-0100-00002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3" name="Picture 1757" descr="ecblank">
          <a:extLst>
            <a:ext uri="{FF2B5EF4-FFF2-40B4-BE49-F238E27FC236}">
              <a16:creationId xmlns:a16="http://schemas.microsoft.com/office/drawing/2014/main" id="{00000000-0008-0000-0100-00002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4" name="Picture 1758" descr="ecblank">
          <a:extLst>
            <a:ext uri="{FF2B5EF4-FFF2-40B4-BE49-F238E27FC236}">
              <a16:creationId xmlns:a16="http://schemas.microsoft.com/office/drawing/2014/main" id="{00000000-0008-0000-0100-00002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5" name="Picture 1759" descr="ecblank">
          <a:extLst>
            <a:ext uri="{FF2B5EF4-FFF2-40B4-BE49-F238E27FC236}">
              <a16:creationId xmlns:a16="http://schemas.microsoft.com/office/drawing/2014/main" id="{00000000-0008-0000-0100-00002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6" name="Picture 1760" descr="ecblank">
          <a:extLst>
            <a:ext uri="{FF2B5EF4-FFF2-40B4-BE49-F238E27FC236}">
              <a16:creationId xmlns:a16="http://schemas.microsoft.com/office/drawing/2014/main" id="{00000000-0008-0000-0100-00002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7" name="Picture 1761" descr="ecblank">
          <a:extLst>
            <a:ext uri="{FF2B5EF4-FFF2-40B4-BE49-F238E27FC236}">
              <a16:creationId xmlns:a16="http://schemas.microsoft.com/office/drawing/2014/main" id="{00000000-0008-0000-0100-00002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8" name="Picture 1762" descr="ecblank">
          <a:extLst>
            <a:ext uri="{FF2B5EF4-FFF2-40B4-BE49-F238E27FC236}">
              <a16:creationId xmlns:a16="http://schemas.microsoft.com/office/drawing/2014/main" id="{00000000-0008-0000-0100-00002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9" name="Picture 1763" descr="ecblank">
          <a:extLst>
            <a:ext uri="{FF2B5EF4-FFF2-40B4-BE49-F238E27FC236}">
              <a16:creationId xmlns:a16="http://schemas.microsoft.com/office/drawing/2014/main" id="{00000000-0008-0000-0100-00002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0" name="Picture 1764" descr="ecblank">
          <a:extLst>
            <a:ext uri="{FF2B5EF4-FFF2-40B4-BE49-F238E27FC236}">
              <a16:creationId xmlns:a16="http://schemas.microsoft.com/office/drawing/2014/main" id="{00000000-0008-0000-0100-00002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1" name="Picture 1765" descr="ecblank">
          <a:extLst>
            <a:ext uri="{FF2B5EF4-FFF2-40B4-BE49-F238E27FC236}">
              <a16:creationId xmlns:a16="http://schemas.microsoft.com/office/drawing/2014/main" id="{00000000-0008-0000-0100-00002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2" name="Picture 1766" descr="ecblank">
          <a:extLst>
            <a:ext uri="{FF2B5EF4-FFF2-40B4-BE49-F238E27FC236}">
              <a16:creationId xmlns:a16="http://schemas.microsoft.com/office/drawing/2014/main" id="{00000000-0008-0000-0100-00002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3" name="Picture 1767" descr="ecblank">
          <a:extLst>
            <a:ext uri="{FF2B5EF4-FFF2-40B4-BE49-F238E27FC236}">
              <a16:creationId xmlns:a16="http://schemas.microsoft.com/office/drawing/2014/main" id="{00000000-0008-0000-0100-00002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4" name="Picture 1768" descr="ecblank">
          <a:extLst>
            <a:ext uri="{FF2B5EF4-FFF2-40B4-BE49-F238E27FC236}">
              <a16:creationId xmlns:a16="http://schemas.microsoft.com/office/drawing/2014/main" id="{00000000-0008-0000-0100-00003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5" name="Picture 1769" descr="ecblank">
          <a:extLst>
            <a:ext uri="{FF2B5EF4-FFF2-40B4-BE49-F238E27FC236}">
              <a16:creationId xmlns:a16="http://schemas.microsoft.com/office/drawing/2014/main" id="{00000000-0008-0000-0100-00003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6" name="Picture 1770" descr="ecblank">
          <a:extLst>
            <a:ext uri="{FF2B5EF4-FFF2-40B4-BE49-F238E27FC236}">
              <a16:creationId xmlns:a16="http://schemas.microsoft.com/office/drawing/2014/main" id="{00000000-0008-0000-0100-00003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7" name="Picture 1771" descr="ecblank">
          <a:extLst>
            <a:ext uri="{FF2B5EF4-FFF2-40B4-BE49-F238E27FC236}">
              <a16:creationId xmlns:a16="http://schemas.microsoft.com/office/drawing/2014/main" id="{00000000-0008-0000-0100-00003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8" name="Picture 1772" descr="ecblank">
          <a:extLst>
            <a:ext uri="{FF2B5EF4-FFF2-40B4-BE49-F238E27FC236}">
              <a16:creationId xmlns:a16="http://schemas.microsoft.com/office/drawing/2014/main" id="{00000000-0008-0000-0100-00003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9" name="Picture 1773" descr="ecblank">
          <a:extLst>
            <a:ext uri="{FF2B5EF4-FFF2-40B4-BE49-F238E27FC236}">
              <a16:creationId xmlns:a16="http://schemas.microsoft.com/office/drawing/2014/main" id="{00000000-0008-0000-0100-00003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0" name="Picture 1774" descr="ecblank">
          <a:extLst>
            <a:ext uri="{FF2B5EF4-FFF2-40B4-BE49-F238E27FC236}">
              <a16:creationId xmlns:a16="http://schemas.microsoft.com/office/drawing/2014/main" id="{00000000-0008-0000-0100-00003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1" name="Picture 1775" descr="ecblank">
          <a:extLst>
            <a:ext uri="{FF2B5EF4-FFF2-40B4-BE49-F238E27FC236}">
              <a16:creationId xmlns:a16="http://schemas.microsoft.com/office/drawing/2014/main" id="{00000000-0008-0000-0100-00003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2" name="Picture 1776" descr="ecblank">
          <a:extLst>
            <a:ext uri="{FF2B5EF4-FFF2-40B4-BE49-F238E27FC236}">
              <a16:creationId xmlns:a16="http://schemas.microsoft.com/office/drawing/2014/main" id="{00000000-0008-0000-0100-00003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3" name="Picture 1777" descr="ecblank">
          <a:extLst>
            <a:ext uri="{FF2B5EF4-FFF2-40B4-BE49-F238E27FC236}">
              <a16:creationId xmlns:a16="http://schemas.microsoft.com/office/drawing/2014/main" id="{00000000-0008-0000-0100-00003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4" name="Picture 1778" descr="ecblank">
          <a:extLst>
            <a:ext uri="{FF2B5EF4-FFF2-40B4-BE49-F238E27FC236}">
              <a16:creationId xmlns:a16="http://schemas.microsoft.com/office/drawing/2014/main" id="{00000000-0008-0000-0100-00003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5" name="Picture 1779" descr="ecblank">
          <a:extLst>
            <a:ext uri="{FF2B5EF4-FFF2-40B4-BE49-F238E27FC236}">
              <a16:creationId xmlns:a16="http://schemas.microsoft.com/office/drawing/2014/main" id="{00000000-0008-0000-0100-00003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6" name="Picture 337" descr="http://www.vcgr.vic.gov.au/icons/ecblank.gif">
          <a:extLst>
            <a:ext uri="{FF2B5EF4-FFF2-40B4-BE49-F238E27FC236}">
              <a16:creationId xmlns:a16="http://schemas.microsoft.com/office/drawing/2014/main" id="{00000000-0008-0000-0100-00003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7" name="Picture 338" descr="http://www.vcgr.vic.gov.au/icons/ecblank.gif">
          <a:extLst>
            <a:ext uri="{FF2B5EF4-FFF2-40B4-BE49-F238E27FC236}">
              <a16:creationId xmlns:a16="http://schemas.microsoft.com/office/drawing/2014/main" id="{00000000-0008-0000-0100-00003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8" name="Picture 339" descr="http://www.vcgr.vic.gov.au/icons/ecblank.gif">
          <a:extLst>
            <a:ext uri="{FF2B5EF4-FFF2-40B4-BE49-F238E27FC236}">
              <a16:creationId xmlns:a16="http://schemas.microsoft.com/office/drawing/2014/main" id="{00000000-0008-0000-0100-00003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9" name="Picture 340" descr="http://www.vcgr.vic.gov.au/icons/ecblank.gif">
          <a:extLst>
            <a:ext uri="{FF2B5EF4-FFF2-40B4-BE49-F238E27FC236}">
              <a16:creationId xmlns:a16="http://schemas.microsoft.com/office/drawing/2014/main" id="{00000000-0008-0000-0100-00003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0" name="Picture 341" descr="http://www.vcgr.vic.gov.au/icons/ecblank.gif">
          <a:extLst>
            <a:ext uri="{FF2B5EF4-FFF2-40B4-BE49-F238E27FC236}">
              <a16:creationId xmlns:a16="http://schemas.microsoft.com/office/drawing/2014/main" id="{00000000-0008-0000-0100-00004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1" name="Picture 342" descr="http://www.vcgr.vic.gov.au/icons/ecblank.gif">
          <a:extLst>
            <a:ext uri="{FF2B5EF4-FFF2-40B4-BE49-F238E27FC236}">
              <a16:creationId xmlns:a16="http://schemas.microsoft.com/office/drawing/2014/main" id="{00000000-0008-0000-0100-00004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2" name="Picture 343" descr="http://www.vcgr.vic.gov.au/icons/ecblank.gif">
          <a:extLst>
            <a:ext uri="{FF2B5EF4-FFF2-40B4-BE49-F238E27FC236}">
              <a16:creationId xmlns:a16="http://schemas.microsoft.com/office/drawing/2014/main" id="{00000000-0008-0000-0100-00004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3" name="Picture 344" descr="http://www.vcgr.vic.gov.au/icons/ecblank.gif">
          <a:extLst>
            <a:ext uri="{FF2B5EF4-FFF2-40B4-BE49-F238E27FC236}">
              <a16:creationId xmlns:a16="http://schemas.microsoft.com/office/drawing/2014/main" id="{00000000-0008-0000-0100-00004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4" name="Picture 345" descr="http://www.vcgr.vic.gov.au/icons/ecblank.gif">
          <a:extLst>
            <a:ext uri="{FF2B5EF4-FFF2-40B4-BE49-F238E27FC236}">
              <a16:creationId xmlns:a16="http://schemas.microsoft.com/office/drawing/2014/main" id="{00000000-0008-0000-0100-00004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5" name="Picture 346" descr="http://www.vcgr.vic.gov.au/icons/ecblank.gif">
          <a:extLst>
            <a:ext uri="{FF2B5EF4-FFF2-40B4-BE49-F238E27FC236}">
              <a16:creationId xmlns:a16="http://schemas.microsoft.com/office/drawing/2014/main" id="{00000000-0008-0000-0100-00004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6" name="Picture 347" descr="http://www.vcgr.vic.gov.au/icons/ecblank.gif">
          <a:extLst>
            <a:ext uri="{FF2B5EF4-FFF2-40B4-BE49-F238E27FC236}">
              <a16:creationId xmlns:a16="http://schemas.microsoft.com/office/drawing/2014/main" id="{00000000-0008-0000-0100-00004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7" name="Picture 348" descr="http://www.vcgr.vic.gov.au/icons/ecblank.gif">
          <a:extLst>
            <a:ext uri="{FF2B5EF4-FFF2-40B4-BE49-F238E27FC236}">
              <a16:creationId xmlns:a16="http://schemas.microsoft.com/office/drawing/2014/main" id="{00000000-0008-0000-0100-00004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8" name="Picture 349" descr="http://www.vcgr.vic.gov.au/icons/ecblank.gif">
          <a:extLst>
            <a:ext uri="{FF2B5EF4-FFF2-40B4-BE49-F238E27FC236}">
              <a16:creationId xmlns:a16="http://schemas.microsoft.com/office/drawing/2014/main" id="{00000000-0008-0000-0100-00004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9" name="Picture 350" descr="http://www.vcgr.vic.gov.au/icons/ecblank.gif">
          <a:extLst>
            <a:ext uri="{FF2B5EF4-FFF2-40B4-BE49-F238E27FC236}">
              <a16:creationId xmlns:a16="http://schemas.microsoft.com/office/drawing/2014/main" id="{00000000-0008-0000-0100-00004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0" name="Picture 351" descr="http://www.vcgr.vic.gov.au/icons/ecblank.gif">
          <a:extLst>
            <a:ext uri="{FF2B5EF4-FFF2-40B4-BE49-F238E27FC236}">
              <a16:creationId xmlns:a16="http://schemas.microsoft.com/office/drawing/2014/main" id="{00000000-0008-0000-0100-00004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1" name="Picture 352" descr="http://www.vcgr.vic.gov.au/icons/ecblank.gif">
          <a:extLst>
            <a:ext uri="{FF2B5EF4-FFF2-40B4-BE49-F238E27FC236}">
              <a16:creationId xmlns:a16="http://schemas.microsoft.com/office/drawing/2014/main" id="{00000000-0008-0000-0100-00004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2" name="Picture 353" descr="http://www.vcgr.vic.gov.au/icons/ecblank.gif">
          <a:extLst>
            <a:ext uri="{FF2B5EF4-FFF2-40B4-BE49-F238E27FC236}">
              <a16:creationId xmlns:a16="http://schemas.microsoft.com/office/drawing/2014/main" id="{00000000-0008-0000-0100-00004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3" name="Picture 354" descr="http://www.vcgr.vic.gov.au/icons/ecblank.gif">
          <a:extLst>
            <a:ext uri="{FF2B5EF4-FFF2-40B4-BE49-F238E27FC236}">
              <a16:creationId xmlns:a16="http://schemas.microsoft.com/office/drawing/2014/main" id="{00000000-0008-0000-0100-00004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4" name="Picture 355" descr="http://www.vcgr.vic.gov.au/icons/ecblank.gif">
          <a:extLst>
            <a:ext uri="{FF2B5EF4-FFF2-40B4-BE49-F238E27FC236}">
              <a16:creationId xmlns:a16="http://schemas.microsoft.com/office/drawing/2014/main" id="{00000000-0008-0000-0100-00004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5" name="Picture 356" descr="http://www.vcgr.vic.gov.au/icons/ecblank.gif">
          <a:extLst>
            <a:ext uri="{FF2B5EF4-FFF2-40B4-BE49-F238E27FC236}">
              <a16:creationId xmlns:a16="http://schemas.microsoft.com/office/drawing/2014/main" id="{00000000-0008-0000-0100-00004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6" name="Picture 357" descr="http://www.vcgr.vic.gov.au/icons/ecblank.gif">
          <a:extLst>
            <a:ext uri="{FF2B5EF4-FFF2-40B4-BE49-F238E27FC236}">
              <a16:creationId xmlns:a16="http://schemas.microsoft.com/office/drawing/2014/main" id="{00000000-0008-0000-0100-00005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7" name="Picture 358" descr="http://www.vcgr.vic.gov.au/icons/ecblank.gif">
          <a:extLst>
            <a:ext uri="{FF2B5EF4-FFF2-40B4-BE49-F238E27FC236}">
              <a16:creationId xmlns:a16="http://schemas.microsoft.com/office/drawing/2014/main" id="{00000000-0008-0000-0100-00005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8" name="Picture 359" descr="http://www.vcgr.vic.gov.au/icons/ecblank.gif">
          <a:extLst>
            <a:ext uri="{FF2B5EF4-FFF2-40B4-BE49-F238E27FC236}">
              <a16:creationId xmlns:a16="http://schemas.microsoft.com/office/drawing/2014/main" id="{00000000-0008-0000-0100-00005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9" name="Picture 360" descr="http://www.vcgr.vic.gov.au/icons/ecblank.gif">
          <a:extLst>
            <a:ext uri="{FF2B5EF4-FFF2-40B4-BE49-F238E27FC236}">
              <a16:creationId xmlns:a16="http://schemas.microsoft.com/office/drawing/2014/main" id="{00000000-0008-0000-0100-00005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0" name="Picture 361" descr="http://www.vcgr.vic.gov.au/icons/ecblank.gif">
          <a:extLst>
            <a:ext uri="{FF2B5EF4-FFF2-40B4-BE49-F238E27FC236}">
              <a16:creationId xmlns:a16="http://schemas.microsoft.com/office/drawing/2014/main" id="{00000000-0008-0000-0100-00005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1" name="Picture 362" descr="http://www.vcgr.vic.gov.au/icons/ecblank.gif">
          <a:extLst>
            <a:ext uri="{FF2B5EF4-FFF2-40B4-BE49-F238E27FC236}">
              <a16:creationId xmlns:a16="http://schemas.microsoft.com/office/drawing/2014/main" id="{00000000-0008-0000-0100-00005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2" name="Picture 363" descr="http://www.vcgr.vic.gov.au/icons/ecblank.gif">
          <a:extLst>
            <a:ext uri="{FF2B5EF4-FFF2-40B4-BE49-F238E27FC236}">
              <a16:creationId xmlns:a16="http://schemas.microsoft.com/office/drawing/2014/main" id="{00000000-0008-0000-0100-00005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3" name="Picture 364" descr="http://www.vcgr.vic.gov.au/icons/ecblank.gif">
          <a:extLst>
            <a:ext uri="{FF2B5EF4-FFF2-40B4-BE49-F238E27FC236}">
              <a16:creationId xmlns:a16="http://schemas.microsoft.com/office/drawing/2014/main" id="{00000000-0008-0000-0100-00005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4" name="Picture 365" descr="http://www.vcgr.vic.gov.au/icons/ecblank.gif">
          <a:extLst>
            <a:ext uri="{FF2B5EF4-FFF2-40B4-BE49-F238E27FC236}">
              <a16:creationId xmlns:a16="http://schemas.microsoft.com/office/drawing/2014/main" id="{00000000-0008-0000-0100-00005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5" name="Picture 366" descr="http://www.vcgr.vic.gov.au/icons/ecblank.gif">
          <a:extLst>
            <a:ext uri="{FF2B5EF4-FFF2-40B4-BE49-F238E27FC236}">
              <a16:creationId xmlns:a16="http://schemas.microsoft.com/office/drawing/2014/main" id="{00000000-0008-0000-0100-00005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6" name="Picture 367" descr="http://www.vcgr.vic.gov.au/icons/ecblank.gif">
          <a:extLst>
            <a:ext uri="{FF2B5EF4-FFF2-40B4-BE49-F238E27FC236}">
              <a16:creationId xmlns:a16="http://schemas.microsoft.com/office/drawing/2014/main" id="{00000000-0008-0000-0100-00005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7" name="Picture 368" descr="http://www.vcgr.vic.gov.au/icons/ecblank.gif">
          <a:extLst>
            <a:ext uri="{FF2B5EF4-FFF2-40B4-BE49-F238E27FC236}">
              <a16:creationId xmlns:a16="http://schemas.microsoft.com/office/drawing/2014/main" id="{00000000-0008-0000-0100-00005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8" name="Picture 369" descr="http://www.vcgr.vic.gov.au/icons/ecblank.gif">
          <a:extLst>
            <a:ext uri="{FF2B5EF4-FFF2-40B4-BE49-F238E27FC236}">
              <a16:creationId xmlns:a16="http://schemas.microsoft.com/office/drawing/2014/main" id="{00000000-0008-0000-0100-00005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9" name="Picture 370" descr="http://www.vcgr.vic.gov.au/icons/ecblank.gif">
          <a:extLst>
            <a:ext uri="{FF2B5EF4-FFF2-40B4-BE49-F238E27FC236}">
              <a16:creationId xmlns:a16="http://schemas.microsoft.com/office/drawing/2014/main" id="{00000000-0008-0000-0100-00005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0" name="Picture 371" descr="http://www.vcgr.vic.gov.au/icons/ecblank.gif">
          <a:extLst>
            <a:ext uri="{FF2B5EF4-FFF2-40B4-BE49-F238E27FC236}">
              <a16:creationId xmlns:a16="http://schemas.microsoft.com/office/drawing/2014/main" id="{00000000-0008-0000-0100-00005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1" name="Picture 372" descr="http://www.vcgr.vic.gov.au/icons/ecblank.gif">
          <a:extLst>
            <a:ext uri="{FF2B5EF4-FFF2-40B4-BE49-F238E27FC236}">
              <a16:creationId xmlns:a16="http://schemas.microsoft.com/office/drawing/2014/main" id="{00000000-0008-0000-0100-00005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2" name="Picture 373" descr="http://www.vcgr.vic.gov.au/icons/ecblank.gif">
          <a:extLst>
            <a:ext uri="{FF2B5EF4-FFF2-40B4-BE49-F238E27FC236}">
              <a16:creationId xmlns:a16="http://schemas.microsoft.com/office/drawing/2014/main" id="{00000000-0008-0000-0100-00006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3" name="Picture 374" descr="http://www.vcgr.vic.gov.au/icons/ecblank.gif">
          <a:extLst>
            <a:ext uri="{FF2B5EF4-FFF2-40B4-BE49-F238E27FC236}">
              <a16:creationId xmlns:a16="http://schemas.microsoft.com/office/drawing/2014/main" id="{00000000-0008-0000-0100-00006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4" name="Picture 375" descr="http://www.vcgr.vic.gov.au/icons/ecblank.gif">
          <a:extLst>
            <a:ext uri="{FF2B5EF4-FFF2-40B4-BE49-F238E27FC236}">
              <a16:creationId xmlns:a16="http://schemas.microsoft.com/office/drawing/2014/main" id="{00000000-0008-0000-0100-00006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5" name="Picture 376" descr="http://www.vcgr.vic.gov.au/icons/ecblank.gif">
          <a:extLst>
            <a:ext uri="{FF2B5EF4-FFF2-40B4-BE49-F238E27FC236}">
              <a16:creationId xmlns:a16="http://schemas.microsoft.com/office/drawing/2014/main" id="{00000000-0008-0000-0100-00006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6" name="Picture 377" descr="http://www.vcgr.vic.gov.au/icons/ecblank.gif">
          <a:extLst>
            <a:ext uri="{FF2B5EF4-FFF2-40B4-BE49-F238E27FC236}">
              <a16:creationId xmlns:a16="http://schemas.microsoft.com/office/drawing/2014/main" id="{00000000-0008-0000-0100-00006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7" name="Picture 378" descr="http://www.vcgr.vic.gov.au/icons/ecblank.gif">
          <a:extLst>
            <a:ext uri="{FF2B5EF4-FFF2-40B4-BE49-F238E27FC236}">
              <a16:creationId xmlns:a16="http://schemas.microsoft.com/office/drawing/2014/main" id="{00000000-0008-0000-0100-00006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8" name="Picture 379" descr="http://www.vcgr.vic.gov.au/icons/ecblank.gif">
          <a:extLst>
            <a:ext uri="{FF2B5EF4-FFF2-40B4-BE49-F238E27FC236}">
              <a16:creationId xmlns:a16="http://schemas.microsoft.com/office/drawing/2014/main" id="{00000000-0008-0000-0100-00006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9" name="Picture 380" descr="http://www.vcgr.vic.gov.au/icons/ecblank.gif">
          <a:extLst>
            <a:ext uri="{FF2B5EF4-FFF2-40B4-BE49-F238E27FC236}">
              <a16:creationId xmlns:a16="http://schemas.microsoft.com/office/drawing/2014/main" id="{00000000-0008-0000-0100-00006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0" name="Picture 381" descr="http://www.vcgr.vic.gov.au/icons/ecblank.gif">
          <a:extLst>
            <a:ext uri="{FF2B5EF4-FFF2-40B4-BE49-F238E27FC236}">
              <a16:creationId xmlns:a16="http://schemas.microsoft.com/office/drawing/2014/main" id="{00000000-0008-0000-0100-00006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1" name="Picture 382" descr="http://www.vcgr.vic.gov.au/icons/ecblank.gif">
          <a:extLst>
            <a:ext uri="{FF2B5EF4-FFF2-40B4-BE49-F238E27FC236}">
              <a16:creationId xmlns:a16="http://schemas.microsoft.com/office/drawing/2014/main" id="{00000000-0008-0000-0100-00006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2" name="Picture 383" descr="http://www.vcgr.vic.gov.au/icons/ecblank.gif">
          <a:extLst>
            <a:ext uri="{FF2B5EF4-FFF2-40B4-BE49-F238E27FC236}">
              <a16:creationId xmlns:a16="http://schemas.microsoft.com/office/drawing/2014/main" id="{00000000-0008-0000-0100-00006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3" name="Picture 384" descr="http://www.vcgr.vic.gov.au/icons/ecblank.gif">
          <a:extLst>
            <a:ext uri="{FF2B5EF4-FFF2-40B4-BE49-F238E27FC236}">
              <a16:creationId xmlns:a16="http://schemas.microsoft.com/office/drawing/2014/main" id="{00000000-0008-0000-0100-00006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4" name="Picture 385" descr="http://www.vcgr.vic.gov.au/icons/ecblank.gif">
          <a:extLst>
            <a:ext uri="{FF2B5EF4-FFF2-40B4-BE49-F238E27FC236}">
              <a16:creationId xmlns:a16="http://schemas.microsoft.com/office/drawing/2014/main" id="{00000000-0008-0000-0100-00006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5" name="Picture 386" descr="http://www.vcgr.vic.gov.au/icons/ecblank.gif">
          <a:extLst>
            <a:ext uri="{FF2B5EF4-FFF2-40B4-BE49-F238E27FC236}">
              <a16:creationId xmlns:a16="http://schemas.microsoft.com/office/drawing/2014/main" id="{00000000-0008-0000-0100-00006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6" name="Picture 387" descr="http://www.vcgr.vic.gov.au/icons/ecblank.gif">
          <a:extLst>
            <a:ext uri="{FF2B5EF4-FFF2-40B4-BE49-F238E27FC236}">
              <a16:creationId xmlns:a16="http://schemas.microsoft.com/office/drawing/2014/main" id="{00000000-0008-0000-0100-00006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7" name="Picture 388" descr="http://www.vcgr.vic.gov.au/icons/ecblank.gif">
          <a:extLst>
            <a:ext uri="{FF2B5EF4-FFF2-40B4-BE49-F238E27FC236}">
              <a16:creationId xmlns:a16="http://schemas.microsoft.com/office/drawing/2014/main" id="{00000000-0008-0000-0100-00006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8" name="Picture 389" descr="http://www.vcgr.vic.gov.au/icons/ecblank.gif">
          <a:extLst>
            <a:ext uri="{FF2B5EF4-FFF2-40B4-BE49-F238E27FC236}">
              <a16:creationId xmlns:a16="http://schemas.microsoft.com/office/drawing/2014/main" id="{00000000-0008-0000-0100-00007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9" name="Picture 390" descr="http://www.vcgr.vic.gov.au/icons/ecblank.gif">
          <a:extLst>
            <a:ext uri="{FF2B5EF4-FFF2-40B4-BE49-F238E27FC236}">
              <a16:creationId xmlns:a16="http://schemas.microsoft.com/office/drawing/2014/main" id="{00000000-0008-0000-0100-00007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0" name="Picture 391" descr="http://www.vcgr.vic.gov.au/icons/ecblank.gif">
          <a:extLst>
            <a:ext uri="{FF2B5EF4-FFF2-40B4-BE49-F238E27FC236}">
              <a16:creationId xmlns:a16="http://schemas.microsoft.com/office/drawing/2014/main" id="{00000000-0008-0000-0100-00007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1" name="Picture 392" descr="http://www.vcgr.vic.gov.au/icons/ecblank.gif">
          <a:extLst>
            <a:ext uri="{FF2B5EF4-FFF2-40B4-BE49-F238E27FC236}">
              <a16:creationId xmlns:a16="http://schemas.microsoft.com/office/drawing/2014/main" id="{00000000-0008-0000-0100-00007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2" name="Picture 393" descr="http://www.vcgr.vic.gov.au/icons/ecblank.gif">
          <a:extLst>
            <a:ext uri="{FF2B5EF4-FFF2-40B4-BE49-F238E27FC236}">
              <a16:creationId xmlns:a16="http://schemas.microsoft.com/office/drawing/2014/main" id="{00000000-0008-0000-0100-00007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3" name="Picture 394" descr="http://www.vcgr.vic.gov.au/icons/ecblank.gif">
          <a:extLst>
            <a:ext uri="{FF2B5EF4-FFF2-40B4-BE49-F238E27FC236}">
              <a16:creationId xmlns:a16="http://schemas.microsoft.com/office/drawing/2014/main" id="{00000000-0008-0000-0100-00007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4" name="Picture 395" descr="http://www.vcgr.vic.gov.au/icons/ecblank.gif">
          <a:extLst>
            <a:ext uri="{FF2B5EF4-FFF2-40B4-BE49-F238E27FC236}">
              <a16:creationId xmlns:a16="http://schemas.microsoft.com/office/drawing/2014/main" id="{00000000-0008-0000-0100-00007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5" name="Picture 396" descr="http://www.vcgr.vic.gov.au/icons/ecblank.gif">
          <a:extLst>
            <a:ext uri="{FF2B5EF4-FFF2-40B4-BE49-F238E27FC236}">
              <a16:creationId xmlns:a16="http://schemas.microsoft.com/office/drawing/2014/main" id="{00000000-0008-0000-0100-00007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6" name="Picture 397" descr="http://www.vcgr.vic.gov.au/icons/ecblank.gif">
          <a:extLst>
            <a:ext uri="{FF2B5EF4-FFF2-40B4-BE49-F238E27FC236}">
              <a16:creationId xmlns:a16="http://schemas.microsoft.com/office/drawing/2014/main" id="{00000000-0008-0000-0100-00007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7" name="Picture 398" descr="http://www.vcgr.vic.gov.au/icons/ecblank.gif">
          <a:extLst>
            <a:ext uri="{FF2B5EF4-FFF2-40B4-BE49-F238E27FC236}">
              <a16:creationId xmlns:a16="http://schemas.microsoft.com/office/drawing/2014/main" id="{00000000-0008-0000-0100-00007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8" name="Picture 399" descr="http://www.vcgr.vic.gov.au/icons/ecblank.gif">
          <a:extLst>
            <a:ext uri="{FF2B5EF4-FFF2-40B4-BE49-F238E27FC236}">
              <a16:creationId xmlns:a16="http://schemas.microsoft.com/office/drawing/2014/main" id="{00000000-0008-0000-0100-00007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9" name="Picture 400" descr="http://www.vcgr.vic.gov.au/icons/ecblank.gif">
          <a:extLst>
            <a:ext uri="{FF2B5EF4-FFF2-40B4-BE49-F238E27FC236}">
              <a16:creationId xmlns:a16="http://schemas.microsoft.com/office/drawing/2014/main" id="{00000000-0008-0000-0100-00007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0" name="Picture 401" descr="http://www.vcgr.vic.gov.au/icons/ecblank.gif">
          <a:extLst>
            <a:ext uri="{FF2B5EF4-FFF2-40B4-BE49-F238E27FC236}">
              <a16:creationId xmlns:a16="http://schemas.microsoft.com/office/drawing/2014/main" id="{00000000-0008-0000-0100-00007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1" name="Picture 402" descr="http://www.vcgr.vic.gov.au/icons/ecblank.gif">
          <a:extLst>
            <a:ext uri="{FF2B5EF4-FFF2-40B4-BE49-F238E27FC236}">
              <a16:creationId xmlns:a16="http://schemas.microsoft.com/office/drawing/2014/main" id="{00000000-0008-0000-0100-00007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2" name="Picture 403" descr="http://www.vcgr.vic.gov.au/icons/ecblank.gif">
          <a:extLst>
            <a:ext uri="{FF2B5EF4-FFF2-40B4-BE49-F238E27FC236}">
              <a16:creationId xmlns:a16="http://schemas.microsoft.com/office/drawing/2014/main" id="{00000000-0008-0000-0100-00007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3" name="Picture 404" descr="http://www.vcgr.vic.gov.au/icons/ecblank.gif">
          <a:extLst>
            <a:ext uri="{FF2B5EF4-FFF2-40B4-BE49-F238E27FC236}">
              <a16:creationId xmlns:a16="http://schemas.microsoft.com/office/drawing/2014/main" id="{00000000-0008-0000-0100-00007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4" name="Picture 405" descr="http://www.vcgr.vic.gov.au/icons/ecblank.gif">
          <a:extLst>
            <a:ext uri="{FF2B5EF4-FFF2-40B4-BE49-F238E27FC236}">
              <a16:creationId xmlns:a16="http://schemas.microsoft.com/office/drawing/2014/main" id="{00000000-0008-0000-0100-00008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5" name="Picture 406" descr="http://www.vcgr.vic.gov.au/icons/ecblank.gif">
          <a:extLst>
            <a:ext uri="{FF2B5EF4-FFF2-40B4-BE49-F238E27FC236}">
              <a16:creationId xmlns:a16="http://schemas.microsoft.com/office/drawing/2014/main" id="{00000000-0008-0000-0100-00008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6" name="Picture 407" descr="http://www.vcgr.vic.gov.au/icons/ecblank.gif">
          <a:extLst>
            <a:ext uri="{FF2B5EF4-FFF2-40B4-BE49-F238E27FC236}">
              <a16:creationId xmlns:a16="http://schemas.microsoft.com/office/drawing/2014/main" id="{00000000-0008-0000-0100-00008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7" name="Picture 408" descr="http://www.vcgr.vic.gov.au/icons/ecblank.gif">
          <a:extLst>
            <a:ext uri="{FF2B5EF4-FFF2-40B4-BE49-F238E27FC236}">
              <a16:creationId xmlns:a16="http://schemas.microsoft.com/office/drawing/2014/main" id="{00000000-0008-0000-0100-00008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8" name="Picture 409" descr="http://www.vcgr.vic.gov.au/icons/ecblank.gif">
          <a:extLst>
            <a:ext uri="{FF2B5EF4-FFF2-40B4-BE49-F238E27FC236}">
              <a16:creationId xmlns:a16="http://schemas.microsoft.com/office/drawing/2014/main" id="{00000000-0008-0000-0100-00008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9" name="Picture 410" descr="http://www.vcgr.vic.gov.au/icons/ecblank.gif">
          <a:extLst>
            <a:ext uri="{FF2B5EF4-FFF2-40B4-BE49-F238E27FC236}">
              <a16:creationId xmlns:a16="http://schemas.microsoft.com/office/drawing/2014/main" id="{00000000-0008-0000-0100-00008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0" name="Picture 411" descr="http://www.vcgr.vic.gov.au/icons/ecblank.gif">
          <a:extLst>
            <a:ext uri="{FF2B5EF4-FFF2-40B4-BE49-F238E27FC236}">
              <a16:creationId xmlns:a16="http://schemas.microsoft.com/office/drawing/2014/main" id="{00000000-0008-0000-0100-00008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1" name="Picture 412" descr="http://www.vcgr.vic.gov.au/icons/ecblank.gif">
          <a:extLst>
            <a:ext uri="{FF2B5EF4-FFF2-40B4-BE49-F238E27FC236}">
              <a16:creationId xmlns:a16="http://schemas.microsoft.com/office/drawing/2014/main" id="{00000000-0008-0000-0100-00008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2" name="Picture 413" descr="http://www.vcgr.vic.gov.au/icons/ecblank.gif">
          <a:extLst>
            <a:ext uri="{FF2B5EF4-FFF2-40B4-BE49-F238E27FC236}">
              <a16:creationId xmlns:a16="http://schemas.microsoft.com/office/drawing/2014/main" id="{00000000-0008-0000-0100-00008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3" name="Picture 414" descr="http://www.vcgr.vic.gov.au/icons/ecblank.gif">
          <a:extLst>
            <a:ext uri="{FF2B5EF4-FFF2-40B4-BE49-F238E27FC236}">
              <a16:creationId xmlns:a16="http://schemas.microsoft.com/office/drawing/2014/main" id="{00000000-0008-0000-0100-00008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4" name="Picture 415" descr="http://www.vcgr.vic.gov.au/icons/ecblank.gif">
          <a:extLst>
            <a:ext uri="{FF2B5EF4-FFF2-40B4-BE49-F238E27FC236}">
              <a16:creationId xmlns:a16="http://schemas.microsoft.com/office/drawing/2014/main" id="{00000000-0008-0000-0100-00008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5" name="Picture 416" descr="http://www.vcgr.vic.gov.au/icons/ecblank.gif">
          <a:extLst>
            <a:ext uri="{FF2B5EF4-FFF2-40B4-BE49-F238E27FC236}">
              <a16:creationId xmlns:a16="http://schemas.microsoft.com/office/drawing/2014/main" id="{00000000-0008-0000-0100-00008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6" name="Picture 417" descr="http://www.vcgr.vic.gov.au/icons/ecblank.gif">
          <a:extLst>
            <a:ext uri="{FF2B5EF4-FFF2-40B4-BE49-F238E27FC236}">
              <a16:creationId xmlns:a16="http://schemas.microsoft.com/office/drawing/2014/main" id="{00000000-0008-0000-0100-00008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7" name="Picture 418" descr="http://www.vcgr.vic.gov.au/icons/ecblank.gif">
          <a:extLst>
            <a:ext uri="{FF2B5EF4-FFF2-40B4-BE49-F238E27FC236}">
              <a16:creationId xmlns:a16="http://schemas.microsoft.com/office/drawing/2014/main" id="{00000000-0008-0000-0100-00008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8" name="Picture 419" descr="http://www.vcgr.vic.gov.au/icons/ecblank.gif">
          <a:extLst>
            <a:ext uri="{FF2B5EF4-FFF2-40B4-BE49-F238E27FC236}">
              <a16:creationId xmlns:a16="http://schemas.microsoft.com/office/drawing/2014/main" id="{00000000-0008-0000-0100-00008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9" name="Picture 420" descr="http://www.vcgr.vic.gov.au/icons/ecblank.gif">
          <a:extLst>
            <a:ext uri="{FF2B5EF4-FFF2-40B4-BE49-F238E27FC236}">
              <a16:creationId xmlns:a16="http://schemas.microsoft.com/office/drawing/2014/main" id="{00000000-0008-0000-0100-00008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57151</xdr:colOff>
      <xdr:row>6</xdr:row>
      <xdr:rowOff>42863</xdr:rowOff>
    </xdr:from>
    <xdr:to>
      <xdr:col>9</xdr:col>
      <xdr:colOff>623887</xdr:colOff>
      <xdr:row>78</xdr:row>
      <xdr:rowOff>57152</xdr:rowOff>
    </xdr:to>
    <xdr:graphicFrame macro="">
      <xdr:nvGraphicFramePr>
        <xdr:cNvPr id="236666" name="Chart 1">
          <a:extLst>
            <a:ext uri="{FF2B5EF4-FFF2-40B4-BE49-F238E27FC236}">
              <a16:creationId xmlns:a16="http://schemas.microsoft.com/office/drawing/2014/main" id="{00000000-0008-0000-02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2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355600</xdr:colOff>
          <xdr:row>4</xdr:row>
          <xdr:rowOff>69850</xdr:rowOff>
        </xdr:from>
        <xdr:to>
          <xdr:col>4</xdr:col>
          <xdr:colOff>476250</xdr:colOff>
          <xdr:row>6</xdr:row>
          <xdr:rowOff>12700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2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4</xdr:row>
      <xdr:rowOff>4764</xdr:rowOff>
    </xdr:to>
    <xdr:pic>
      <xdr:nvPicPr>
        <xdr:cNvPr id="2" name="Picture 1" descr="whirlpool of money.jpg">
          <a:extLst>
            <a:ext uri="{FF2B5EF4-FFF2-40B4-BE49-F238E27FC236}">
              <a16:creationId xmlns:a16="http://schemas.microsoft.com/office/drawing/2014/main" id="{00000000-0008-0000-04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115" zoomScaleNormal="115" workbookViewId="0">
      <pane xSplit="11" ySplit="17" topLeftCell="L18" activePane="bottomRight" state="frozen"/>
      <selection pane="topRight" activeCell="L1" sqref="L1"/>
      <selection pane="bottomLeft" activeCell="A18" sqref="A18"/>
      <selection pane="bottomRight" activeCell="L8" sqref="L8"/>
    </sheetView>
  </sheetViews>
  <sheetFormatPr defaultColWidth="9.08984375" defaultRowHeight="13"/>
  <cols>
    <col min="1" max="1" width="40" style="5" customWidth="1"/>
    <col min="2" max="3" width="7.81640625" style="5" customWidth="1"/>
    <col min="4" max="4" width="9.26953125" style="5" customWidth="1"/>
    <col min="5" max="5" width="1.6328125" style="26" customWidth="1"/>
    <col min="6" max="7" width="7.81640625" style="26" customWidth="1"/>
    <col min="8" max="8" width="9.26953125" style="26" customWidth="1"/>
    <col min="9" max="9" width="1.81640625" style="26" customWidth="1"/>
    <col min="10" max="10" width="13.7265625" style="26" customWidth="1"/>
    <col min="11" max="11" width="13" style="26" customWidth="1"/>
    <col min="12" max="17" width="8.7265625" style="26" customWidth="1"/>
    <col min="18" max="27" width="8.7265625" style="5" customWidth="1"/>
    <col min="28" max="16384" width="9.08984375" style="5"/>
  </cols>
  <sheetData>
    <row r="1" spans="1:14" ht="25.5" customHeight="1">
      <c r="B1" s="6">
        <v>26</v>
      </c>
      <c r="F1" s="104">
        <v>81</v>
      </c>
      <c r="K1"/>
      <c r="L1"/>
      <c r="M1"/>
    </row>
    <row r="2" spans="1:14" ht="18" customHeight="1">
      <c r="A2" s="105" t="s">
        <v>709</v>
      </c>
      <c r="E2" s="105" t="s">
        <v>710</v>
      </c>
      <c r="F2" s="101"/>
      <c r="K2"/>
      <c r="L2"/>
      <c r="M2"/>
      <c r="N2" s="35"/>
    </row>
    <row r="3" spans="1:14" ht="13.5" customHeight="1">
      <c r="B3" s="261"/>
      <c r="C3" s="261"/>
      <c r="D3" s="261"/>
      <c r="G3" s="34"/>
      <c r="I3" s="34"/>
      <c r="J3" s="260" t="str">
        <f>CONCATENATE(A5,": number higher or lower than ",F5)</f>
        <v>Greater Dandenong : number higher or lower than Melbourne metro.</v>
      </c>
      <c r="K3" s="271" t="str">
        <f>CONCATENATE(A5,": per cent more or less than ",F5)</f>
        <v>Greater Dandenong : per cent more or less than Melbourne metro.</v>
      </c>
      <c r="M3" s="35"/>
      <c r="N3" s="35"/>
    </row>
    <row r="4" spans="1:14" ht="4.5" customHeight="1">
      <c r="B4" s="262"/>
      <c r="C4" s="262"/>
      <c r="D4" s="262"/>
      <c r="J4" s="260"/>
      <c r="K4" s="271"/>
    </row>
    <row r="5" spans="1:14" ht="9" customHeight="1">
      <c r="A5" s="268" t="str">
        <f>INDEX(Data!B5:B85,Indicators!B1)</f>
        <v xml:space="preserve">Greater Dandenong </v>
      </c>
      <c r="B5" s="268"/>
      <c r="C5" s="268"/>
      <c r="D5" s="268"/>
      <c r="F5" s="266" t="str">
        <f>INDEX(Data!B5:B85,Indicators!F1)</f>
        <v>Melbourne metro.</v>
      </c>
      <c r="G5" s="266"/>
      <c r="H5" s="266"/>
      <c r="J5" s="260"/>
      <c r="K5" s="271"/>
    </row>
    <row r="6" spans="1:14" ht="11.25" customHeight="1">
      <c r="A6" s="269"/>
      <c r="B6" s="269"/>
      <c r="C6" s="269"/>
      <c r="D6" s="269"/>
      <c r="F6" s="267"/>
      <c r="G6" s="267"/>
      <c r="H6" s="267"/>
      <c r="J6" s="260"/>
      <c r="K6" s="271"/>
    </row>
    <row r="7" spans="1:14" ht="17.25" customHeight="1">
      <c r="A7" s="134"/>
      <c r="B7" s="263" t="s">
        <v>6</v>
      </c>
      <c r="C7" s="263"/>
      <c r="D7" s="106" t="s">
        <v>7</v>
      </c>
      <c r="E7" s="101"/>
      <c r="F7" s="265" t="s">
        <v>6</v>
      </c>
      <c r="G7" s="265"/>
      <c r="H7" s="106" t="s">
        <v>7</v>
      </c>
      <c r="J7" s="260"/>
      <c r="K7" s="271"/>
    </row>
    <row r="8" spans="1:14" ht="22.5" customHeight="1">
      <c r="A8" s="13" t="s">
        <v>824</v>
      </c>
      <c r="B8" s="15">
        <f>VLOOKUP($B$1,Data!$A$5:$T$85,5)</f>
        <v>15</v>
      </c>
      <c r="C8" s="3"/>
      <c r="D8" s="37" t="s">
        <v>183</v>
      </c>
      <c r="F8" s="15">
        <f>VLOOKUP($F$1,Data!$A$5:$T$85,5)</f>
        <v>310</v>
      </c>
      <c r="G8" s="3"/>
      <c r="H8" s="37" t="s">
        <v>183</v>
      </c>
      <c r="J8" s="107" t="str">
        <f>IF(B8&gt;F8,CONCATENATE(B8-F8," more "),IF(F8&gt;B8,CONCATENATE(F8-B8," fewer "),"equal"))</f>
        <v xml:space="preserve">295 fewer </v>
      </c>
      <c r="K8" s="114" t="str">
        <f t="shared" ref="K8:K14" si="0">IF(B8&gt;F8,CONCATENATE(ROUNDUP((B8-F8)/F8*100,0),"% greater "),IF(F8&gt;B8,CONCATENATE(ROUNDUP((F8-B8)/F8*100,0),"% less "),"equal"))</f>
        <v xml:space="preserve">96% less </v>
      </c>
    </row>
    <row r="9" spans="1:14" ht="21.75" customHeight="1">
      <c r="A9" s="14" t="s">
        <v>825</v>
      </c>
      <c r="B9" s="41">
        <f>VLOOKUP($B$1,Data!$A$5:$T$85,6)</f>
        <v>924</v>
      </c>
      <c r="C9" s="2"/>
      <c r="D9" s="4">
        <f>VLOOKUP($B$1,Data!$A$5:$T$85,11)</f>
        <v>4</v>
      </c>
      <c r="E9" s="29"/>
      <c r="F9" s="41">
        <f>VLOOKUP($F$1,Data!$A$5:$T$85,6)</f>
        <v>18680</v>
      </c>
      <c r="G9" s="2"/>
      <c r="H9" s="4" t="str">
        <f>VLOOKUP($F$1,Data!$A$5:$T$85,11)</f>
        <v>*</v>
      </c>
      <c r="I9" s="29"/>
      <c r="J9" s="108" t="str">
        <f>IF(B9&gt;F9,CONCATENATE(B9-F9," more "),IF(F9&gt;B9,CONCATENATE(F9-B9," fewer "),"equal"))</f>
        <v xml:space="preserve">17756 fewer </v>
      </c>
      <c r="K9" s="115" t="str">
        <f t="shared" si="0"/>
        <v xml:space="preserve">96% less </v>
      </c>
      <c r="L9" s="29"/>
    </row>
    <row r="10" spans="1:14" ht="21.75" hidden="1" customHeight="1">
      <c r="A10" s="14" t="s">
        <v>604</v>
      </c>
      <c r="B10" s="41">
        <f>VLOOKUP($B$1,Data!$A$5:$T$85,7)</f>
        <v>0</v>
      </c>
      <c r="C10" s="2"/>
      <c r="D10" s="4">
        <f>VLOOKUP($B$1,Data!$A$5:$T$85,12)</f>
        <v>0</v>
      </c>
      <c r="E10" s="29"/>
      <c r="F10" s="41">
        <f>VLOOKUP($F$1,Data!$A$5:$T$85,7)</f>
        <v>0</v>
      </c>
      <c r="G10" s="2"/>
      <c r="H10" s="4">
        <f>VLOOKUP($F$1,Data!$A$5:$T$85,12)</f>
        <v>0</v>
      </c>
      <c r="I10" s="29"/>
      <c r="J10" s="109" t="str">
        <f>IF(B10&gt;F10,CONCATENATE(B10-F10," more "),IF(F10&gt;B10,CONCATENATE(F10-B10," fewer "),"equal"))</f>
        <v>equal</v>
      </c>
      <c r="K10" s="116" t="str">
        <f t="shared" si="0"/>
        <v>equal</v>
      </c>
      <c r="L10" s="29"/>
    </row>
    <row r="11" spans="1:14" ht="21.75" customHeight="1" thickBot="1">
      <c r="A11" s="1" t="s">
        <v>826</v>
      </c>
      <c r="B11" s="86">
        <f>VLOOKUP($B$1,Data!$A$5:$T$85,13)</f>
        <v>7.2260698845854536</v>
      </c>
      <c r="C11" s="42"/>
      <c r="D11" s="43">
        <f>VLOOKUP($B$1,Data!$A$5:$T$85,14)</f>
        <v>14</v>
      </c>
      <c r="E11" s="29"/>
      <c r="F11" s="86">
        <f>VLOOKUP($F$1,Data!$A$5:$T$85,13)</f>
        <v>4.7649272543286205</v>
      </c>
      <c r="G11" s="42"/>
      <c r="H11" s="43" t="str">
        <f>VLOOKUP($F$1,Data!$A$5:$T$85,14)</f>
        <v>*</v>
      </c>
      <c r="I11" s="29"/>
      <c r="J11" s="110" t="str">
        <f>IF(B11&gt;F11,CONCATENATE(ROUNDUP(B11-F11,1)," more "),IF(F11&gt;B11,CONCATENATE(ROUNDUP(F11-B11,1)," fewer "),"equal"))</f>
        <v xml:space="preserve">2.5 more </v>
      </c>
      <c r="K11" s="117" t="str">
        <f t="shared" si="0"/>
        <v xml:space="preserve">52% greater </v>
      </c>
      <c r="L11" s="29"/>
    </row>
    <row r="12" spans="1:14" ht="21.75" customHeight="1" thickTop="1">
      <c r="A12" s="44" t="s">
        <v>827</v>
      </c>
      <c r="B12" s="136">
        <f>VLOOKUP($B$1,Data!$A$5:$T$85,8)</f>
        <v>102.478692</v>
      </c>
      <c r="C12" s="87" t="s">
        <v>8</v>
      </c>
      <c r="D12" s="88">
        <f>VLOOKUP($B$1,Data!$A$5:$T$85,15)</f>
        <v>5</v>
      </c>
      <c r="E12" s="29"/>
      <c r="F12" s="136">
        <f>VLOOKUP($F$1,Data!$A$5:$T$85,8)</f>
        <v>1692.4073710000005</v>
      </c>
      <c r="G12" s="87" t="s">
        <v>8</v>
      </c>
      <c r="H12" s="88" t="str">
        <f>VLOOKUP($F$1,Data!$A$5:$T$85,15)</f>
        <v>*</v>
      </c>
      <c r="I12" s="29"/>
      <c r="J12" s="108" t="str">
        <f>IF(B12&gt;F12,CONCATENATE("$",ROUNDUP(B12-F12,1)," million higher "),IF(F12&gt;B12,CONCATENATE("$",ROUNDUP(F12-B12,1)," million lower "),"equal"))</f>
        <v xml:space="preserve">$1590 million lower </v>
      </c>
      <c r="K12" s="115" t="str">
        <f t="shared" si="0"/>
        <v xml:space="preserve">94% less </v>
      </c>
      <c r="L12" s="29"/>
    </row>
    <row r="13" spans="1:14" ht="21.75" customHeight="1">
      <c r="A13" s="98" t="s">
        <v>596</v>
      </c>
      <c r="B13" s="121">
        <f>B12*1000000/365</f>
        <v>280763.5397260274</v>
      </c>
      <c r="C13" s="99"/>
      <c r="D13" s="102" t="s">
        <v>595</v>
      </c>
      <c r="E13" s="29"/>
      <c r="F13" s="270">
        <f>F12*1000000/365</f>
        <v>4636732.5232876725</v>
      </c>
      <c r="G13" s="270"/>
      <c r="H13" s="102" t="s">
        <v>595</v>
      </c>
      <c r="I13" s="29"/>
      <c r="J13" s="111" t="str">
        <f>IF(B13&gt;F13,CONCATENATE("$",ROUNDUP(B13-F13,0)," higher "),IF(F13&gt;B13,CONCATENATE("$",ROUNDUP(F13-B13,0)," lower "),"equal"))</f>
        <v xml:space="preserve">$4355969 lower </v>
      </c>
      <c r="K13" s="118" t="str">
        <f t="shared" si="0"/>
        <v xml:space="preserve">94% less </v>
      </c>
      <c r="L13" s="29"/>
    </row>
    <row r="14" spans="1:14" ht="21.75" customHeight="1" thickBot="1">
      <c r="A14" s="137" t="s">
        <v>828</v>
      </c>
      <c r="B14" s="93">
        <f>VLOOKUP($B$1,Data!$A$5:$T$85,16)</f>
        <v>801.4266126330175</v>
      </c>
      <c r="C14" s="89"/>
      <c r="D14" s="100">
        <f>VLOOKUP($B$1,Data!$A$5:$T$85,17)</f>
        <v>2</v>
      </c>
      <c r="E14" s="29"/>
      <c r="F14" s="93">
        <f>VLOOKUP($F$1,Data!$A$5:$T$85,16)</f>
        <v>431.70224879574681</v>
      </c>
      <c r="G14" s="89"/>
      <c r="H14" s="100" t="str">
        <f>VLOOKUP($F$1,Data!$A$5:$T$85,17)</f>
        <v>*</v>
      </c>
      <c r="I14" s="29"/>
      <c r="J14" s="138" t="str">
        <f>IF(B14&gt;F14,CONCATENATE("$",ROUNDUP(B14-F14,0)," higher "),IF(F14&gt;B14,CONCATENATE("$",ROUNDUP(F14-B14,0)," lower "),"equal"))</f>
        <v xml:space="preserve">$370 higher </v>
      </c>
      <c r="K14" s="139" t="str">
        <f t="shared" si="0"/>
        <v xml:space="preserve">86% greater </v>
      </c>
      <c r="L14" s="29"/>
    </row>
    <row r="15" spans="1:14" ht="8.25" customHeight="1" thickTop="1" thickBot="1">
      <c r="A15"/>
      <c r="B15"/>
      <c r="C15"/>
      <c r="D15"/>
      <c r="E15"/>
      <c r="F15"/>
      <c r="G15"/>
      <c r="H15"/>
      <c r="I15"/>
      <c r="J15"/>
      <c r="K15"/>
      <c r="L15" s="38"/>
    </row>
    <row r="16" spans="1:14" ht="21.75" customHeight="1" thickTop="1" thickBot="1">
      <c r="A16" s="44" t="s">
        <v>829</v>
      </c>
      <c r="B16" s="133">
        <f>VLOOKUP($B$1,Data!$A$5:$T$85,18)</f>
        <v>40.686900362087826</v>
      </c>
      <c r="C16" s="45" t="s">
        <v>9</v>
      </c>
      <c r="D16" s="88">
        <f>VLOOKUP($B$1,Data!$A$5:$T$85,20)</f>
        <v>48</v>
      </c>
      <c r="E16" s="29"/>
      <c r="F16" s="133">
        <f>VLOOKUP($F$1,Data!$A$5:$T$85,18)</f>
        <v>39.867954068104552</v>
      </c>
      <c r="G16" s="45" t="s">
        <v>9</v>
      </c>
      <c r="H16" s="88" t="str">
        <f>VLOOKUP($F$1,Data!$A$5:$T$85,20)</f>
        <v>*</v>
      </c>
      <c r="I16" s="29"/>
      <c r="J16" s="112" t="str">
        <f>IF(B16&gt;F16,CONCATENATE(ROUNDUP(B16-F16,1)," higher "),IF(F16&gt;B16,CONCATENATE(ROUNDUP(F16-B16,1)," lower "),"equal"))</f>
        <v xml:space="preserve">0.9 higher </v>
      </c>
      <c r="K16" s="119" t="str">
        <f>IF(B16&gt;F16,CONCATENATE(ROUNDUP((B16-F16)/F16*100,0),"% greater "),IF(F16&gt;B16,CONCATENATE(ROUNDUP((F16-B16)/F16*100,0),"% less "),"equal"))</f>
        <v xml:space="preserve">3% greater </v>
      </c>
      <c r="L16" s="38"/>
    </row>
    <row r="17" spans="1:13" ht="21.75" customHeight="1" thickTop="1">
      <c r="A17" s="14" t="s">
        <v>711</v>
      </c>
      <c r="B17" s="85">
        <f>VLOOKUP($B$1,Data!$A$5:$T$85,19)</f>
        <v>32.56178665446722</v>
      </c>
      <c r="C17" s="2" t="s">
        <v>9</v>
      </c>
      <c r="D17" s="103" t="s">
        <v>595</v>
      </c>
      <c r="E17" s="29"/>
      <c r="F17" s="85">
        <f>VLOOKUP($F$1,Data!$A$5:$T$85,19)</f>
        <v>31.790137100563705</v>
      </c>
      <c r="G17" s="2" t="s">
        <v>9</v>
      </c>
      <c r="H17" s="103" t="s">
        <v>595</v>
      </c>
      <c r="I17" s="29"/>
      <c r="J17" s="113" t="str">
        <f>IF(B17&gt;F17,CONCATENATE(ROUNDUP(B17-F17,1)," higher "),IF(F17&gt;B17,CONCATENATE(ROUNDUP(F17-B17,1)," lower "),"equal"))</f>
        <v xml:space="preserve">0.8 higher </v>
      </c>
      <c r="K17" s="120" t="str">
        <f>IF(B17&gt;F17,CONCATENATE(ROUNDUP((B17-F17)/F17*100,0),"% greater "),IF(F17&gt;B17,CONCATENATE(ROUNDUP((F17-B17)/F17*100,0),"% less "),"equal"))</f>
        <v xml:space="preserve">3% greater </v>
      </c>
      <c r="L17" s="38"/>
    </row>
    <row r="18" spans="1:13" ht="12" customHeight="1">
      <c r="A18" s="259" t="s">
        <v>806</v>
      </c>
      <c r="B18" s="259"/>
      <c r="C18" s="259"/>
      <c r="D18" s="259"/>
      <c r="E18" s="259"/>
      <c r="F18" s="259"/>
      <c r="G18" s="259"/>
      <c r="H18" s="259"/>
      <c r="I18" s="259"/>
      <c r="J18" s="259"/>
      <c r="K18" s="259"/>
      <c r="L18" s="38"/>
    </row>
    <row r="19" spans="1:13" ht="7.15" customHeight="1">
      <c r="A19" s="259"/>
      <c r="B19" s="259"/>
      <c r="C19" s="259"/>
      <c r="D19" s="259"/>
      <c r="E19" s="259"/>
      <c r="F19" s="259"/>
      <c r="G19" s="259"/>
      <c r="H19" s="259"/>
      <c r="I19" s="259"/>
      <c r="J19" s="259"/>
      <c r="K19" s="259"/>
      <c r="L19" s="38"/>
    </row>
    <row r="20" spans="1:13" ht="11.25" customHeight="1">
      <c r="A20" s="264" t="s">
        <v>822</v>
      </c>
      <c r="B20" s="264"/>
      <c r="C20" s="264"/>
      <c r="D20" s="264"/>
      <c r="E20" s="264"/>
      <c r="F20" s="264"/>
      <c r="G20" s="264"/>
      <c r="H20" s="264"/>
      <c r="I20" s="264"/>
      <c r="J20" s="264"/>
      <c r="K20" s="264"/>
      <c r="L20" s="50"/>
    </row>
    <row r="21" spans="1:13" ht="9.9" customHeight="1">
      <c r="A21" s="264" t="s">
        <v>823</v>
      </c>
      <c r="B21" s="264"/>
      <c r="C21" s="264"/>
      <c r="D21" s="264"/>
      <c r="E21" s="264"/>
      <c r="F21" s="264"/>
      <c r="G21" s="264"/>
      <c r="H21" s="264"/>
      <c r="I21" s="264"/>
      <c r="J21" s="264"/>
      <c r="K21" s="264"/>
      <c r="L21" s="50"/>
    </row>
    <row r="22" spans="1:13" ht="9.9" customHeight="1">
      <c r="A22" s="264" t="s">
        <v>794</v>
      </c>
      <c r="B22" s="264"/>
      <c r="C22" s="264"/>
      <c r="D22" s="264"/>
      <c r="E22" s="264"/>
      <c r="F22" s="264"/>
      <c r="G22" s="264"/>
      <c r="H22" s="264"/>
      <c r="I22" s="264"/>
      <c r="J22" s="264"/>
      <c r="K22" s="264"/>
      <c r="L22" s="51"/>
      <c r="M22" s="36"/>
    </row>
    <row r="23" spans="1:13" ht="12" customHeight="1">
      <c r="A23" s="258" t="s">
        <v>821</v>
      </c>
      <c r="B23" s="258"/>
      <c r="C23" s="258"/>
      <c r="D23" s="258"/>
      <c r="E23" s="258"/>
      <c r="F23" s="258"/>
      <c r="G23" s="258"/>
      <c r="H23" s="258"/>
      <c r="I23" s="258"/>
      <c r="J23" s="258"/>
      <c r="K23" s="258"/>
    </row>
    <row r="24" spans="1:13" ht="12" customHeight="1"/>
    <row r="25" spans="1:13" ht="12" customHeight="1"/>
    <row r="26" spans="1:13" ht="12" customHeight="1"/>
    <row r="27" spans="1:13" ht="12" customHeight="1">
      <c r="A27" s="26"/>
      <c r="B27" s="26"/>
      <c r="C27" s="28"/>
      <c r="D27" s="28"/>
      <c r="F27" s="30"/>
      <c r="G27" s="31"/>
      <c r="H27" s="32"/>
      <c r="I27" s="32"/>
      <c r="J27" s="32"/>
      <c r="K27" s="32"/>
    </row>
    <row r="28" spans="1:13" ht="12" customHeight="1">
      <c r="C28" s="7"/>
      <c r="D28" s="7"/>
      <c r="E28" s="29"/>
      <c r="F28" s="30"/>
      <c r="G28" s="31"/>
      <c r="H28" s="32"/>
      <c r="I28" s="32"/>
      <c r="J28" s="32"/>
      <c r="K28" s="32"/>
    </row>
    <row r="29" spans="1:13" ht="12" customHeight="1">
      <c r="C29" s="7"/>
      <c r="D29" s="7"/>
      <c r="E29" s="29"/>
      <c r="F29" s="30"/>
      <c r="G29" s="31"/>
      <c r="H29" s="32"/>
      <c r="I29" s="32"/>
      <c r="J29" s="32"/>
      <c r="K29" s="32"/>
    </row>
    <row r="30" spans="1:13" ht="12" customHeight="1">
      <c r="C30" s="7"/>
      <c r="D30" s="7"/>
      <c r="E30" s="29"/>
      <c r="F30" s="30"/>
      <c r="G30" s="31"/>
      <c r="H30" s="32"/>
      <c r="I30" s="32"/>
      <c r="J30" s="32"/>
      <c r="K30" s="32"/>
    </row>
    <row r="31" spans="1:13" ht="12" customHeight="1">
      <c r="C31" s="7"/>
      <c r="D31" s="7"/>
      <c r="E31" s="29"/>
      <c r="F31" s="30"/>
      <c r="G31" s="31"/>
      <c r="H31" s="32"/>
      <c r="I31" s="32"/>
      <c r="J31" s="32"/>
      <c r="K31" s="32"/>
    </row>
    <row r="32" spans="1:13" ht="12" customHeight="1">
      <c r="C32" s="7"/>
      <c r="D32" s="7"/>
      <c r="E32" s="29"/>
      <c r="F32" s="30"/>
      <c r="G32" s="31"/>
      <c r="H32" s="32"/>
      <c r="I32" s="32"/>
      <c r="J32" s="32"/>
      <c r="K32" s="32"/>
    </row>
    <row r="33" spans="3:11" ht="12" customHeight="1">
      <c r="C33" s="7"/>
      <c r="D33" s="7"/>
      <c r="E33" s="29"/>
      <c r="F33" s="30"/>
      <c r="G33" s="31"/>
      <c r="H33" s="32"/>
      <c r="I33" s="32"/>
      <c r="J33" s="32"/>
      <c r="K33" s="32"/>
    </row>
    <row r="34" spans="3:11" ht="12" customHeight="1">
      <c r="C34" s="7"/>
      <c r="D34" s="7"/>
      <c r="E34" s="29"/>
      <c r="F34" s="30"/>
      <c r="G34" s="31"/>
      <c r="H34" s="32"/>
      <c r="I34" s="32"/>
      <c r="J34" s="32"/>
      <c r="K34" s="32"/>
    </row>
    <row r="35" spans="3:11" ht="12" customHeight="1">
      <c r="C35" s="7"/>
      <c r="D35" s="7"/>
      <c r="E35" s="29"/>
      <c r="F35" s="30"/>
      <c r="G35" s="31"/>
      <c r="H35" s="32"/>
      <c r="I35" s="32"/>
      <c r="J35" s="32"/>
      <c r="K35" s="32"/>
    </row>
    <row r="36" spans="3:11" ht="12" customHeight="1">
      <c r="C36" s="7"/>
      <c r="D36" s="7"/>
      <c r="E36" s="29"/>
      <c r="F36" s="30"/>
      <c r="G36" s="31"/>
      <c r="H36" s="32"/>
      <c r="I36" s="32"/>
      <c r="J36" s="32"/>
      <c r="K36" s="32"/>
    </row>
    <row r="37" spans="3:11" ht="12" customHeight="1">
      <c r="C37" s="7"/>
      <c r="D37" s="7"/>
      <c r="E37" s="29"/>
      <c r="F37" s="30"/>
      <c r="G37" s="31"/>
      <c r="H37" s="32"/>
      <c r="I37" s="32"/>
      <c r="J37" s="32"/>
      <c r="K37" s="32"/>
    </row>
    <row r="38" spans="3:11" ht="12" customHeight="1">
      <c r="C38" s="7"/>
      <c r="D38" s="7"/>
      <c r="E38" s="29"/>
      <c r="F38" s="30"/>
      <c r="G38" s="31"/>
      <c r="H38" s="32"/>
      <c r="I38" s="32"/>
      <c r="J38" s="32"/>
      <c r="K38" s="32"/>
    </row>
    <row r="39" spans="3:11" ht="12" customHeight="1">
      <c r="C39" s="7"/>
      <c r="D39" s="7"/>
      <c r="E39" s="29"/>
      <c r="F39" s="30"/>
      <c r="G39" s="29"/>
      <c r="H39" s="32"/>
      <c r="I39" s="32"/>
      <c r="J39" s="32"/>
      <c r="K39" s="32"/>
    </row>
    <row r="40" spans="3:11" ht="12" customHeight="1">
      <c r="C40" s="7"/>
      <c r="D40" s="7"/>
      <c r="E40" s="29"/>
      <c r="F40" s="30"/>
      <c r="G40" s="31"/>
      <c r="H40" s="32"/>
      <c r="I40" s="32"/>
      <c r="J40" s="32"/>
      <c r="K40" s="32"/>
    </row>
    <row r="41" spans="3:11">
      <c r="C41" s="7"/>
      <c r="D41" s="7"/>
      <c r="E41" s="29"/>
      <c r="F41" s="30"/>
      <c r="G41" s="31"/>
      <c r="H41" s="32"/>
      <c r="I41" s="32"/>
      <c r="J41" s="32"/>
      <c r="K41" s="32"/>
    </row>
    <row r="42" spans="3:11">
      <c r="C42" s="7"/>
      <c r="D42" s="7"/>
      <c r="E42" s="29"/>
      <c r="F42" s="30"/>
      <c r="G42" s="31"/>
      <c r="H42" s="32"/>
      <c r="I42" s="32"/>
      <c r="J42" s="32"/>
      <c r="K42" s="32"/>
    </row>
    <row r="43" spans="3:11">
      <c r="C43" s="7"/>
      <c r="D43" s="7"/>
      <c r="E43" s="29"/>
      <c r="F43" s="30"/>
      <c r="G43" s="31"/>
      <c r="H43" s="32"/>
      <c r="I43" s="32"/>
      <c r="J43" s="32"/>
      <c r="K43" s="32"/>
    </row>
    <row r="44" spans="3:11">
      <c r="C44" s="7"/>
      <c r="D44" s="7"/>
      <c r="E44" s="29"/>
      <c r="F44" s="30"/>
      <c r="G44" s="31"/>
      <c r="H44" s="32"/>
      <c r="I44" s="32"/>
      <c r="J44" s="32"/>
      <c r="K44" s="32"/>
    </row>
    <row r="45" spans="3:11">
      <c r="C45" s="7"/>
      <c r="D45" s="7"/>
      <c r="E45" s="29"/>
      <c r="F45" s="29"/>
      <c r="G45" s="29"/>
      <c r="H45" s="29"/>
      <c r="I45" s="33"/>
      <c r="J45" s="29"/>
      <c r="K45" s="29"/>
    </row>
    <row r="46" spans="3:11">
      <c r="C46" s="7"/>
      <c r="D46" s="7"/>
      <c r="E46" s="29"/>
      <c r="I46" s="27"/>
    </row>
    <row r="47" spans="3:11">
      <c r="C47" s="7"/>
      <c r="D47" s="7"/>
      <c r="E47" s="29"/>
      <c r="I47" s="27"/>
    </row>
    <row r="48" spans="3:11">
      <c r="C48" s="7"/>
      <c r="D48" s="7"/>
      <c r="E48" s="29"/>
    </row>
    <row r="49" spans="3:12">
      <c r="C49" s="7"/>
      <c r="D49" s="7"/>
      <c r="E49" s="29"/>
      <c r="I49" s="27"/>
    </row>
    <row r="50" spans="3:12">
      <c r="C50" s="7"/>
      <c r="D50" s="7"/>
      <c r="E50" s="29"/>
      <c r="F50" s="29"/>
      <c r="G50" s="29"/>
      <c r="H50" s="29"/>
      <c r="I50" s="33"/>
      <c r="J50" s="29"/>
      <c r="K50" s="29"/>
      <c r="L50" s="29"/>
    </row>
    <row r="51" spans="3:12">
      <c r="C51" s="7"/>
      <c r="D51" s="7"/>
      <c r="E51" s="29"/>
      <c r="F51" s="29"/>
      <c r="G51" s="29"/>
      <c r="H51" s="29"/>
      <c r="I51" s="29"/>
      <c r="J51" s="29"/>
      <c r="K51" s="29"/>
      <c r="L51" s="29"/>
    </row>
    <row r="52" spans="3:12">
      <c r="C52" s="7"/>
      <c r="D52" s="7"/>
      <c r="E52" s="29"/>
      <c r="F52" s="29"/>
      <c r="G52" s="29"/>
      <c r="H52" s="29"/>
      <c r="I52" s="29"/>
      <c r="J52" s="29"/>
      <c r="K52" s="29"/>
      <c r="L52" s="29"/>
    </row>
    <row r="53" spans="3:12">
      <c r="C53" s="7"/>
      <c r="D53" s="7"/>
      <c r="E53" s="29"/>
      <c r="F53" s="29"/>
      <c r="G53" s="29"/>
      <c r="H53" s="29"/>
      <c r="I53" s="33"/>
      <c r="J53" s="29"/>
      <c r="K53" s="29"/>
      <c r="L53" s="29"/>
    </row>
    <row r="54" spans="3:12">
      <c r="C54" s="7"/>
      <c r="D54" s="7"/>
      <c r="E54" s="29"/>
      <c r="F54" s="29"/>
      <c r="G54" s="29"/>
      <c r="H54" s="29"/>
      <c r="I54" s="29"/>
      <c r="J54" s="29"/>
      <c r="K54" s="29"/>
      <c r="L54" s="29"/>
    </row>
    <row r="55" spans="3:12">
      <c r="C55" s="7"/>
      <c r="D55" s="7"/>
      <c r="E55" s="29"/>
      <c r="F55" s="29"/>
      <c r="G55" s="29"/>
      <c r="H55" s="29"/>
      <c r="I55" s="33"/>
      <c r="J55" s="29"/>
      <c r="K55" s="29"/>
      <c r="L55" s="29"/>
    </row>
    <row r="56" spans="3:12">
      <c r="C56" s="7"/>
      <c r="D56" s="7"/>
      <c r="E56" s="29"/>
      <c r="F56" s="29"/>
      <c r="G56" s="29"/>
      <c r="H56" s="29"/>
      <c r="I56" s="29"/>
      <c r="J56" s="29"/>
      <c r="K56" s="29"/>
      <c r="L56" s="29"/>
    </row>
    <row r="57" spans="3:12">
      <c r="C57" s="8"/>
      <c r="D57" s="8"/>
      <c r="E57" s="29"/>
      <c r="F57" s="29"/>
      <c r="G57" s="29"/>
      <c r="H57" s="29"/>
      <c r="I57" s="29"/>
      <c r="J57" s="29"/>
      <c r="K57" s="29"/>
      <c r="L57" s="29"/>
    </row>
    <row r="58" spans="3:12">
      <c r="C58" s="8"/>
      <c r="D58" s="8"/>
      <c r="E58" s="29"/>
      <c r="F58" s="29"/>
      <c r="G58" s="29"/>
      <c r="H58" s="29"/>
      <c r="I58" s="33"/>
      <c r="J58" s="29"/>
      <c r="K58" s="29"/>
      <c r="L58" s="29"/>
    </row>
    <row r="59" spans="3:12">
      <c r="C59" s="8"/>
      <c r="D59" s="8"/>
    </row>
    <row r="60" spans="3:12">
      <c r="C60" s="8"/>
      <c r="D60" s="8"/>
    </row>
    <row r="61" spans="3:12">
      <c r="C61" s="7"/>
      <c r="D61" s="7"/>
    </row>
    <row r="62" spans="3:12">
      <c r="C62" s="8"/>
      <c r="D62" s="8"/>
      <c r="I62" s="27"/>
    </row>
    <row r="63" spans="3:12">
      <c r="C63" s="8"/>
      <c r="D63" s="8"/>
      <c r="I63" s="27"/>
    </row>
    <row r="64" spans="3:12">
      <c r="C64" s="7"/>
      <c r="D64" s="7"/>
    </row>
    <row r="65" spans="3:9">
      <c r="C65" s="7"/>
      <c r="D65" s="7"/>
      <c r="I65" s="27"/>
    </row>
    <row r="66" spans="3:9">
      <c r="C66" s="8"/>
      <c r="D66" s="8"/>
      <c r="I66" s="27"/>
    </row>
    <row r="67" spans="3:9">
      <c r="C67" s="8"/>
      <c r="D67" s="8"/>
    </row>
    <row r="68" spans="3:9">
      <c r="C68" s="8"/>
      <c r="D68" s="8"/>
      <c r="I68" s="27"/>
    </row>
    <row r="69" spans="3:9">
      <c r="C69" s="7"/>
      <c r="D69" s="7"/>
      <c r="I69" s="27"/>
    </row>
    <row r="70" spans="3:9">
      <c r="C70" s="8"/>
      <c r="D70" s="8"/>
      <c r="I70" s="27"/>
    </row>
    <row r="71" spans="3:9">
      <c r="C71" s="7"/>
      <c r="D71" s="7"/>
    </row>
    <row r="72" spans="3:9">
      <c r="C72" s="7"/>
      <c r="D72" s="7"/>
      <c r="G72" s="28"/>
      <c r="I72" s="27"/>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3">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9" priority="18" stopIfTrue="1">
      <formula>AND($D9&lt;16,$D9&gt;0)</formula>
    </cfRule>
  </conditionalFormatting>
  <conditionalFormatting sqref="D11">
    <cfRule type="expression" dxfId="8" priority="9" stopIfTrue="1">
      <formula>AND($D11&lt;16,$D11&gt;0)</formula>
    </cfRule>
  </conditionalFormatting>
  <pageMargins left="0.78740157480314965" right="0.39370078740157483" top="1.1811023622047245"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6"/>
  </sheetPr>
  <dimension ref="A1:K88"/>
  <sheetViews>
    <sheetView showGridLines="0" showRowColHeaders="0" topLeftCell="A2" zoomScale="85" workbookViewId="0">
      <selection activeCell="H40" sqref="H40"/>
    </sheetView>
  </sheetViews>
  <sheetFormatPr defaultColWidth="9.08984375" defaultRowHeight="13"/>
  <cols>
    <col min="1" max="1" width="6.36328125" customWidth="1"/>
    <col min="2" max="2" width="17.08984375" style="21" bestFit="1" customWidth="1"/>
    <col min="3" max="3" width="10.08984375" style="52" customWidth="1"/>
    <col min="4" max="4" width="6.36328125" style="23" customWidth="1"/>
    <col min="5" max="5" width="35.7265625" style="21" customWidth="1"/>
    <col min="6" max="6" width="10.08984375" style="52" customWidth="1"/>
    <col min="7" max="7" width="9.08984375" style="21"/>
    <col min="8" max="8" width="9"/>
    <col min="9" max="9" width="11.36328125" customWidth="1"/>
    <col min="10" max="10" width="11.81640625" customWidth="1"/>
    <col min="11" max="16384" width="9.08984375" style="21"/>
  </cols>
  <sheetData>
    <row r="1" spans="2:11" ht="21.75" customHeight="1">
      <c r="B1" s="272" t="s">
        <v>0</v>
      </c>
      <c r="C1" s="272"/>
      <c r="D1" s="272"/>
      <c r="E1" s="272"/>
      <c r="F1" s="272"/>
      <c r="G1" s="272"/>
      <c r="H1" s="272"/>
    </row>
    <row r="2" spans="2:11" ht="15" customHeight="1">
      <c r="B2" s="21" t="s">
        <v>1</v>
      </c>
    </row>
    <row r="3" spans="2:11" ht="12.75" customHeight="1"/>
    <row r="4" spans="2:11" ht="17.5">
      <c r="B4" s="39" t="s">
        <v>2</v>
      </c>
      <c r="C4" s="53"/>
      <c r="D4" s="24"/>
      <c r="E4" s="22" t="s">
        <v>3</v>
      </c>
      <c r="K4"/>
    </row>
    <row r="5" spans="2:11">
      <c r="F5" s="55"/>
      <c r="H5" s="18" t="s">
        <v>580</v>
      </c>
    </row>
    <row r="6" spans="2:11">
      <c r="B6" s="9" t="s">
        <v>10</v>
      </c>
      <c r="C6" s="80">
        <v>3</v>
      </c>
      <c r="D6" s="25"/>
      <c r="E6" s="10" t="s">
        <v>102</v>
      </c>
      <c r="F6" s="56">
        <f>C6</f>
        <v>3</v>
      </c>
      <c r="G6" s="21">
        <f>F6/1000000</f>
        <v>3.0000000000000001E-6</v>
      </c>
      <c r="H6" s="40">
        <v>4</v>
      </c>
      <c r="K6"/>
    </row>
    <row r="7" spans="2:11">
      <c r="B7" s="9" t="s">
        <v>11</v>
      </c>
      <c r="C7" s="80">
        <v>2</v>
      </c>
      <c r="D7" s="25"/>
      <c r="E7" s="10" t="s">
        <v>103</v>
      </c>
      <c r="F7" s="57">
        <f>SUM(C7,C68)</f>
        <v>4</v>
      </c>
      <c r="G7" s="21">
        <f>F7/1000000</f>
        <v>3.9999999999999998E-6</v>
      </c>
      <c r="H7" s="40">
        <v>4</v>
      </c>
      <c r="K7"/>
    </row>
    <row r="8" spans="2:11">
      <c r="B8" s="9" t="s">
        <v>12</v>
      </c>
      <c r="C8" s="80">
        <v>15</v>
      </c>
      <c r="D8" s="25"/>
      <c r="E8" s="10" t="s">
        <v>104</v>
      </c>
      <c r="F8" s="57">
        <f t="shared" ref="F8:F19" si="0">C8</f>
        <v>15</v>
      </c>
      <c r="G8" s="21">
        <f t="shared" ref="G8:G70" si="1">F8/1000000</f>
        <v>1.5E-5</v>
      </c>
      <c r="H8" s="40">
        <v>15</v>
      </c>
      <c r="K8"/>
    </row>
    <row r="9" spans="2:11">
      <c r="B9" s="9" t="s">
        <v>13</v>
      </c>
      <c r="C9" s="80">
        <v>10</v>
      </c>
      <c r="D9" s="25"/>
      <c r="E9" s="10" t="s">
        <v>105</v>
      </c>
      <c r="F9" s="57">
        <f t="shared" si="0"/>
        <v>10</v>
      </c>
      <c r="G9" s="21">
        <f t="shared" si="1"/>
        <v>1.0000000000000001E-5</v>
      </c>
      <c r="H9" s="40">
        <v>10</v>
      </c>
      <c r="K9"/>
    </row>
    <row r="10" spans="2:11">
      <c r="B10" s="9" t="s">
        <v>14</v>
      </c>
      <c r="C10" s="80">
        <v>5</v>
      </c>
      <c r="D10" s="25"/>
      <c r="E10" s="10" t="s">
        <v>106</v>
      </c>
      <c r="F10" s="57">
        <f t="shared" si="0"/>
        <v>5</v>
      </c>
      <c r="G10" s="21">
        <f t="shared" si="1"/>
        <v>5.0000000000000004E-6</v>
      </c>
      <c r="H10" s="40">
        <v>6</v>
      </c>
      <c r="K10"/>
    </row>
    <row r="11" spans="2:11">
      <c r="B11" s="9" t="s">
        <v>15</v>
      </c>
      <c r="C11" s="80">
        <v>4</v>
      </c>
      <c r="D11" s="25"/>
      <c r="E11" s="10" t="s">
        <v>107</v>
      </c>
      <c r="F11" s="57">
        <f t="shared" si="0"/>
        <v>4</v>
      </c>
      <c r="G11" s="21">
        <f t="shared" si="1"/>
        <v>3.9999999999999998E-6</v>
      </c>
      <c r="H11" s="40">
        <v>4</v>
      </c>
      <c r="K11"/>
    </row>
    <row r="12" spans="2:11">
      <c r="B12" s="9" t="s">
        <v>16</v>
      </c>
      <c r="C12" s="80">
        <v>6</v>
      </c>
      <c r="D12" s="25"/>
      <c r="E12" s="10" t="s">
        <v>108</v>
      </c>
      <c r="F12" s="57">
        <f t="shared" si="0"/>
        <v>6</v>
      </c>
      <c r="G12" s="21">
        <f t="shared" si="1"/>
        <v>6.0000000000000002E-6</v>
      </c>
      <c r="H12" s="40">
        <v>7</v>
      </c>
      <c r="K12"/>
    </row>
    <row r="13" spans="2:11">
      <c r="B13" s="9" t="s">
        <v>17</v>
      </c>
      <c r="C13" s="80">
        <v>3</v>
      </c>
      <c r="D13" s="25"/>
      <c r="E13" s="10" t="s">
        <v>109</v>
      </c>
      <c r="F13" s="57">
        <f t="shared" si="0"/>
        <v>3</v>
      </c>
      <c r="G13" s="21">
        <f t="shared" si="1"/>
        <v>3.0000000000000001E-6</v>
      </c>
      <c r="H13" s="40">
        <v>3</v>
      </c>
      <c r="K13"/>
    </row>
    <row r="14" spans="2:11">
      <c r="B14" s="9" t="s">
        <v>18</v>
      </c>
      <c r="C14" s="80">
        <v>5</v>
      </c>
      <c r="D14" s="25"/>
      <c r="E14" s="10" t="s">
        <v>110</v>
      </c>
      <c r="F14" s="57">
        <f t="shared" si="0"/>
        <v>5</v>
      </c>
      <c r="G14" s="21">
        <f t="shared" si="1"/>
        <v>5.0000000000000004E-6</v>
      </c>
      <c r="H14" s="40">
        <v>5</v>
      </c>
      <c r="K14"/>
    </row>
    <row r="15" spans="2:11">
      <c r="B15" s="9" t="s">
        <v>19</v>
      </c>
      <c r="C15" s="80">
        <v>15</v>
      </c>
      <c r="D15" s="25"/>
      <c r="E15" s="10" t="s">
        <v>111</v>
      </c>
      <c r="F15" s="57">
        <f t="shared" si="0"/>
        <v>15</v>
      </c>
      <c r="G15" s="21">
        <f t="shared" si="1"/>
        <v>1.5E-5</v>
      </c>
      <c r="H15" s="40">
        <v>15</v>
      </c>
      <c r="K15"/>
    </row>
    <row r="16" spans="2:11">
      <c r="B16" s="9" t="s">
        <v>20</v>
      </c>
      <c r="C16" s="80"/>
      <c r="D16" s="25"/>
      <c r="E16" s="10" t="s">
        <v>112</v>
      </c>
      <c r="F16" s="57">
        <f t="shared" si="0"/>
        <v>0</v>
      </c>
      <c r="G16" s="21">
        <f t="shared" si="1"/>
        <v>0</v>
      </c>
      <c r="H16" s="40">
        <v>0</v>
      </c>
      <c r="K16"/>
    </row>
    <row r="17" spans="2:11">
      <c r="B17" s="9" t="s">
        <v>21</v>
      </c>
      <c r="C17" s="80">
        <v>4</v>
      </c>
      <c r="D17" s="25"/>
      <c r="E17" s="10" t="s">
        <v>113</v>
      </c>
      <c r="F17" s="57">
        <f t="shared" si="0"/>
        <v>4</v>
      </c>
      <c r="G17" s="21">
        <f t="shared" si="1"/>
        <v>3.9999999999999998E-6</v>
      </c>
      <c r="H17" s="40">
        <v>4</v>
      </c>
      <c r="K17"/>
    </row>
    <row r="18" spans="2:11">
      <c r="B18" s="9" t="s">
        <v>22</v>
      </c>
      <c r="C18" s="80">
        <v>5</v>
      </c>
      <c r="D18" s="25"/>
      <c r="E18" s="10" t="s">
        <v>114</v>
      </c>
      <c r="F18" s="57">
        <f t="shared" si="0"/>
        <v>5</v>
      </c>
      <c r="G18" s="21">
        <f t="shared" si="1"/>
        <v>5.0000000000000004E-6</v>
      </c>
      <c r="H18" s="40">
        <v>5</v>
      </c>
      <c r="K18"/>
    </row>
    <row r="19" spans="2:11">
      <c r="B19" s="9" t="s">
        <v>23</v>
      </c>
      <c r="C19" s="80">
        <v>13</v>
      </c>
      <c r="D19" s="25"/>
      <c r="E19" s="10" t="s">
        <v>115</v>
      </c>
      <c r="F19" s="57">
        <f t="shared" si="0"/>
        <v>13</v>
      </c>
      <c r="G19" s="21">
        <f t="shared" si="1"/>
        <v>1.2999999999999999E-5</v>
      </c>
      <c r="H19" s="40">
        <v>13</v>
      </c>
      <c r="K19"/>
    </row>
    <row r="20" spans="2:11">
      <c r="B20" s="9" t="s">
        <v>24</v>
      </c>
      <c r="C20" s="80">
        <v>2</v>
      </c>
      <c r="D20" s="25"/>
      <c r="E20" s="10" t="s">
        <v>116</v>
      </c>
      <c r="F20" s="57">
        <f>SUM(C20,C34)</f>
        <v>4</v>
      </c>
      <c r="G20" s="21">
        <f t="shared" si="1"/>
        <v>3.9999999999999998E-6</v>
      </c>
      <c r="H20" s="40">
        <v>4</v>
      </c>
      <c r="K20"/>
    </row>
    <row r="21" spans="2:11">
      <c r="B21" s="9" t="s">
        <v>25</v>
      </c>
      <c r="C21" s="80">
        <v>5</v>
      </c>
      <c r="D21" s="25"/>
      <c r="E21" s="10" t="s">
        <v>117</v>
      </c>
      <c r="F21" s="57">
        <f>C21</f>
        <v>5</v>
      </c>
      <c r="G21" s="21">
        <f t="shared" si="1"/>
        <v>5.0000000000000004E-6</v>
      </c>
      <c r="H21" s="40">
        <v>5</v>
      </c>
      <c r="K21"/>
    </row>
    <row r="22" spans="2:11">
      <c r="B22" s="9" t="s">
        <v>41</v>
      </c>
      <c r="C22" s="80">
        <v>2</v>
      </c>
      <c r="D22" s="25"/>
      <c r="E22" s="10" t="s">
        <v>118</v>
      </c>
      <c r="F22" s="57">
        <f>SUM(C22,C66)</f>
        <v>4</v>
      </c>
      <c r="G22" s="21">
        <f t="shared" si="1"/>
        <v>3.9999999999999998E-6</v>
      </c>
      <c r="H22" s="40">
        <v>2</v>
      </c>
      <c r="K22"/>
    </row>
    <row r="23" spans="2:11">
      <c r="B23" s="9" t="s">
        <v>42</v>
      </c>
      <c r="C23" s="80">
        <v>13</v>
      </c>
      <c r="D23" s="25"/>
      <c r="E23" s="10" t="s">
        <v>119</v>
      </c>
      <c r="F23" s="57">
        <f>C23</f>
        <v>13</v>
      </c>
      <c r="G23" s="21">
        <f t="shared" si="1"/>
        <v>1.2999999999999999E-5</v>
      </c>
      <c r="H23" s="40">
        <v>13</v>
      </c>
      <c r="K23"/>
    </row>
    <row r="24" spans="2:11">
      <c r="B24" s="9" t="s">
        <v>43</v>
      </c>
      <c r="C24" s="80">
        <v>10</v>
      </c>
      <c r="D24" s="25"/>
      <c r="E24" s="10" t="s">
        <v>120</v>
      </c>
      <c r="F24" s="57">
        <f>C24</f>
        <v>10</v>
      </c>
      <c r="G24" s="21">
        <f t="shared" si="1"/>
        <v>1.0000000000000001E-5</v>
      </c>
      <c r="H24" s="40">
        <v>10</v>
      </c>
      <c r="K24"/>
    </row>
    <row r="25" spans="2:11">
      <c r="B25" s="9" t="s">
        <v>44</v>
      </c>
      <c r="C25" s="80">
        <v>10</v>
      </c>
      <c r="D25" s="25"/>
      <c r="E25" s="10" t="s">
        <v>121</v>
      </c>
      <c r="F25" s="57">
        <f>C25</f>
        <v>10</v>
      </c>
      <c r="G25" s="21">
        <f t="shared" si="1"/>
        <v>1.0000000000000001E-5</v>
      </c>
      <c r="H25" s="40">
        <v>10</v>
      </c>
      <c r="K25"/>
    </row>
    <row r="26" spans="2:11">
      <c r="B26" s="9" t="s">
        <v>45</v>
      </c>
      <c r="C26" s="80">
        <v>1</v>
      </c>
      <c r="D26" s="25"/>
      <c r="E26" s="10" t="s">
        <v>122</v>
      </c>
      <c r="F26" s="57">
        <f>SUM(C26,C59,C61,C70)</f>
        <v>4</v>
      </c>
      <c r="G26" s="21">
        <f t="shared" si="1"/>
        <v>3.9999999999999998E-6</v>
      </c>
      <c r="H26" s="40">
        <v>4</v>
      </c>
      <c r="K26"/>
    </row>
    <row r="27" spans="2:11">
      <c r="B27" s="9" t="s">
        <v>46</v>
      </c>
      <c r="C27" s="80">
        <v>11</v>
      </c>
      <c r="D27" s="25"/>
      <c r="E27" s="10" t="s">
        <v>123</v>
      </c>
      <c r="F27" s="57">
        <f t="shared" ref="F27:F33" si="2">C27</f>
        <v>11</v>
      </c>
      <c r="G27" s="21">
        <f t="shared" si="1"/>
        <v>1.1E-5</v>
      </c>
      <c r="H27" s="40">
        <v>12</v>
      </c>
      <c r="K27"/>
    </row>
    <row r="28" spans="2:11">
      <c r="B28" s="9" t="s">
        <v>47</v>
      </c>
      <c r="C28" s="80">
        <v>4</v>
      </c>
      <c r="D28" s="25"/>
      <c r="E28" s="10" t="s">
        <v>124</v>
      </c>
      <c r="F28" s="57">
        <f t="shared" si="2"/>
        <v>4</v>
      </c>
      <c r="G28" s="21">
        <f t="shared" si="1"/>
        <v>3.9999999999999998E-6</v>
      </c>
      <c r="H28" s="40">
        <v>4</v>
      </c>
      <c r="K28"/>
    </row>
    <row r="29" spans="2:11">
      <c r="B29" s="9" t="s">
        <v>48</v>
      </c>
      <c r="C29" s="80"/>
      <c r="D29" s="25"/>
      <c r="E29" s="10" t="s">
        <v>125</v>
      </c>
      <c r="F29" s="57">
        <f t="shared" si="2"/>
        <v>0</v>
      </c>
      <c r="G29" s="21">
        <f t="shared" si="1"/>
        <v>0</v>
      </c>
      <c r="H29" s="40">
        <v>0</v>
      </c>
      <c r="K29"/>
    </row>
    <row r="30" spans="2:11">
      <c r="B30" s="9" t="s">
        <v>49</v>
      </c>
      <c r="C30" s="80">
        <v>11</v>
      </c>
      <c r="D30" s="25"/>
      <c r="E30" s="10" t="s">
        <v>126</v>
      </c>
      <c r="F30" s="57">
        <f t="shared" si="2"/>
        <v>11</v>
      </c>
      <c r="G30" s="21">
        <f t="shared" si="1"/>
        <v>1.1E-5</v>
      </c>
      <c r="H30" s="40">
        <v>11</v>
      </c>
      <c r="K30"/>
    </row>
    <row r="31" spans="2:11">
      <c r="B31" s="9" t="s">
        <v>50</v>
      </c>
      <c r="C31" s="80">
        <v>15</v>
      </c>
      <c r="D31" s="25"/>
      <c r="E31" s="10" t="s">
        <v>127</v>
      </c>
      <c r="F31" s="57">
        <f t="shared" si="2"/>
        <v>15</v>
      </c>
      <c r="G31" s="21">
        <f t="shared" si="1"/>
        <v>1.5E-5</v>
      </c>
      <c r="H31" s="49">
        <v>15</v>
      </c>
      <c r="K31"/>
    </row>
    <row r="32" spans="2:11">
      <c r="B32" s="9" t="s">
        <v>51</v>
      </c>
      <c r="C32" s="80">
        <v>26</v>
      </c>
      <c r="D32" s="25"/>
      <c r="E32" s="10" t="s">
        <v>128</v>
      </c>
      <c r="F32" s="57">
        <f t="shared" si="2"/>
        <v>26</v>
      </c>
      <c r="G32" s="21">
        <f t="shared" si="1"/>
        <v>2.5999999999999998E-5</v>
      </c>
      <c r="H32" s="40">
        <v>26</v>
      </c>
      <c r="K32"/>
    </row>
    <row r="33" spans="2:11">
      <c r="B33" s="9" t="s">
        <v>52</v>
      </c>
      <c r="C33" s="80">
        <v>8</v>
      </c>
      <c r="D33" s="25"/>
      <c r="E33" s="10" t="s">
        <v>129</v>
      </c>
      <c r="F33" s="57">
        <f t="shared" si="2"/>
        <v>8</v>
      </c>
      <c r="G33" s="21">
        <f t="shared" si="1"/>
        <v>7.9999999999999996E-6</v>
      </c>
      <c r="H33" s="40">
        <v>9</v>
      </c>
      <c r="K33"/>
    </row>
    <row r="34" spans="2:11">
      <c r="B34" s="9" t="s">
        <v>53</v>
      </c>
      <c r="C34" s="80">
        <v>2</v>
      </c>
      <c r="D34" s="25"/>
      <c r="E34" s="10" t="s">
        <v>130</v>
      </c>
      <c r="F34" s="57">
        <f>SUM(C20,C34)</f>
        <v>4</v>
      </c>
      <c r="G34" s="21">
        <f t="shared" si="1"/>
        <v>3.9999999999999998E-6</v>
      </c>
      <c r="H34" s="40">
        <v>4</v>
      </c>
      <c r="K34"/>
    </row>
    <row r="35" spans="2:11">
      <c r="B35" s="9" t="s">
        <v>54</v>
      </c>
      <c r="C35" s="80"/>
      <c r="D35" s="25"/>
      <c r="E35" s="10" t="s">
        <v>131</v>
      </c>
      <c r="F35" s="57">
        <f t="shared" ref="F35:F45" si="3">C35</f>
        <v>0</v>
      </c>
      <c r="G35" s="21">
        <f t="shared" si="1"/>
        <v>0</v>
      </c>
      <c r="H35" s="40">
        <v>0</v>
      </c>
      <c r="K35"/>
    </row>
    <row r="36" spans="2:11">
      <c r="B36" s="9" t="s">
        <v>55</v>
      </c>
      <c r="C36" s="80">
        <v>10</v>
      </c>
      <c r="D36" s="25"/>
      <c r="E36" s="10" t="s">
        <v>132</v>
      </c>
      <c r="F36" s="57">
        <f t="shared" si="3"/>
        <v>10</v>
      </c>
      <c r="G36" s="21">
        <f t="shared" si="1"/>
        <v>1.0000000000000001E-5</v>
      </c>
      <c r="H36" s="40">
        <v>10</v>
      </c>
      <c r="K36"/>
    </row>
    <row r="37" spans="2:11">
      <c r="B37" s="9" t="s">
        <v>56</v>
      </c>
      <c r="C37" s="80">
        <v>3</v>
      </c>
      <c r="D37" s="25"/>
      <c r="E37" s="10" t="s">
        <v>133</v>
      </c>
      <c r="F37" s="57">
        <f t="shared" si="3"/>
        <v>3</v>
      </c>
      <c r="G37" s="21">
        <f t="shared" si="1"/>
        <v>3.0000000000000001E-6</v>
      </c>
      <c r="H37" s="40">
        <v>3</v>
      </c>
      <c r="K37"/>
    </row>
    <row r="38" spans="2:11">
      <c r="B38" s="9" t="s">
        <v>57</v>
      </c>
      <c r="C38" s="80">
        <v>14</v>
      </c>
      <c r="D38" s="25"/>
      <c r="E38" s="10" t="s">
        <v>134</v>
      </c>
      <c r="F38" s="57">
        <f t="shared" si="3"/>
        <v>14</v>
      </c>
      <c r="G38" s="21">
        <f t="shared" si="1"/>
        <v>1.4E-5</v>
      </c>
      <c r="H38" s="40">
        <v>14</v>
      </c>
      <c r="K38"/>
    </row>
    <row r="39" spans="2:11">
      <c r="B39" s="9" t="s">
        <v>58</v>
      </c>
      <c r="C39" s="80"/>
      <c r="D39" s="25"/>
      <c r="E39" s="10" t="s">
        <v>135</v>
      </c>
      <c r="F39" s="57">
        <f t="shared" si="3"/>
        <v>0</v>
      </c>
      <c r="G39" s="21">
        <f t="shared" si="1"/>
        <v>0</v>
      </c>
      <c r="H39" s="40">
        <v>0</v>
      </c>
      <c r="K39"/>
    </row>
    <row r="40" spans="2:11">
      <c r="B40" s="9" t="s">
        <v>59</v>
      </c>
      <c r="C40" s="80">
        <v>16</v>
      </c>
      <c r="D40" s="25"/>
      <c r="E40" s="10" t="s">
        <v>136</v>
      </c>
      <c r="F40" s="57">
        <f t="shared" si="3"/>
        <v>16</v>
      </c>
      <c r="G40" s="21">
        <f t="shared" si="1"/>
        <v>1.5999999999999999E-5</v>
      </c>
      <c r="H40" s="40">
        <v>18</v>
      </c>
      <c r="K40"/>
    </row>
    <row r="41" spans="2:11">
      <c r="B41" s="9" t="s">
        <v>60</v>
      </c>
      <c r="C41" s="80">
        <v>11</v>
      </c>
      <c r="D41" s="25"/>
      <c r="E41" s="10" t="s">
        <v>137</v>
      </c>
      <c r="F41" s="57">
        <f t="shared" si="3"/>
        <v>11</v>
      </c>
      <c r="G41" s="21">
        <f t="shared" si="1"/>
        <v>1.1E-5</v>
      </c>
      <c r="H41" s="40">
        <v>11</v>
      </c>
      <c r="K41"/>
    </row>
    <row r="42" spans="2:11">
      <c r="B42" s="9" t="s">
        <v>61</v>
      </c>
      <c r="C42" s="80">
        <v>13</v>
      </c>
      <c r="D42" s="25"/>
      <c r="E42" s="10" t="s">
        <v>138</v>
      </c>
      <c r="F42" s="57">
        <f t="shared" si="3"/>
        <v>13</v>
      </c>
      <c r="G42" s="21">
        <f t="shared" si="1"/>
        <v>1.2999999999999999E-5</v>
      </c>
      <c r="H42" s="40">
        <v>0</v>
      </c>
      <c r="K42"/>
    </row>
    <row r="43" spans="2:11">
      <c r="B43" s="9" t="s">
        <v>62</v>
      </c>
      <c r="C43" s="80"/>
      <c r="D43" s="25"/>
      <c r="E43" s="10" t="s">
        <v>139</v>
      </c>
      <c r="F43" s="57">
        <f t="shared" si="3"/>
        <v>0</v>
      </c>
      <c r="G43" s="21">
        <f t="shared" si="1"/>
        <v>0</v>
      </c>
      <c r="H43" s="40">
        <v>0</v>
      </c>
      <c r="K43"/>
    </row>
    <row r="44" spans="2:11">
      <c r="B44" s="9" t="s">
        <v>63</v>
      </c>
      <c r="C44" s="80">
        <v>3</v>
      </c>
      <c r="D44" s="25"/>
      <c r="E44" s="10" t="s">
        <v>140</v>
      </c>
      <c r="F44" s="57">
        <f t="shared" si="3"/>
        <v>3</v>
      </c>
      <c r="G44" s="21">
        <f t="shared" si="1"/>
        <v>3.0000000000000001E-6</v>
      </c>
      <c r="H44" s="40">
        <v>3</v>
      </c>
      <c r="K44"/>
    </row>
    <row r="45" spans="2:11">
      <c r="B45" s="9" t="s">
        <v>64</v>
      </c>
      <c r="C45" s="80">
        <v>7</v>
      </c>
      <c r="D45" s="25"/>
      <c r="E45" s="10" t="s">
        <v>141</v>
      </c>
      <c r="F45" s="57">
        <f t="shared" si="3"/>
        <v>7</v>
      </c>
      <c r="G45" s="21">
        <f t="shared" si="1"/>
        <v>6.9999999999999999E-6</v>
      </c>
      <c r="H45" s="40">
        <v>7</v>
      </c>
      <c r="K45"/>
    </row>
    <row r="46" spans="2:11">
      <c r="B46" s="9" t="s">
        <v>65</v>
      </c>
      <c r="C46" s="80">
        <v>1</v>
      </c>
      <c r="D46" s="25"/>
      <c r="E46" s="10" t="s">
        <v>142</v>
      </c>
      <c r="F46" s="57">
        <f>SUM(C46,C53,C73)</f>
        <v>4</v>
      </c>
      <c r="G46" s="21">
        <f t="shared" si="1"/>
        <v>3.9999999999999998E-6</v>
      </c>
      <c r="H46" s="40">
        <v>4</v>
      </c>
      <c r="K46"/>
    </row>
    <row r="47" spans="2:11">
      <c r="B47" s="9" t="s">
        <v>66</v>
      </c>
      <c r="C47" s="80">
        <v>9</v>
      </c>
      <c r="D47" s="25"/>
      <c r="E47" s="10" t="s">
        <v>143</v>
      </c>
      <c r="F47" s="57">
        <f t="shared" ref="F47:F52" si="4">C47</f>
        <v>9</v>
      </c>
      <c r="G47" s="21">
        <f t="shared" si="1"/>
        <v>9.0000000000000002E-6</v>
      </c>
      <c r="H47" s="40">
        <v>11</v>
      </c>
      <c r="K47"/>
    </row>
    <row r="48" spans="2:11">
      <c r="B48" s="9" t="s">
        <v>67</v>
      </c>
      <c r="C48" s="80">
        <v>10</v>
      </c>
      <c r="D48" s="25"/>
      <c r="E48" s="10" t="s">
        <v>144</v>
      </c>
      <c r="F48" s="57">
        <f t="shared" si="4"/>
        <v>10</v>
      </c>
      <c r="G48" s="21">
        <f t="shared" si="1"/>
        <v>1.0000000000000001E-5</v>
      </c>
      <c r="H48" s="40">
        <v>11</v>
      </c>
      <c r="K48"/>
    </row>
    <row r="49" spans="2:11">
      <c r="B49" s="9" t="s">
        <v>68</v>
      </c>
      <c r="C49" s="80">
        <v>11</v>
      </c>
      <c r="D49" s="25"/>
      <c r="E49" s="10" t="s">
        <v>145</v>
      </c>
      <c r="F49" s="57">
        <f t="shared" si="4"/>
        <v>11</v>
      </c>
      <c r="G49" s="21">
        <f t="shared" si="1"/>
        <v>1.1E-5</v>
      </c>
      <c r="H49" s="40">
        <v>12</v>
      </c>
      <c r="K49"/>
    </row>
    <row r="50" spans="2:11">
      <c r="B50" s="9" t="s">
        <v>69</v>
      </c>
      <c r="C50" s="80">
        <v>7</v>
      </c>
      <c r="D50" s="25"/>
      <c r="E50" s="10" t="s">
        <v>146</v>
      </c>
      <c r="F50" s="57">
        <f t="shared" si="4"/>
        <v>7</v>
      </c>
      <c r="G50" s="21">
        <f t="shared" si="1"/>
        <v>6.9999999999999999E-6</v>
      </c>
      <c r="H50" s="40">
        <v>7</v>
      </c>
      <c r="K50"/>
    </row>
    <row r="51" spans="2:11">
      <c r="B51" s="9" t="s">
        <v>70</v>
      </c>
      <c r="C51" s="80">
        <v>8</v>
      </c>
      <c r="D51" s="25"/>
      <c r="E51" s="10" t="s">
        <v>147</v>
      </c>
      <c r="F51" s="57">
        <f t="shared" si="4"/>
        <v>8</v>
      </c>
      <c r="G51" s="21">
        <f t="shared" si="1"/>
        <v>7.9999999999999996E-6</v>
      </c>
      <c r="H51" s="40">
        <v>8</v>
      </c>
      <c r="K51"/>
    </row>
    <row r="52" spans="2:11">
      <c r="B52" s="9" t="s">
        <v>71</v>
      </c>
      <c r="C52" s="80">
        <v>5</v>
      </c>
      <c r="D52" s="25"/>
      <c r="E52" s="10" t="s">
        <v>148</v>
      </c>
      <c r="F52" s="57">
        <f t="shared" si="4"/>
        <v>5</v>
      </c>
      <c r="G52" s="21">
        <f t="shared" si="1"/>
        <v>5.0000000000000004E-6</v>
      </c>
      <c r="H52" s="40">
        <v>5</v>
      </c>
      <c r="K52"/>
    </row>
    <row r="53" spans="2:11">
      <c r="B53" s="9" t="s">
        <v>72</v>
      </c>
      <c r="C53" s="80">
        <v>2</v>
      </c>
      <c r="D53" s="25"/>
      <c r="E53" s="10" t="s">
        <v>149</v>
      </c>
      <c r="F53" s="57">
        <f>SUM(C46,C53,C73)</f>
        <v>4</v>
      </c>
      <c r="G53" s="21">
        <f t="shared" si="1"/>
        <v>3.9999999999999998E-6</v>
      </c>
      <c r="H53" s="40">
        <v>4</v>
      </c>
      <c r="K53"/>
    </row>
    <row r="54" spans="2:11">
      <c r="B54" s="9" t="s">
        <v>73</v>
      </c>
      <c r="C54" s="80">
        <v>15</v>
      </c>
      <c r="D54" s="25"/>
      <c r="E54" s="10" t="s">
        <v>150</v>
      </c>
      <c r="F54" s="57">
        <f>C54</f>
        <v>15</v>
      </c>
      <c r="G54" s="21">
        <f t="shared" si="1"/>
        <v>1.5E-5</v>
      </c>
      <c r="H54" s="40">
        <v>16</v>
      </c>
      <c r="K54"/>
    </row>
    <row r="55" spans="2:11">
      <c r="B55" s="9" t="s">
        <v>74</v>
      </c>
      <c r="C55" s="80">
        <v>11</v>
      </c>
      <c r="D55" s="25"/>
      <c r="E55" s="10" t="s">
        <v>151</v>
      </c>
      <c r="F55" s="57">
        <f>C55</f>
        <v>11</v>
      </c>
      <c r="G55" s="21">
        <f t="shared" si="1"/>
        <v>1.1E-5</v>
      </c>
      <c r="H55" s="40">
        <v>11</v>
      </c>
      <c r="K55"/>
    </row>
    <row r="56" spans="2:11">
      <c r="B56" s="9" t="s">
        <v>75</v>
      </c>
      <c r="C56" s="80">
        <v>3</v>
      </c>
      <c r="D56" s="25"/>
      <c r="E56" s="10" t="s">
        <v>152</v>
      </c>
      <c r="F56" s="57">
        <f>C56</f>
        <v>3</v>
      </c>
      <c r="G56" s="21">
        <f t="shared" si="1"/>
        <v>3.0000000000000001E-6</v>
      </c>
      <c r="H56" s="40">
        <v>3</v>
      </c>
      <c r="K56"/>
    </row>
    <row r="57" spans="2:11">
      <c r="B57" s="9" t="s">
        <v>76</v>
      </c>
      <c r="C57" s="80">
        <v>15</v>
      </c>
      <c r="D57" s="25"/>
      <c r="E57" s="10" t="s">
        <v>153</v>
      </c>
      <c r="F57" s="57">
        <f>C57</f>
        <v>15</v>
      </c>
      <c r="G57" s="21">
        <f t="shared" si="1"/>
        <v>1.5E-5</v>
      </c>
      <c r="H57" s="40">
        <v>15</v>
      </c>
      <c r="K57"/>
    </row>
    <row r="58" spans="2:11">
      <c r="B58" s="9" t="s">
        <v>77</v>
      </c>
      <c r="C58" s="80">
        <v>17</v>
      </c>
      <c r="D58" s="25"/>
      <c r="E58" s="10" t="s">
        <v>154</v>
      </c>
      <c r="F58" s="57">
        <f>C58</f>
        <v>17</v>
      </c>
      <c r="G58" s="21">
        <f t="shared" si="1"/>
        <v>1.7E-5</v>
      </c>
      <c r="H58" s="40">
        <v>17</v>
      </c>
      <c r="K58"/>
    </row>
    <row r="59" spans="2:11">
      <c r="B59" s="9" t="s">
        <v>78</v>
      </c>
      <c r="C59" s="80">
        <v>1</v>
      </c>
      <c r="D59" s="25"/>
      <c r="E59" s="10" t="s">
        <v>155</v>
      </c>
      <c r="F59" s="57">
        <f>SUM(C26,C59,C61,C70)</f>
        <v>4</v>
      </c>
      <c r="G59" s="21">
        <f t="shared" si="1"/>
        <v>3.9999999999999998E-6</v>
      </c>
      <c r="H59" s="40">
        <v>4</v>
      </c>
      <c r="K59"/>
    </row>
    <row r="60" spans="2:11">
      <c r="B60" s="9" t="s">
        <v>79</v>
      </c>
      <c r="C60" s="80"/>
      <c r="D60" s="25"/>
      <c r="E60" s="10" t="s">
        <v>156</v>
      </c>
      <c r="F60" s="57">
        <f>C60</f>
        <v>0</v>
      </c>
      <c r="G60" s="21">
        <f t="shared" si="1"/>
        <v>0</v>
      </c>
      <c r="H60" s="40">
        <v>0</v>
      </c>
      <c r="K60"/>
    </row>
    <row r="61" spans="2:11">
      <c r="B61" s="9" t="s">
        <v>80</v>
      </c>
      <c r="C61" s="80">
        <v>1</v>
      </c>
      <c r="D61" s="25"/>
      <c r="E61" s="10" t="s">
        <v>157</v>
      </c>
      <c r="F61" s="57">
        <f>SUM(C26,C59,C61,C70)</f>
        <v>4</v>
      </c>
      <c r="G61" s="21">
        <f t="shared" si="1"/>
        <v>3.9999999999999998E-6</v>
      </c>
      <c r="H61" s="40">
        <v>4</v>
      </c>
      <c r="K61"/>
    </row>
    <row r="62" spans="2:11">
      <c r="B62" s="9" t="s">
        <v>81</v>
      </c>
      <c r="C62" s="80">
        <v>2</v>
      </c>
      <c r="D62" s="25"/>
      <c r="E62" s="10" t="s">
        <v>158</v>
      </c>
      <c r="F62" s="57">
        <f>C62</f>
        <v>2</v>
      </c>
      <c r="G62" s="21">
        <f t="shared" si="1"/>
        <v>1.9999999999999999E-6</v>
      </c>
      <c r="H62" s="40">
        <v>3</v>
      </c>
      <c r="K62"/>
    </row>
    <row r="63" spans="2:11">
      <c r="B63" s="9" t="s">
        <v>82</v>
      </c>
      <c r="C63" s="80">
        <v>3</v>
      </c>
      <c r="D63" s="25"/>
      <c r="E63" s="10" t="s">
        <v>159</v>
      </c>
      <c r="F63" s="57">
        <f>C63</f>
        <v>3</v>
      </c>
      <c r="G63" s="21">
        <f t="shared" si="1"/>
        <v>3.0000000000000001E-6</v>
      </c>
      <c r="H63" s="40">
        <v>4</v>
      </c>
      <c r="K63"/>
    </row>
    <row r="64" spans="2:11">
      <c r="B64" s="9" t="s">
        <v>83</v>
      </c>
      <c r="C64" s="80">
        <v>10</v>
      </c>
      <c r="D64" s="25"/>
      <c r="E64" s="10" t="s">
        <v>160</v>
      </c>
      <c r="F64" s="57">
        <f>C64</f>
        <v>10</v>
      </c>
      <c r="G64" s="21">
        <f t="shared" si="1"/>
        <v>1.0000000000000001E-5</v>
      </c>
      <c r="H64" s="40">
        <v>11</v>
      </c>
      <c r="K64"/>
    </row>
    <row r="65" spans="2:11">
      <c r="B65" s="9" t="s">
        <v>84</v>
      </c>
      <c r="C65" s="80"/>
      <c r="D65" s="25"/>
      <c r="E65" s="10" t="s">
        <v>161</v>
      </c>
      <c r="F65" s="57">
        <f>C65</f>
        <v>0</v>
      </c>
      <c r="G65" s="21">
        <f t="shared" si="1"/>
        <v>0</v>
      </c>
      <c r="H65" s="40">
        <v>0</v>
      </c>
      <c r="K65"/>
    </row>
    <row r="66" spans="2:11">
      <c r="B66" s="9" t="s">
        <v>85</v>
      </c>
      <c r="C66" s="80">
        <v>2</v>
      </c>
      <c r="D66" s="25"/>
      <c r="E66" s="10" t="s">
        <v>162</v>
      </c>
      <c r="F66" s="57">
        <f>SUM(C22,C66)</f>
        <v>4</v>
      </c>
      <c r="G66" s="21">
        <f t="shared" si="1"/>
        <v>3.9999999999999998E-6</v>
      </c>
      <c r="H66" s="40">
        <v>2</v>
      </c>
      <c r="K66"/>
    </row>
    <row r="67" spans="2:11">
      <c r="B67" s="9" t="s">
        <v>86</v>
      </c>
      <c r="C67" s="80">
        <v>4</v>
      </c>
      <c r="D67" s="25"/>
      <c r="E67" s="10" t="s">
        <v>163</v>
      </c>
      <c r="F67" s="57">
        <f>C67</f>
        <v>4</v>
      </c>
      <c r="G67" s="21">
        <f t="shared" si="1"/>
        <v>3.9999999999999998E-6</v>
      </c>
      <c r="H67" s="40">
        <v>4</v>
      </c>
      <c r="K67"/>
    </row>
    <row r="68" spans="2:11">
      <c r="B68" s="9" t="s">
        <v>87</v>
      </c>
      <c r="C68" s="80">
        <v>2</v>
      </c>
      <c r="D68" s="25"/>
      <c r="E68" s="10" t="s">
        <v>164</v>
      </c>
      <c r="F68" s="57">
        <f>SUM(C7,C68)</f>
        <v>4</v>
      </c>
      <c r="G68" s="21">
        <f t="shared" si="1"/>
        <v>3.9999999999999998E-6</v>
      </c>
      <c r="H68" s="40">
        <v>4</v>
      </c>
      <c r="K68"/>
    </row>
    <row r="69" spans="2:11">
      <c r="B69" s="9" t="s">
        <v>88</v>
      </c>
      <c r="C69" s="80">
        <v>7</v>
      </c>
      <c r="D69" s="25"/>
      <c r="E69" s="10" t="s">
        <v>165</v>
      </c>
      <c r="F69" s="57">
        <f>C69</f>
        <v>7</v>
      </c>
      <c r="G69" s="21">
        <f t="shared" si="1"/>
        <v>6.9999999999999999E-6</v>
      </c>
      <c r="H69" s="40">
        <v>7</v>
      </c>
      <c r="K69"/>
    </row>
    <row r="70" spans="2:11">
      <c r="B70" s="9" t="s">
        <v>89</v>
      </c>
      <c r="C70" s="80">
        <v>1</v>
      </c>
      <c r="D70" s="25"/>
      <c r="E70" s="10" t="s">
        <v>166</v>
      </c>
      <c r="F70" s="57">
        <f>SUM(C26,C59,C61,C70)</f>
        <v>4</v>
      </c>
      <c r="G70" s="21">
        <f t="shared" si="1"/>
        <v>3.9999999999999998E-6</v>
      </c>
      <c r="H70" s="40">
        <v>4</v>
      </c>
      <c r="K70"/>
    </row>
    <row r="71" spans="2:11">
      <c r="B71" s="9" t="s">
        <v>90</v>
      </c>
      <c r="C71" s="80">
        <v>4</v>
      </c>
      <c r="D71" s="25"/>
      <c r="E71" s="10" t="s">
        <v>167</v>
      </c>
      <c r="F71" s="57">
        <f>C71</f>
        <v>4</v>
      </c>
      <c r="G71" s="21">
        <f t="shared" ref="G71:G85" si="5">F71/1000000</f>
        <v>3.9999999999999998E-6</v>
      </c>
      <c r="H71" s="40">
        <v>4</v>
      </c>
      <c r="K71"/>
    </row>
    <row r="72" spans="2:11">
      <c r="B72" s="9" t="s">
        <v>91</v>
      </c>
      <c r="C72" s="80">
        <v>4</v>
      </c>
      <c r="D72" s="25"/>
      <c r="E72" s="10" t="s">
        <v>168</v>
      </c>
      <c r="F72" s="57">
        <f>C72</f>
        <v>4</v>
      </c>
      <c r="G72" s="21">
        <f t="shared" si="5"/>
        <v>3.9999999999999998E-6</v>
      </c>
      <c r="H72" s="40">
        <v>4</v>
      </c>
      <c r="K72"/>
    </row>
    <row r="73" spans="2:11">
      <c r="B73" s="9" t="s">
        <v>92</v>
      </c>
      <c r="C73" s="80">
        <v>1</v>
      </c>
      <c r="D73" s="25"/>
      <c r="E73" s="10" t="s">
        <v>169</v>
      </c>
      <c r="F73" s="57">
        <f>SUM(C46,C53,C73)</f>
        <v>4</v>
      </c>
      <c r="G73" s="21">
        <f t="shared" si="5"/>
        <v>3.9999999999999998E-6</v>
      </c>
      <c r="H73" s="40">
        <v>4</v>
      </c>
      <c r="K73"/>
    </row>
    <row r="74" spans="2:11">
      <c r="B74" s="9" t="s">
        <v>93</v>
      </c>
      <c r="C74" s="80">
        <v>4</v>
      </c>
      <c r="D74" s="25"/>
      <c r="E74" s="10" t="s">
        <v>170</v>
      </c>
      <c r="F74" s="57">
        <f t="shared" ref="F74:F86" si="6">C74</f>
        <v>4</v>
      </c>
      <c r="G74" s="21">
        <f t="shared" si="5"/>
        <v>3.9999999999999998E-6</v>
      </c>
      <c r="H74" s="40">
        <v>4</v>
      </c>
      <c r="K74"/>
    </row>
    <row r="75" spans="2:11">
      <c r="B75" s="9" t="s">
        <v>94</v>
      </c>
      <c r="C75" s="80">
        <v>8</v>
      </c>
      <c r="D75" s="25"/>
      <c r="E75" s="10" t="s">
        <v>178</v>
      </c>
      <c r="F75" s="57">
        <f t="shared" si="6"/>
        <v>8</v>
      </c>
      <c r="G75" s="21">
        <f t="shared" si="5"/>
        <v>7.9999999999999996E-6</v>
      </c>
      <c r="H75" s="40">
        <v>8</v>
      </c>
      <c r="K75"/>
    </row>
    <row r="76" spans="2:11">
      <c r="B76" s="9" t="s">
        <v>95</v>
      </c>
      <c r="C76" s="80">
        <v>7</v>
      </c>
      <c r="D76" s="25"/>
      <c r="E76" s="10" t="s">
        <v>171</v>
      </c>
      <c r="F76" s="57">
        <f t="shared" si="6"/>
        <v>7</v>
      </c>
      <c r="G76" s="21">
        <f t="shared" si="5"/>
        <v>6.9999999999999999E-6</v>
      </c>
      <c r="H76" s="40">
        <v>7</v>
      </c>
      <c r="K76"/>
    </row>
    <row r="77" spans="2:11">
      <c r="B77" s="9" t="s">
        <v>96</v>
      </c>
      <c r="C77" s="80"/>
      <c r="D77" s="25"/>
      <c r="E77" s="10" t="s">
        <v>179</v>
      </c>
      <c r="F77" s="57">
        <f t="shared" si="6"/>
        <v>0</v>
      </c>
      <c r="G77" s="21">
        <f t="shared" si="5"/>
        <v>0</v>
      </c>
      <c r="H77" s="40">
        <v>0</v>
      </c>
      <c r="K77"/>
    </row>
    <row r="78" spans="2:11">
      <c r="B78" s="9" t="s">
        <v>172</v>
      </c>
      <c r="C78" s="80">
        <v>6</v>
      </c>
      <c r="D78" s="25"/>
      <c r="E78" s="10" t="s">
        <v>172</v>
      </c>
      <c r="F78" s="57">
        <f t="shared" si="6"/>
        <v>6</v>
      </c>
      <c r="G78" s="21">
        <f t="shared" si="5"/>
        <v>6.0000000000000002E-6</v>
      </c>
      <c r="H78" s="40">
        <v>7</v>
      </c>
      <c r="K78"/>
    </row>
    <row r="79" spans="2:11">
      <c r="B79" s="9" t="s">
        <v>97</v>
      </c>
      <c r="C79" s="80">
        <v>10</v>
      </c>
      <c r="D79" s="25"/>
      <c r="E79" s="10" t="s">
        <v>173</v>
      </c>
      <c r="F79" s="57">
        <f t="shared" si="6"/>
        <v>10</v>
      </c>
      <c r="G79" s="21">
        <f t="shared" si="5"/>
        <v>1.0000000000000001E-5</v>
      </c>
      <c r="H79" s="40">
        <v>10</v>
      </c>
      <c r="K79"/>
    </row>
    <row r="80" spans="2:11">
      <c r="B80" s="9" t="s">
        <v>98</v>
      </c>
      <c r="C80" s="80">
        <v>4</v>
      </c>
      <c r="D80" s="25"/>
      <c r="E80" s="10" t="s">
        <v>180</v>
      </c>
      <c r="F80" s="57">
        <f t="shared" si="6"/>
        <v>4</v>
      </c>
      <c r="G80" s="21">
        <f t="shared" si="5"/>
        <v>3.9999999999999998E-6</v>
      </c>
      <c r="H80" s="40">
        <v>5</v>
      </c>
      <c r="K80"/>
    </row>
    <row r="81" spans="2:11">
      <c r="B81" s="9" t="s">
        <v>99</v>
      </c>
      <c r="C81" s="80">
        <v>13</v>
      </c>
      <c r="D81" s="25"/>
      <c r="E81" s="10" t="s">
        <v>174</v>
      </c>
      <c r="F81" s="57">
        <f t="shared" si="6"/>
        <v>13</v>
      </c>
      <c r="G81" s="21">
        <f t="shared" si="5"/>
        <v>1.2999999999999999E-5</v>
      </c>
      <c r="H81" s="40">
        <v>13</v>
      </c>
      <c r="K81"/>
    </row>
    <row r="82" spans="2:11">
      <c r="B82" s="9" t="s">
        <v>175</v>
      </c>
      <c r="C82" s="80">
        <v>8</v>
      </c>
      <c r="D82" s="25"/>
      <c r="E82" s="10" t="s">
        <v>175</v>
      </c>
      <c r="F82" s="57">
        <f t="shared" si="6"/>
        <v>8</v>
      </c>
      <c r="G82" s="21">
        <f t="shared" si="5"/>
        <v>7.9999999999999996E-6</v>
      </c>
      <c r="H82" s="40">
        <v>9</v>
      </c>
      <c r="K82"/>
    </row>
    <row r="83" spans="2:11">
      <c r="B83" s="9" t="s">
        <v>100</v>
      </c>
      <c r="C83" s="80">
        <v>9</v>
      </c>
      <c r="D83" s="25"/>
      <c r="E83" s="10" t="s">
        <v>176</v>
      </c>
      <c r="F83" s="57">
        <f t="shared" si="6"/>
        <v>9</v>
      </c>
      <c r="G83" s="21">
        <f t="shared" si="5"/>
        <v>9.0000000000000002E-6</v>
      </c>
      <c r="H83" s="40">
        <v>9</v>
      </c>
      <c r="K83"/>
    </row>
    <row r="84" spans="2:11">
      <c r="B84" s="9" t="s">
        <v>101</v>
      </c>
      <c r="C84" s="80"/>
      <c r="D84" s="25"/>
      <c r="E84" s="10" t="s">
        <v>177</v>
      </c>
      <c r="F84" s="57">
        <f t="shared" si="6"/>
        <v>0</v>
      </c>
      <c r="G84" s="21">
        <f t="shared" si="5"/>
        <v>0</v>
      </c>
      <c r="K84"/>
    </row>
    <row r="85" spans="2:11">
      <c r="B85" s="9" t="s">
        <v>4</v>
      </c>
      <c r="C85" s="81"/>
      <c r="E85" s="12" t="s">
        <v>4</v>
      </c>
      <c r="F85" s="57">
        <f>C85</f>
        <v>0</v>
      </c>
      <c r="G85" s="21">
        <f t="shared" si="5"/>
        <v>0</v>
      </c>
      <c r="K85"/>
    </row>
    <row r="86" spans="2:11">
      <c r="B86" s="21" t="s">
        <v>68</v>
      </c>
      <c r="C86" s="81"/>
      <c r="E86" s="11" t="s">
        <v>5</v>
      </c>
      <c r="F86" s="57">
        <f t="shared" si="6"/>
        <v>0</v>
      </c>
      <c r="K86"/>
    </row>
    <row r="87" spans="2:11">
      <c r="C87" s="54"/>
      <c r="F87" s="54"/>
      <c r="K87"/>
    </row>
    <row r="88" spans="2:11">
      <c r="K88"/>
    </row>
  </sheetData>
  <mergeCells count="1">
    <mergeCell ref="B1:H1"/>
  </mergeCells>
  <phoneticPr fontId="5" type="noConversion"/>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T144"/>
  <sheetViews>
    <sheetView showGridLines="0" showRowColHeaders="0" workbookViewId="0">
      <pane xSplit="10" ySplit="8" topLeftCell="K9" activePane="bottomRight" state="frozen"/>
      <selection pane="topRight" activeCell="K1" sqref="K1"/>
      <selection pane="bottomLeft" activeCell="A9" sqref="A9"/>
      <selection pane="bottomRight" activeCell="M13" sqref="M13"/>
    </sheetView>
  </sheetViews>
  <sheetFormatPr defaultRowHeight="12.5"/>
  <cols>
    <col min="2" max="2" width="2.7265625" bestFit="1" customWidth="1"/>
    <col min="3" max="3" width="2.36328125" customWidth="1"/>
    <col min="4" max="4" width="31.7265625" bestFit="1" customWidth="1"/>
    <col min="8" max="9" width="9.08984375" style="47"/>
    <col min="16" max="16" width="9.08984375" style="46"/>
    <col min="17" max="17" width="13" style="46" customWidth="1"/>
    <col min="18" max="19" width="9.08984375" style="46"/>
  </cols>
  <sheetData>
    <row r="1" spans="1:20" ht="21" customHeight="1">
      <c r="M1" s="46"/>
      <c r="N1" s="46"/>
      <c r="O1" s="46"/>
    </row>
    <row r="2" spans="1:20">
      <c r="M2" s="46"/>
      <c r="N2" s="46"/>
      <c r="O2" s="46"/>
    </row>
    <row r="3" spans="1:20" ht="1.5" customHeight="1">
      <c r="D3" s="46"/>
      <c r="E3" s="46"/>
      <c r="F3" s="46"/>
      <c r="G3" s="46"/>
      <c r="H3" s="132"/>
      <c r="M3" s="46"/>
      <c r="N3" s="46"/>
      <c r="O3" s="46"/>
    </row>
    <row r="4" spans="1:20" ht="1.5" customHeight="1">
      <c r="D4" s="46"/>
      <c r="E4" s="46"/>
      <c r="F4" s="46"/>
      <c r="G4" s="46"/>
      <c r="H4" s="132"/>
      <c r="M4" s="46"/>
      <c r="N4" s="46"/>
      <c r="O4" s="46"/>
      <c r="T4" s="90"/>
    </row>
    <row r="5" spans="1:20">
      <c r="D5" s="46"/>
      <c r="E5" s="46"/>
      <c r="F5" s="46"/>
      <c r="G5" s="46"/>
      <c r="H5" s="132"/>
      <c r="M5" s="46"/>
      <c r="N5" s="46"/>
      <c r="O5" s="46"/>
      <c r="P5" s="90"/>
      <c r="Q5" s="90"/>
      <c r="R5" s="90"/>
      <c r="T5" s="90"/>
    </row>
    <row r="6" spans="1:20" s="161" customFormat="1">
      <c r="A6" s="46"/>
      <c r="B6" s="46"/>
      <c r="C6" s="46"/>
      <c r="D6" s="201">
        <v>6</v>
      </c>
      <c r="E6" s="201">
        <f>INDEX(P6:P12,D6)</f>
        <v>16</v>
      </c>
      <c r="F6" s="46"/>
      <c r="G6" s="46"/>
      <c r="H6" s="132"/>
      <c r="I6" s="132"/>
      <c r="J6" s="46"/>
      <c r="K6" s="46"/>
      <c r="L6" s="90"/>
      <c r="M6" s="90"/>
      <c r="N6" s="90"/>
      <c r="O6" s="46"/>
      <c r="P6" s="257">
        <v>5</v>
      </c>
      <c r="Q6" s="257" t="s">
        <v>592</v>
      </c>
      <c r="R6" s="90"/>
      <c r="S6" s="90"/>
      <c r="T6" s="90"/>
    </row>
    <row r="7" spans="1:20" s="161" customFormat="1">
      <c r="A7" s="167"/>
      <c r="B7" s="167"/>
      <c r="C7" s="167"/>
      <c r="D7" s="167"/>
      <c r="E7" s="167"/>
      <c r="F7" s="167"/>
      <c r="G7" s="167"/>
      <c r="H7" s="202"/>
      <c r="I7" s="202"/>
      <c r="J7" s="167"/>
      <c r="K7" s="167"/>
      <c r="L7" s="90"/>
      <c r="M7" s="90"/>
      <c r="N7" s="90"/>
      <c r="O7" s="46"/>
      <c r="P7" s="257">
        <v>6</v>
      </c>
      <c r="Q7" s="257" t="s">
        <v>593</v>
      </c>
      <c r="R7" s="90"/>
      <c r="S7" s="90"/>
      <c r="T7" s="90"/>
    </row>
    <row r="8" spans="1:20" s="161" customFormat="1" ht="10.9" customHeight="1">
      <c r="A8" s="250"/>
      <c r="B8" s="250"/>
      <c r="C8" s="250"/>
      <c r="D8" s="250"/>
      <c r="E8" s="251" t="s">
        <v>577</v>
      </c>
      <c r="F8" s="251" t="s">
        <v>578</v>
      </c>
      <c r="G8" s="251" t="s">
        <v>579</v>
      </c>
      <c r="H8" s="252"/>
      <c r="I8" s="253"/>
      <c r="J8" s="167"/>
      <c r="K8" s="167"/>
      <c r="L8" s="90"/>
      <c r="M8" s="90"/>
      <c r="N8" s="90"/>
      <c r="O8" s="46"/>
      <c r="P8" s="257">
        <v>7</v>
      </c>
      <c r="Q8" s="257"/>
      <c r="R8" s="90"/>
      <c r="S8" s="90"/>
      <c r="T8" s="90"/>
    </row>
    <row r="9" spans="1:20" s="161" customFormat="1" ht="10.9" customHeight="1">
      <c r="A9" s="250"/>
      <c r="B9" s="254">
        <v>1</v>
      </c>
      <c r="C9" s="254">
        <v>1</v>
      </c>
      <c r="D9" s="255" t="s">
        <v>10</v>
      </c>
      <c r="E9" s="254">
        <f>VLOOKUP(B9,Data!$A$5:$T$85,$E$6)</f>
        <v>225.91682843870566</v>
      </c>
      <c r="F9" s="254">
        <f t="shared" ref="F9:F62" si="0">E9+0.00001*B9</f>
        <v>225.91683843870567</v>
      </c>
      <c r="G9" s="254">
        <f t="shared" ref="G9:G40" si="1">RANK(F9,F$9:F$78)</f>
        <v>53</v>
      </c>
      <c r="H9" s="256" t="str">
        <f t="shared" ref="H9:H40" si="2">VLOOKUP(MATCH(C9,G$9:G$78,0),$C$9:$G$78,2)</f>
        <v xml:space="preserve">Brimbank </v>
      </c>
      <c r="I9" s="256">
        <f t="shared" ref="I9:I40" si="3">VLOOKUP(MATCH(C9,G$9:G$78,0),$C$9:$G$78,3)</f>
        <v>814.81201834691694</v>
      </c>
      <c r="J9" s="167"/>
      <c r="K9" s="167"/>
      <c r="L9" s="90"/>
      <c r="M9" s="90"/>
      <c r="N9" s="90"/>
      <c r="O9" s="46"/>
      <c r="P9" s="257">
        <v>8</v>
      </c>
      <c r="Q9" s="257" t="s">
        <v>716</v>
      </c>
      <c r="R9" s="90"/>
      <c r="S9" s="90"/>
      <c r="T9" s="90"/>
    </row>
    <row r="10" spans="1:20" s="161" customFormat="1" ht="10.9" customHeight="1">
      <c r="A10" s="250"/>
      <c r="B10" s="254">
        <v>2</v>
      </c>
      <c r="C10" s="254">
        <v>2</v>
      </c>
      <c r="D10" s="255" t="s">
        <v>11</v>
      </c>
      <c r="E10" s="254">
        <f>VLOOKUP(B10,Data!$A$5:$T$85,$E$6)</f>
        <v>426.70687249686114</v>
      </c>
      <c r="F10" s="254">
        <f t="shared" si="0"/>
        <v>426.70689249686114</v>
      </c>
      <c r="G10" s="254">
        <f t="shared" si="1"/>
        <v>34</v>
      </c>
      <c r="H10" s="256" t="str">
        <f t="shared" si="2"/>
        <v xml:space="preserve">Greater Dandenong </v>
      </c>
      <c r="I10" s="256">
        <f t="shared" si="3"/>
        <v>801.4266126330175</v>
      </c>
      <c r="J10" s="167"/>
      <c r="K10" s="167"/>
      <c r="L10" s="162"/>
      <c r="M10" s="90"/>
      <c r="N10" s="90"/>
      <c r="O10" s="46"/>
      <c r="P10" s="257">
        <v>13</v>
      </c>
      <c r="Q10" s="257" t="s">
        <v>804</v>
      </c>
      <c r="R10" s="48"/>
      <c r="S10" s="90"/>
      <c r="T10" s="90"/>
    </row>
    <row r="11" spans="1:20" s="161" customFormat="1" ht="10.9" customHeight="1">
      <c r="A11" s="250"/>
      <c r="B11" s="254">
        <v>3</v>
      </c>
      <c r="C11" s="254">
        <v>3</v>
      </c>
      <c r="D11" s="255" t="s">
        <v>12</v>
      </c>
      <c r="E11" s="254">
        <f>VLOOKUP(B11,Data!$A$5:$T$85,$E$6)</f>
        <v>587.10762472927649</v>
      </c>
      <c r="F11" s="254">
        <f t="shared" si="0"/>
        <v>587.10765472927653</v>
      </c>
      <c r="G11" s="254">
        <f t="shared" si="1"/>
        <v>12</v>
      </c>
      <c r="H11" s="256" t="str">
        <f t="shared" si="2"/>
        <v xml:space="preserve">Mildura </v>
      </c>
      <c r="I11" s="256">
        <f t="shared" si="3"/>
        <v>682.16285706675069</v>
      </c>
      <c r="J11" s="167"/>
      <c r="K11" s="167"/>
      <c r="L11" s="90"/>
      <c r="M11" s="90"/>
      <c r="N11" s="90"/>
      <c r="O11" s="46"/>
      <c r="P11" s="257">
        <v>16</v>
      </c>
      <c r="Q11" s="257" t="s">
        <v>799</v>
      </c>
      <c r="R11" s="90"/>
      <c r="S11" s="90"/>
      <c r="T11" s="90"/>
    </row>
    <row r="12" spans="1:20" s="161" customFormat="1" ht="10.9" customHeight="1">
      <c r="A12" s="250"/>
      <c r="B12" s="254">
        <v>4</v>
      </c>
      <c r="C12" s="254">
        <v>4</v>
      </c>
      <c r="D12" s="255" t="s">
        <v>13</v>
      </c>
      <c r="E12" s="254">
        <f>VLOOKUP(B12,Data!$A$5:$T$85,$E$6)</f>
        <v>396.05891259918576</v>
      </c>
      <c r="F12" s="254">
        <f t="shared" si="0"/>
        <v>396.05895259918577</v>
      </c>
      <c r="G12" s="254">
        <f t="shared" si="1"/>
        <v>40</v>
      </c>
      <c r="H12" s="256" t="str">
        <f t="shared" si="2"/>
        <v xml:space="preserve">Warrnambool </v>
      </c>
      <c r="I12" s="256">
        <f t="shared" si="3"/>
        <v>666.33906472280069</v>
      </c>
      <c r="J12" s="167"/>
      <c r="K12" s="167"/>
      <c r="L12" s="90"/>
      <c r="M12" s="90"/>
      <c r="N12" s="90"/>
      <c r="O12" s="46"/>
      <c r="P12" s="257">
        <v>18</v>
      </c>
      <c r="Q12" s="257" t="s">
        <v>805</v>
      </c>
      <c r="R12" s="90"/>
      <c r="S12" s="90"/>
      <c r="T12" s="90"/>
    </row>
    <row r="13" spans="1:20" s="161" customFormat="1" ht="10.9" customHeight="1">
      <c r="A13" s="250"/>
      <c r="B13" s="254">
        <v>5</v>
      </c>
      <c r="C13" s="254">
        <v>5</v>
      </c>
      <c r="D13" s="255" t="s">
        <v>14</v>
      </c>
      <c r="E13" s="254">
        <f>VLOOKUP(B13,Data!$A$5:$T$85,$E$6)</f>
        <v>467.93623454018422</v>
      </c>
      <c r="F13" s="254">
        <f t="shared" si="0"/>
        <v>467.9362845401842</v>
      </c>
      <c r="G13" s="254">
        <f t="shared" si="1"/>
        <v>27</v>
      </c>
      <c r="H13" s="256" t="str">
        <f t="shared" si="2"/>
        <v xml:space="preserve">Maribyrnong </v>
      </c>
      <c r="I13" s="256">
        <f t="shared" si="3"/>
        <v>655.83237508646073</v>
      </c>
      <c r="J13" s="167"/>
      <c r="K13" s="167"/>
      <c r="L13" s="90"/>
      <c r="M13" s="90"/>
      <c r="N13" s="90"/>
      <c r="O13" s="46"/>
      <c r="P13" s="48"/>
      <c r="Q13" s="48"/>
      <c r="R13" s="90"/>
      <c r="S13" s="90"/>
      <c r="T13" s="90"/>
    </row>
    <row r="14" spans="1:20" s="161" customFormat="1" ht="10.9" customHeight="1">
      <c r="A14" s="250"/>
      <c r="B14" s="254">
        <v>6</v>
      </c>
      <c r="C14" s="254">
        <v>6</v>
      </c>
      <c r="D14" s="255" t="s">
        <v>15</v>
      </c>
      <c r="E14" s="254">
        <f>VLOOKUP(B14,Data!$A$5:$T$85,$E$6)</f>
        <v>361.77996780658378</v>
      </c>
      <c r="F14" s="254">
        <f t="shared" si="0"/>
        <v>361.7800278065838</v>
      </c>
      <c r="G14" s="254">
        <f t="shared" si="1"/>
        <v>44</v>
      </c>
      <c r="H14" s="256" t="str">
        <f t="shared" si="2"/>
        <v xml:space="preserve">Latrobe </v>
      </c>
      <c r="I14" s="256">
        <f t="shared" si="3"/>
        <v>651.01902449999341</v>
      </c>
      <c r="J14" s="167"/>
      <c r="K14" s="167"/>
      <c r="L14" s="90"/>
      <c r="M14" s="90"/>
      <c r="N14" s="90"/>
      <c r="O14" s="46"/>
      <c r="P14" s="48"/>
      <c r="Q14" s="48"/>
      <c r="R14" s="90"/>
      <c r="S14" s="90"/>
      <c r="T14" s="90"/>
    </row>
    <row r="15" spans="1:20" s="161" customFormat="1" ht="10.9" customHeight="1">
      <c r="A15" s="250"/>
      <c r="B15" s="254">
        <v>7</v>
      </c>
      <c r="C15" s="254">
        <v>7</v>
      </c>
      <c r="D15" s="255" t="s">
        <v>16</v>
      </c>
      <c r="E15" s="254">
        <f>VLOOKUP(B15,Data!$A$5:$T$85,$E$6)</f>
        <v>122.85943364968814</v>
      </c>
      <c r="F15" s="254">
        <f t="shared" si="0"/>
        <v>122.85950364968814</v>
      </c>
      <c r="G15" s="254">
        <f t="shared" si="1"/>
        <v>67</v>
      </c>
      <c r="H15" s="256" t="str">
        <f t="shared" si="2"/>
        <v>Central Goldfields</v>
      </c>
      <c r="I15" s="256">
        <f t="shared" si="3"/>
        <v>643.45882035763213</v>
      </c>
      <c r="J15" s="167"/>
      <c r="K15" s="167"/>
      <c r="L15" s="90"/>
      <c r="M15" s="90"/>
      <c r="N15" s="90"/>
      <c r="O15" s="46"/>
      <c r="P15" s="90"/>
      <c r="Q15" s="90"/>
      <c r="R15" s="90"/>
      <c r="S15" s="90"/>
    </row>
    <row r="16" spans="1:20" s="161" customFormat="1" ht="10.9" customHeight="1">
      <c r="A16" s="250"/>
      <c r="B16" s="254">
        <v>8</v>
      </c>
      <c r="C16" s="254">
        <v>8</v>
      </c>
      <c r="D16" s="255" t="s">
        <v>17</v>
      </c>
      <c r="E16" s="254">
        <f>VLOOKUP(B16,Data!$A$5:$T$85,$E$6)</f>
        <v>499.38837091957373</v>
      </c>
      <c r="F16" s="254">
        <f t="shared" si="0"/>
        <v>499.38845091957376</v>
      </c>
      <c r="G16" s="254">
        <f t="shared" si="1"/>
        <v>20</v>
      </c>
      <c r="H16" s="256" t="str">
        <f t="shared" si="2"/>
        <v xml:space="preserve">Greater Shepparton </v>
      </c>
      <c r="I16" s="256">
        <f t="shared" si="3"/>
        <v>642.37926830862932</v>
      </c>
      <c r="J16" s="167"/>
      <c r="K16" s="167"/>
      <c r="L16" s="90"/>
      <c r="M16" s="90"/>
      <c r="N16" s="90"/>
      <c r="O16" s="46"/>
      <c r="P16" s="90"/>
      <c r="Q16" s="90"/>
      <c r="R16" s="90"/>
      <c r="S16" s="90"/>
    </row>
    <row r="17" spans="1:19" s="161" customFormat="1" ht="10.9" customHeight="1">
      <c r="A17" s="250"/>
      <c r="B17" s="254">
        <v>9</v>
      </c>
      <c r="C17" s="254">
        <v>9</v>
      </c>
      <c r="D17" s="255" t="s">
        <v>18</v>
      </c>
      <c r="E17" s="254">
        <f>VLOOKUP(B17,Data!$A$5:$T$85,$E$6)</f>
        <v>94.020810588943618</v>
      </c>
      <c r="F17" s="254">
        <f t="shared" si="0"/>
        <v>94.020900588943618</v>
      </c>
      <c r="G17" s="254">
        <f t="shared" si="1"/>
        <v>69</v>
      </c>
      <c r="H17" s="256" t="str">
        <f t="shared" si="2"/>
        <v xml:space="preserve">East Gippsland </v>
      </c>
      <c r="I17" s="256">
        <f t="shared" si="3"/>
        <v>605.18273315037914</v>
      </c>
      <c r="J17" s="167"/>
      <c r="K17" s="167"/>
      <c r="L17" s="90"/>
      <c r="M17" s="90"/>
      <c r="N17" s="90"/>
      <c r="O17" s="46"/>
      <c r="P17" s="46"/>
      <c r="Q17" s="46"/>
      <c r="R17" s="90"/>
      <c r="S17" s="90"/>
    </row>
    <row r="18" spans="1:19" s="161" customFormat="1" ht="10.9" customHeight="1">
      <c r="A18" s="250"/>
      <c r="B18" s="254">
        <v>10</v>
      </c>
      <c r="C18" s="254">
        <v>10</v>
      </c>
      <c r="D18" s="255" t="s">
        <v>19</v>
      </c>
      <c r="E18" s="254">
        <f>VLOOKUP(B18,Data!$A$5:$T$85,$E$6)</f>
        <v>814.81201834691694</v>
      </c>
      <c r="F18" s="254">
        <f t="shared" si="0"/>
        <v>814.81211834691692</v>
      </c>
      <c r="G18" s="254">
        <f t="shared" si="1"/>
        <v>1</v>
      </c>
      <c r="H18" s="256" t="str">
        <f t="shared" si="2"/>
        <v xml:space="preserve">Moonee Valley </v>
      </c>
      <c r="I18" s="256">
        <f t="shared" si="3"/>
        <v>603.04608663634895</v>
      </c>
      <c r="J18" s="167"/>
      <c r="K18" s="167"/>
      <c r="L18" s="90"/>
      <c r="M18" s="90"/>
      <c r="N18" s="90"/>
      <c r="O18" s="46"/>
      <c r="P18" s="46"/>
      <c r="Q18" s="46"/>
      <c r="R18" s="90"/>
      <c r="S18" s="90"/>
    </row>
    <row r="19" spans="1:19" s="161" customFormat="1" ht="10.9" customHeight="1">
      <c r="A19" s="250"/>
      <c r="B19" s="254">
        <v>12</v>
      </c>
      <c r="C19" s="254">
        <v>11</v>
      </c>
      <c r="D19" s="255" t="s">
        <v>21</v>
      </c>
      <c r="E19" s="254">
        <f>VLOOKUP(B19,Data!$A$5:$T$85,$E$6)</f>
        <v>311.04470514523064</v>
      </c>
      <c r="F19" s="254">
        <f t="shared" si="0"/>
        <v>311.04482514523062</v>
      </c>
      <c r="G19" s="254">
        <f t="shared" si="1"/>
        <v>46</v>
      </c>
      <c r="H19" s="256" t="str">
        <f t="shared" si="2"/>
        <v xml:space="preserve">Wellington </v>
      </c>
      <c r="I19" s="256">
        <f t="shared" si="3"/>
        <v>590.55816967416604</v>
      </c>
      <c r="J19" s="167"/>
      <c r="K19" s="167"/>
      <c r="L19" s="90"/>
      <c r="M19" s="90"/>
      <c r="N19" s="90"/>
      <c r="O19" s="46"/>
      <c r="P19" s="46"/>
      <c r="Q19" s="46"/>
      <c r="R19" s="90"/>
      <c r="S19" s="90"/>
    </row>
    <row r="20" spans="1:19" s="161" customFormat="1" ht="10.9" customHeight="1">
      <c r="A20" s="250"/>
      <c r="B20" s="254">
        <v>13</v>
      </c>
      <c r="C20" s="254">
        <v>12</v>
      </c>
      <c r="D20" s="255" t="s">
        <v>22</v>
      </c>
      <c r="E20" s="254">
        <f>VLOOKUP(B20,Data!$A$5:$T$85,$E$6)</f>
        <v>280.17103195758835</v>
      </c>
      <c r="F20" s="254">
        <f t="shared" si="0"/>
        <v>280.17116195758837</v>
      </c>
      <c r="G20" s="254">
        <f t="shared" si="1"/>
        <v>50</v>
      </c>
      <c r="H20" s="256" t="str">
        <f t="shared" si="2"/>
        <v xml:space="preserve">Ballarat </v>
      </c>
      <c r="I20" s="256">
        <f t="shared" si="3"/>
        <v>587.10762472927649</v>
      </c>
      <c r="J20" s="167"/>
      <c r="K20" s="167"/>
      <c r="L20" s="90"/>
      <c r="M20" s="90"/>
      <c r="N20" s="90"/>
      <c r="O20" s="46"/>
      <c r="P20" s="46"/>
      <c r="Q20" s="46"/>
      <c r="R20" s="90"/>
      <c r="S20" s="90"/>
    </row>
    <row r="21" spans="1:19" s="161" customFormat="1" ht="10.9" customHeight="1">
      <c r="A21" s="250"/>
      <c r="B21" s="254">
        <v>14</v>
      </c>
      <c r="C21" s="254">
        <v>13</v>
      </c>
      <c r="D21" s="255" t="s">
        <v>23</v>
      </c>
      <c r="E21" s="254">
        <f>VLOOKUP(B21,Data!$A$5:$T$85,$E$6)</f>
        <v>423.21633691774383</v>
      </c>
      <c r="F21" s="254">
        <f t="shared" si="0"/>
        <v>423.21647691774382</v>
      </c>
      <c r="G21" s="254">
        <f t="shared" si="1"/>
        <v>36</v>
      </c>
      <c r="H21" s="256" t="str">
        <f t="shared" si="2"/>
        <v xml:space="preserve">Hume </v>
      </c>
      <c r="I21" s="256">
        <f t="shared" si="3"/>
        <v>582.05608221876469</v>
      </c>
      <c r="J21" s="167"/>
      <c r="K21" s="167"/>
      <c r="L21" s="90"/>
      <c r="M21" s="90"/>
      <c r="N21" s="90"/>
      <c r="O21" s="46"/>
      <c r="P21" s="46"/>
      <c r="Q21" s="46"/>
      <c r="R21" s="90"/>
      <c r="S21" s="90"/>
    </row>
    <row r="22" spans="1:19" s="161" customFormat="1" ht="10.9" customHeight="1">
      <c r="A22" s="250"/>
      <c r="B22" s="254">
        <v>15</v>
      </c>
      <c r="C22" s="254">
        <v>14</v>
      </c>
      <c r="D22" s="255" t="s">
        <v>26</v>
      </c>
      <c r="E22" s="254">
        <f>VLOOKUP(B22,Data!$A$5:$T$85,$E$6)</f>
        <v>643.45882035763213</v>
      </c>
      <c r="F22" s="254">
        <f t="shared" si="0"/>
        <v>643.4589703576321</v>
      </c>
      <c r="G22" s="254">
        <f t="shared" si="1"/>
        <v>7</v>
      </c>
      <c r="H22" s="256" t="str">
        <f t="shared" si="2"/>
        <v xml:space="preserve">Horsham </v>
      </c>
      <c r="I22" s="256">
        <f t="shared" si="3"/>
        <v>579.6907724693076</v>
      </c>
      <c r="J22" s="167"/>
      <c r="K22" s="167"/>
      <c r="L22" s="90"/>
      <c r="M22" s="90"/>
      <c r="N22" s="90"/>
      <c r="O22" s="46"/>
      <c r="P22" s="46"/>
      <c r="Q22" s="46"/>
      <c r="R22" s="90"/>
      <c r="S22" s="90"/>
    </row>
    <row r="23" spans="1:19" s="161" customFormat="1" ht="10.9" customHeight="1">
      <c r="A23" s="250"/>
      <c r="B23" s="254">
        <v>16</v>
      </c>
      <c r="C23" s="254">
        <v>15</v>
      </c>
      <c r="D23" s="255" t="s">
        <v>25</v>
      </c>
      <c r="E23" s="254">
        <f>VLOOKUP(B23,Data!$A$5:$T$85,$E$6)</f>
        <v>390.41548876742758</v>
      </c>
      <c r="F23" s="254">
        <f t="shared" si="0"/>
        <v>390.41564876742757</v>
      </c>
      <c r="G23" s="254">
        <f t="shared" si="1"/>
        <v>41</v>
      </c>
      <c r="H23" s="256" t="str">
        <f t="shared" si="2"/>
        <v xml:space="preserve">Whittlesea </v>
      </c>
      <c r="I23" s="256">
        <f t="shared" si="3"/>
        <v>551.70493316944692</v>
      </c>
      <c r="J23" s="167"/>
      <c r="K23" s="167"/>
      <c r="L23" s="90"/>
      <c r="M23" s="90"/>
      <c r="N23" s="90"/>
      <c r="O23" s="46"/>
      <c r="P23" s="46"/>
      <c r="Q23" s="46"/>
      <c r="R23" s="90"/>
      <c r="S23" s="90"/>
    </row>
    <row r="24" spans="1:19" s="161" customFormat="1" ht="10.9" customHeight="1">
      <c r="A24" s="250"/>
      <c r="B24" s="254">
        <v>17</v>
      </c>
      <c r="C24" s="254">
        <v>16</v>
      </c>
      <c r="D24" s="255" t="s">
        <v>41</v>
      </c>
      <c r="E24" s="254">
        <f>VLOOKUP(B24,Data!$A$5:$T$85,$E$6)</f>
        <v>191.62410497261791</v>
      </c>
      <c r="F24" s="254">
        <f t="shared" si="0"/>
        <v>191.62427497261791</v>
      </c>
      <c r="G24" s="254">
        <f t="shared" si="1"/>
        <v>60</v>
      </c>
      <c r="H24" s="256" t="str">
        <f t="shared" si="2"/>
        <v xml:space="preserve">Monash </v>
      </c>
      <c r="I24" s="256">
        <f t="shared" si="3"/>
        <v>531.86101295632761</v>
      </c>
      <c r="J24" s="167"/>
      <c r="K24" s="167"/>
      <c r="L24" s="90"/>
      <c r="M24" s="90"/>
      <c r="N24" s="90"/>
      <c r="O24" s="90"/>
      <c r="P24" s="90"/>
      <c r="Q24" s="46"/>
      <c r="R24" s="90"/>
      <c r="S24" s="90"/>
    </row>
    <row r="25" spans="1:19" s="161" customFormat="1" ht="10.9" customHeight="1">
      <c r="A25" s="250"/>
      <c r="B25" s="254">
        <v>18</v>
      </c>
      <c r="C25" s="254">
        <v>17</v>
      </c>
      <c r="D25" s="255" t="s">
        <v>42</v>
      </c>
      <c r="E25" s="254">
        <f>VLOOKUP(B25,Data!$A$5:$T$85,$E$6)</f>
        <v>481.60461750019266</v>
      </c>
      <c r="F25" s="254">
        <f t="shared" si="0"/>
        <v>481.60479750019266</v>
      </c>
      <c r="G25" s="254">
        <f t="shared" si="1"/>
        <v>25</v>
      </c>
      <c r="H25" s="256" t="str">
        <f t="shared" si="2"/>
        <v xml:space="preserve">Swan Hill </v>
      </c>
      <c r="I25" s="256">
        <f t="shared" si="3"/>
        <v>529.68629959204554</v>
      </c>
      <c r="J25" s="167"/>
      <c r="K25" s="167"/>
      <c r="L25" s="90"/>
      <c r="M25" s="90"/>
      <c r="N25" s="90"/>
      <c r="O25" s="90"/>
      <c r="P25" s="90"/>
      <c r="Q25" s="46"/>
      <c r="R25" s="90"/>
      <c r="S25" s="90"/>
    </row>
    <row r="26" spans="1:19" s="161" customFormat="1" ht="10.9" customHeight="1">
      <c r="A26" s="250"/>
      <c r="B26" s="254">
        <v>19</v>
      </c>
      <c r="C26" s="254">
        <v>18</v>
      </c>
      <c r="D26" s="255" t="s">
        <v>43</v>
      </c>
      <c r="E26" s="254">
        <f>VLOOKUP(B26,Data!$A$5:$T$85,$E$6)</f>
        <v>605.18273315037914</v>
      </c>
      <c r="F26" s="254">
        <f t="shared" si="0"/>
        <v>605.18292315037911</v>
      </c>
      <c r="G26" s="254">
        <f t="shared" si="1"/>
        <v>9</v>
      </c>
      <c r="H26" s="256" t="str">
        <f t="shared" si="2"/>
        <v>Queenscliffe</v>
      </c>
      <c r="I26" s="256">
        <f t="shared" si="3"/>
        <v>522.40584146784499</v>
      </c>
      <c r="J26" s="167"/>
      <c r="K26" s="167"/>
      <c r="L26" s="90"/>
      <c r="M26" s="90"/>
      <c r="N26" s="90"/>
      <c r="O26" s="90"/>
      <c r="P26" s="90"/>
      <c r="Q26" s="46"/>
      <c r="R26" s="90"/>
      <c r="S26" s="90"/>
    </row>
    <row r="27" spans="1:19" s="161" customFormat="1" ht="10.9" customHeight="1">
      <c r="A27" s="250"/>
      <c r="B27" s="254">
        <v>20</v>
      </c>
      <c r="C27" s="254">
        <v>19</v>
      </c>
      <c r="D27" s="255" t="s">
        <v>44</v>
      </c>
      <c r="E27" s="254">
        <f>VLOOKUP(B27,Data!$A$5:$T$85,$E$6)</f>
        <v>448.84059136357877</v>
      </c>
      <c r="F27" s="254">
        <f t="shared" si="0"/>
        <v>448.84079136357877</v>
      </c>
      <c r="G27" s="254">
        <f t="shared" si="1"/>
        <v>30</v>
      </c>
      <c r="H27" s="256" t="str">
        <f t="shared" si="2"/>
        <v xml:space="preserve">Maroondah </v>
      </c>
      <c r="I27" s="256">
        <f t="shared" si="3"/>
        <v>504.30816220357855</v>
      </c>
      <c r="J27" s="167"/>
      <c r="K27" s="167"/>
      <c r="L27" s="90"/>
      <c r="M27" s="90"/>
      <c r="N27" s="90"/>
      <c r="O27" s="90"/>
      <c r="P27" s="90"/>
      <c r="Q27" s="46"/>
      <c r="R27" s="90"/>
      <c r="S27" s="90"/>
    </row>
    <row r="28" spans="1:19" s="161" customFormat="1" ht="10.9" customHeight="1">
      <c r="A28" s="250"/>
      <c r="B28" s="254">
        <v>21</v>
      </c>
      <c r="C28" s="254">
        <v>20</v>
      </c>
      <c r="D28" s="255" t="s">
        <v>45</v>
      </c>
      <c r="E28" s="254">
        <f>VLOOKUP(B28,Data!$A$5:$T$85,$E$6)</f>
        <v>201.42014244743547</v>
      </c>
      <c r="F28" s="254">
        <f t="shared" si="0"/>
        <v>201.42035244743548</v>
      </c>
      <c r="G28" s="254">
        <f t="shared" si="1"/>
        <v>55</v>
      </c>
      <c r="H28" s="256" t="str">
        <f t="shared" si="2"/>
        <v xml:space="preserve">Benalla </v>
      </c>
      <c r="I28" s="256">
        <f t="shared" si="3"/>
        <v>499.38837091957373</v>
      </c>
      <c r="J28" s="167"/>
      <c r="K28" s="167"/>
      <c r="L28" s="90"/>
      <c r="M28" s="90"/>
      <c r="N28" s="90"/>
      <c r="O28" s="90"/>
      <c r="P28" s="90"/>
      <c r="Q28" s="46"/>
      <c r="R28" s="90"/>
      <c r="S28" s="90"/>
    </row>
    <row r="29" spans="1:19" s="161" customFormat="1" ht="10.9" customHeight="1">
      <c r="A29" s="250"/>
      <c r="B29" s="254">
        <v>22</v>
      </c>
      <c r="C29" s="254">
        <v>21</v>
      </c>
      <c r="D29" s="255" t="s">
        <v>46</v>
      </c>
      <c r="E29" s="254">
        <f>VLOOKUP(B29,Data!$A$5:$T$85,$E$6)</f>
        <v>423.1056464372698</v>
      </c>
      <c r="F29" s="254">
        <f t="shared" si="0"/>
        <v>423.10586643726981</v>
      </c>
      <c r="G29" s="254">
        <f t="shared" si="1"/>
        <v>37</v>
      </c>
      <c r="H29" s="256" t="str">
        <f t="shared" si="2"/>
        <v xml:space="preserve">Mornington Peninsula </v>
      </c>
      <c r="I29" s="256">
        <f t="shared" si="3"/>
        <v>499.38031921866997</v>
      </c>
      <c r="J29" s="167"/>
      <c r="K29" s="167"/>
      <c r="L29" s="90"/>
      <c r="M29" s="90"/>
      <c r="N29" s="90"/>
      <c r="O29" s="90"/>
      <c r="P29" s="90"/>
      <c r="Q29" s="46"/>
      <c r="R29" s="90"/>
      <c r="S29" s="90"/>
    </row>
    <row r="30" spans="1:19" s="161" customFormat="1" ht="10.9" customHeight="1">
      <c r="A30" s="250"/>
      <c r="B30" s="254">
        <v>23</v>
      </c>
      <c r="C30" s="254">
        <v>22</v>
      </c>
      <c r="D30" s="255" t="s">
        <v>47</v>
      </c>
      <c r="E30" s="254">
        <f>VLOOKUP(B30,Data!$A$5:$T$85,$E$6)</f>
        <v>436.09436406557842</v>
      </c>
      <c r="F30" s="254">
        <f t="shared" si="0"/>
        <v>436.09459406557841</v>
      </c>
      <c r="G30" s="254">
        <f t="shared" si="1"/>
        <v>32</v>
      </c>
      <c r="H30" s="256" t="str">
        <f t="shared" si="2"/>
        <v xml:space="preserve">Greater Geelong </v>
      </c>
      <c r="I30" s="256">
        <f t="shared" si="3"/>
        <v>494.16514175451454</v>
      </c>
      <c r="J30" s="167"/>
      <c r="K30" s="167"/>
      <c r="L30" s="90"/>
      <c r="M30" s="90"/>
      <c r="N30" s="90"/>
      <c r="O30" s="90"/>
      <c r="P30" s="90"/>
      <c r="Q30" s="46"/>
      <c r="R30" s="90"/>
      <c r="S30" s="90"/>
    </row>
    <row r="31" spans="1:19" s="161" customFormat="1" ht="10.9" customHeight="1">
      <c r="A31" s="250"/>
      <c r="B31" s="254">
        <v>25</v>
      </c>
      <c r="C31" s="254">
        <v>23</v>
      </c>
      <c r="D31" s="255" t="s">
        <v>49</v>
      </c>
      <c r="E31" s="254">
        <f>VLOOKUP(B31,Data!$A$5:$T$85,$E$6)</f>
        <v>493.84028936783983</v>
      </c>
      <c r="F31" s="254">
        <f t="shared" si="0"/>
        <v>493.84053936783982</v>
      </c>
      <c r="G31" s="254">
        <f t="shared" si="1"/>
        <v>23</v>
      </c>
      <c r="H31" s="256" t="str">
        <f t="shared" si="2"/>
        <v xml:space="preserve">Greater Bendigo </v>
      </c>
      <c r="I31" s="256">
        <f t="shared" si="3"/>
        <v>493.84028936783983</v>
      </c>
      <c r="J31" s="167"/>
      <c r="K31" s="167"/>
      <c r="L31" s="90"/>
      <c r="M31" s="90"/>
      <c r="N31" s="90"/>
      <c r="O31" s="90"/>
      <c r="P31" s="90"/>
      <c r="Q31" s="46"/>
      <c r="R31" s="90"/>
      <c r="S31" s="90"/>
    </row>
    <row r="32" spans="1:19" s="161" customFormat="1" ht="10.9" customHeight="1">
      <c r="A32" s="250"/>
      <c r="B32" s="254">
        <v>26</v>
      </c>
      <c r="C32" s="254">
        <v>24</v>
      </c>
      <c r="D32" s="255" t="s">
        <v>50</v>
      </c>
      <c r="E32" s="254">
        <f>VLOOKUP(B32,Data!$A$5:$T$85,$E$6)</f>
        <v>801.4266126330175</v>
      </c>
      <c r="F32" s="254">
        <f t="shared" si="0"/>
        <v>801.42687263301752</v>
      </c>
      <c r="G32" s="254">
        <f t="shared" si="1"/>
        <v>2</v>
      </c>
      <c r="H32" s="256" t="str">
        <f t="shared" si="2"/>
        <v xml:space="preserve">Kingston </v>
      </c>
      <c r="I32" s="256">
        <f t="shared" si="3"/>
        <v>481.70790538837758</v>
      </c>
      <c r="J32" s="167"/>
      <c r="K32" s="167"/>
      <c r="L32" s="90"/>
      <c r="M32" s="90"/>
      <c r="N32" s="90"/>
      <c r="O32" s="90"/>
      <c r="P32" s="90"/>
      <c r="Q32" s="46"/>
      <c r="R32" s="90"/>
      <c r="S32" s="90"/>
    </row>
    <row r="33" spans="1:19" s="161" customFormat="1" ht="10.9" customHeight="1">
      <c r="A33" s="250"/>
      <c r="B33" s="254">
        <v>27</v>
      </c>
      <c r="C33" s="254">
        <v>25</v>
      </c>
      <c r="D33" s="255" t="s">
        <v>51</v>
      </c>
      <c r="E33" s="254">
        <f>VLOOKUP(B33,Data!$A$5:$T$85,$E$6)</f>
        <v>494.16514175451454</v>
      </c>
      <c r="F33" s="254">
        <f t="shared" si="0"/>
        <v>494.16541175451454</v>
      </c>
      <c r="G33" s="254">
        <f t="shared" si="1"/>
        <v>22</v>
      </c>
      <c r="H33" s="256" t="str">
        <f t="shared" si="2"/>
        <v xml:space="preserve">Darebin </v>
      </c>
      <c r="I33" s="256">
        <f t="shared" si="3"/>
        <v>481.60461750019266</v>
      </c>
      <c r="J33" s="167"/>
      <c r="K33" s="167"/>
      <c r="L33" s="90"/>
      <c r="M33" s="90"/>
      <c r="N33" s="90"/>
      <c r="O33" s="90"/>
      <c r="P33" s="90"/>
      <c r="Q33" s="46"/>
      <c r="R33" s="90"/>
      <c r="S33" s="90"/>
    </row>
    <row r="34" spans="1:19" s="161" customFormat="1" ht="10.9" customHeight="1">
      <c r="A34" s="250"/>
      <c r="B34" s="254">
        <v>28</v>
      </c>
      <c r="C34" s="254">
        <v>26</v>
      </c>
      <c r="D34" s="255" t="s">
        <v>52</v>
      </c>
      <c r="E34" s="254">
        <f>VLOOKUP(B34,Data!$A$5:$T$85,$E$6)</f>
        <v>642.37926830862932</v>
      </c>
      <c r="F34" s="254">
        <f t="shared" si="0"/>
        <v>642.3795483086293</v>
      </c>
      <c r="G34" s="254">
        <f t="shared" si="1"/>
        <v>8</v>
      </c>
      <c r="H34" s="256" t="str">
        <f t="shared" si="2"/>
        <v xml:space="preserve">Melton </v>
      </c>
      <c r="I34" s="256">
        <f t="shared" si="3"/>
        <v>475.299617652763</v>
      </c>
      <c r="J34" s="167"/>
      <c r="K34" s="167"/>
      <c r="L34" s="90"/>
      <c r="M34" s="90"/>
      <c r="N34" s="90"/>
      <c r="O34" s="90"/>
      <c r="P34" s="90"/>
      <c r="Q34" s="46"/>
      <c r="R34" s="90"/>
      <c r="S34" s="90"/>
    </row>
    <row r="35" spans="1:19" s="161" customFormat="1" ht="10.9" customHeight="1">
      <c r="A35" s="250"/>
      <c r="B35" s="254">
        <v>29</v>
      </c>
      <c r="C35" s="254">
        <v>27</v>
      </c>
      <c r="D35" s="255" t="s">
        <v>53</v>
      </c>
      <c r="E35" s="254">
        <f>VLOOKUP(B35,Data!$A$5:$T$85,$E$6)</f>
        <v>201.064559695132</v>
      </c>
      <c r="F35" s="254">
        <f t="shared" si="0"/>
        <v>201.06484969513201</v>
      </c>
      <c r="G35" s="254">
        <f t="shared" si="1"/>
        <v>56</v>
      </c>
      <c r="H35" s="256" t="str">
        <f t="shared" si="2"/>
        <v xml:space="preserve">Bass Coast </v>
      </c>
      <c r="I35" s="256">
        <f t="shared" si="3"/>
        <v>467.93623454018422</v>
      </c>
      <c r="J35" s="167"/>
      <c r="K35" s="167"/>
      <c r="L35" s="90"/>
      <c r="M35" s="90"/>
      <c r="N35" s="90"/>
      <c r="O35" s="90"/>
      <c r="P35" s="90"/>
      <c r="Q35" s="46"/>
      <c r="R35" s="90"/>
      <c r="S35" s="90"/>
    </row>
    <row r="36" spans="1:19" s="161" customFormat="1" ht="10.9" customHeight="1">
      <c r="A36" s="250"/>
      <c r="B36" s="254">
        <v>31</v>
      </c>
      <c r="C36" s="254">
        <v>28</v>
      </c>
      <c r="D36" s="255" t="s">
        <v>55</v>
      </c>
      <c r="E36" s="254">
        <f>VLOOKUP(B36,Data!$A$5:$T$85,$E$6)</f>
        <v>466.59961519095936</v>
      </c>
      <c r="F36" s="254">
        <f t="shared" si="0"/>
        <v>466.59992519095937</v>
      </c>
      <c r="G36" s="254">
        <f t="shared" si="1"/>
        <v>28</v>
      </c>
      <c r="H36" s="256" t="str">
        <f t="shared" si="2"/>
        <v xml:space="preserve">Hobsons Bay </v>
      </c>
      <c r="I36" s="256">
        <f t="shared" si="3"/>
        <v>466.59961519095936</v>
      </c>
      <c r="J36" s="167"/>
      <c r="K36" s="167"/>
      <c r="L36" s="90"/>
      <c r="M36" s="90"/>
      <c r="N36" s="90"/>
      <c r="O36" s="90"/>
      <c r="P36" s="90"/>
      <c r="Q36" s="46"/>
      <c r="R36" s="90"/>
      <c r="S36" s="90"/>
    </row>
    <row r="37" spans="1:19" s="161" customFormat="1" ht="10.9" customHeight="1">
      <c r="A37" s="250"/>
      <c r="B37" s="254">
        <v>32</v>
      </c>
      <c r="C37" s="254">
        <v>29</v>
      </c>
      <c r="D37" s="255" t="s">
        <v>56</v>
      </c>
      <c r="E37" s="254">
        <f>VLOOKUP(B37,Data!$A$5:$T$85,$E$6)</f>
        <v>579.6907724693076</v>
      </c>
      <c r="F37" s="254">
        <f t="shared" si="0"/>
        <v>579.69109246930759</v>
      </c>
      <c r="G37" s="254">
        <f t="shared" si="1"/>
        <v>14</v>
      </c>
      <c r="H37" s="256" t="str">
        <f t="shared" si="2"/>
        <v xml:space="preserve">Southern Grampians </v>
      </c>
      <c r="I37" s="256">
        <f t="shared" si="3"/>
        <v>456.97531738883021</v>
      </c>
      <c r="J37" s="167"/>
      <c r="K37" s="167"/>
      <c r="L37" s="90"/>
      <c r="M37" s="90"/>
      <c r="N37" s="90"/>
      <c r="O37" s="90"/>
      <c r="P37" s="90"/>
      <c r="Q37" s="46"/>
      <c r="R37" s="90"/>
      <c r="S37" s="90"/>
    </row>
    <row r="38" spans="1:19" s="161" customFormat="1" ht="10.9" customHeight="1">
      <c r="A38" s="250"/>
      <c r="B38" s="254">
        <v>33</v>
      </c>
      <c r="C38" s="254">
        <v>30</v>
      </c>
      <c r="D38" s="255" t="s">
        <v>57</v>
      </c>
      <c r="E38" s="254">
        <f>VLOOKUP(B38,Data!$A$5:$T$85,$E$6)</f>
        <v>582.05608221876469</v>
      </c>
      <c r="F38" s="254">
        <f t="shared" si="0"/>
        <v>582.05641221876465</v>
      </c>
      <c r="G38" s="254">
        <f t="shared" si="1"/>
        <v>13</v>
      </c>
      <c r="H38" s="256" t="str">
        <f t="shared" si="2"/>
        <v xml:space="preserve">Frankston </v>
      </c>
      <c r="I38" s="256">
        <f t="shared" si="3"/>
        <v>448.84059136357877</v>
      </c>
      <c r="J38" s="167"/>
      <c r="K38" s="167"/>
      <c r="L38" s="90"/>
      <c r="M38" s="90"/>
      <c r="N38" s="90"/>
      <c r="O38" s="90"/>
      <c r="P38" s="90"/>
      <c r="Q38" s="46"/>
      <c r="R38" s="90"/>
      <c r="S38" s="90"/>
    </row>
    <row r="39" spans="1:19" s="161" customFormat="1" ht="10.9" customHeight="1">
      <c r="A39" s="250"/>
      <c r="B39" s="254">
        <v>35</v>
      </c>
      <c r="C39" s="254">
        <v>31</v>
      </c>
      <c r="D39" s="255" t="s">
        <v>59</v>
      </c>
      <c r="E39" s="254">
        <f>VLOOKUP(B39,Data!$A$5:$T$85,$E$6)</f>
        <v>481.70790538837758</v>
      </c>
      <c r="F39" s="254">
        <f t="shared" si="0"/>
        <v>481.70825538837761</v>
      </c>
      <c r="G39" s="254">
        <f t="shared" si="1"/>
        <v>24</v>
      </c>
      <c r="H39" s="256" t="str">
        <f t="shared" si="2"/>
        <v xml:space="preserve">Knox </v>
      </c>
      <c r="I39" s="256">
        <f t="shared" si="3"/>
        <v>438.27045160699709</v>
      </c>
      <c r="J39" s="167"/>
      <c r="K39" s="167"/>
      <c r="L39" s="90"/>
      <c r="M39" s="90"/>
      <c r="N39" s="90"/>
      <c r="O39" s="90"/>
      <c r="P39" s="90"/>
      <c r="Q39" s="46"/>
      <c r="R39" s="90"/>
      <c r="S39" s="90"/>
    </row>
    <row r="40" spans="1:19" s="161" customFormat="1" ht="10.9" customHeight="1">
      <c r="A40" s="250"/>
      <c r="B40" s="254">
        <v>36</v>
      </c>
      <c r="C40" s="254">
        <v>32</v>
      </c>
      <c r="D40" s="255" t="s">
        <v>60</v>
      </c>
      <c r="E40" s="254">
        <f>VLOOKUP(B40,Data!$A$5:$T$85,$E$6)</f>
        <v>438.27045160699709</v>
      </c>
      <c r="F40" s="254">
        <f t="shared" si="0"/>
        <v>438.27081160699709</v>
      </c>
      <c r="G40" s="254">
        <f t="shared" si="1"/>
        <v>31</v>
      </c>
      <c r="H40" s="256" t="str">
        <f t="shared" si="2"/>
        <v xml:space="preserve">Glenelg </v>
      </c>
      <c r="I40" s="256">
        <f t="shared" si="3"/>
        <v>436.09436406557842</v>
      </c>
      <c r="J40" s="167"/>
      <c r="K40" s="167"/>
      <c r="L40" s="90"/>
      <c r="M40" s="90"/>
      <c r="N40" s="90"/>
      <c r="O40" s="90"/>
      <c r="P40" s="90"/>
      <c r="Q40" s="46"/>
      <c r="R40" s="90"/>
      <c r="S40" s="90"/>
    </row>
    <row r="41" spans="1:19" s="161" customFormat="1" ht="10.9" customHeight="1">
      <c r="A41" s="250"/>
      <c r="B41" s="254">
        <v>37</v>
      </c>
      <c r="C41" s="254">
        <v>33</v>
      </c>
      <c r="D41" s="255" t="s">
        <v>61</v>
      </c>
      <c r="E41" s="254">
        <f>VLOOKUP(B41,Data!$A$5:$T$85,$E$6)</f>
        <v>651.01902449999341</v>
      </c>
      <c r="F41" s="254">
        <f t="shared" si="0"/>
        <v>651.01939449999338</v>
      </c>
      <c r="G41" s="254">
        <f t="shared" ref="G41:G72" si="4">RANK(F41,F$9:F$78)</f>
        <v>6</v>
      </c>
      <c r="H41" s="256" t="str">
        <f t="shared" ref="H41:H72" si="5">VLOOKUP(MATCH(C41,G$9:G$78,0),$C$9:$G$78,2)</f>
        <v xml:space="preserve">Manningham </v>
      </c>
      <c r="I41" s="256">
        <f t="shared" ref="I41:I72" si="6">VLOOKUP(MATCH(C41,G$9:G$78,0),$C$9:$G$78,3)</f>
        <v>432.04390589540918</v>
      </c>
      <c r="J41" s="167"/>
      <c r="K41" s="167"/>
      <c r="L41" s="90"/>
      <c r="M41" s="90"/>
      <c r="N41" s="90"/>
      <c r="O41" s="90"/>
      <c r="P41" s="90"/>
      <c r="Q41" s="46"/>
      <c r="R41" s="90"/>
      <c r="S41" s="90"/>
    </row>
    <row r="42" spans="1:19" s="161" customFormat="1" ht="10.9" customHeight="1">
      <c r="A42" s="250"/>
      <c r="B42" s="254">
        <v>39</v>
      </c>
      <c r="C42" s="254">
        <v>34</v>
      </c>
      <c r="D42" s="255" t="s">
        <v>63</v>
      </c>
      <c r="E42" s="254">
        <f>VLOOKUP(B42,Data!$A$5:$T$85,$E$6)</f>
        <v>196.36825313236503</v>
      </c>
      <c r="F42" s="254">
        <f t="shared" si="0"/>
        <v>196.36864313236504</v>
      </c>
      <c r="G42" s="254">
        <f t="shared" si="4"/>
        <v>58</v>
      </c>
      <c r="H42" s="256" t="str">
        <f t="shared" si="5"/>
        <v xml:space="preserve">Ararat </v>
      </c>
      <c r="I42" s="256">
        <f t="shared" si="6"/>
        <v>426.70687249686114</v>
      </c>
      <c r="J42" s="167"/>
      <c r="K42" s="167"/>
      <c r="L42" s="90"/>
      <c r="M42" s="90"/>
      <c r="N42" s="90"/>
      <c r="O42" s="90"/>
      <c r="P42" s="90"/>
      <c r="Q42" s="46"/>
      <c r="R42" s="90"/>
      <c r="S42" s="90"/>
    </row>
    <row r="43" spans="1:19" s="161" customFormat="1" ht="10.9" customHeight="1">
      <c r="A43" s="250"/>
      <c r="B43" s="254">
        <v>40</v>
      </c>
      <c r="C43" s="254">
        <v>35</v>
      </c>
      <c r="D43" s="255" t="s">
        <v>64</v>
      </c>
      <c r="E43" s="254">
        <f>VLOOKUP(B43,Data!$A$5:$T$85,$E$6)</f>
        <v>432.04390589540918</v>
      </c>
      <c r="F43" s="254">
        <f t="shared" si="0"/>
        <v>432.0443058954092</v>
      </c>
      <c r="G43" s="254">
        <f t="shared" si="4"/>
        <v>33</v>
      </c>
      <c r="H43" s="256" t="str">
        <f t="shared" si="5"/>
        <v xml:space="preserve">Wyndham </v>
      </c>
      <c r="I43" s="256">
        <f t="shared" si="6"/>
        <v>423.291414405296</v>
      </c>
      <c r="J43" s="167"/>
      <c r="K43" s="167"/>
      <c r="L43" s="90"/>
      <c r="M43" s="90"/>
      <c r="N43" s="90"/>
      <c r="O43" s="90"/>
      <c r="P43" s="90"/>
      <c r="Q43" s="46"/>
      <c r="R43" s="90"/>
      <c r="S43" s="90"/>
    </row>
    <row r="44" spans="1:19" s="161" customFormat="1" ht="10.9" customHeight="1">
      <c r="A44" s="250"/>
      <c r="B44" s="254">
        <v>41</v>
      </c>
      <c r="C44" s="254">
        <v>36</v>
      </c>
      <c r="D44" s="255" t="s">
        <v>65</v>
      </c>
      <c r="E44" s="254">
        <f>VLOOKUP(B44,Data!$A$5:$T$85,$E$6)</f>
        <v>194.06298795862003</v>
      </c>
      <c r="F44" s="254">
        <f t="shared" si="0"/>
        <v>194.06339795862002</v>
      </c>
      <c r="G44" s="254">
        <f t="shared" si="4"/>
        <v>59</v>
      </c>
      <c r="H44" s="256" t="str">
        <f t="shared" si="5"/>
        <v xml:space="preserve">Casey </v>
      </c>
      <c r="I44" s="256">
        <f t="shared" si="6"/>
        <v>423.21633691774383</v>
      </c>
      <c r="J44" s="167"/>
      <c r="K44" s="167"/>
      <c r="L44" s="90"/>
      <c r="M44" s="90"/>
      <c r="N44" s="90"/>
      <c r="O44" s="90"/>
      <c r="P44" s="90"/>
      <c r="Q44" s="46"/>
      <c r="R44" s="90"/>
      <c r="S44" s="90"/>
    </row>
    <row r="45" spans="1:19" s="161" customFormat="1" ht="10.9" customHeight="1">
      <c r="A45" s="250"/>
      <c r="B45" s="254">
        <v>42</v>
      </c>
      <c r="C45" s="254">
        <v>37</v>
      </c>
      <c r="D45" s="255" t="s">
        <v>66</v>
      </c>
      <c r="E45" s="254">
        <f>VLOOKUP(B45,Data!$A$5:$T$85,$E$6)</f>
        <v>655.83237508646073</v>
      </c>
      <c r="F45" s="254">
        <f t="shared" si="0"/>
        <v>655.83279508646069</v>
      </c>
      <c r="G45" s="254">
        <f t="shared" si="4"/>
        <v>5</v>
      </c>
      <c r="H45" s="256" t="str">
        <f t="shared" si="5"/>
        <v xml:space="preserve">Glen Eira </v>
      </c>
      <c r="I45" s="256">
        <f t="shared" si="6"/>
        <v>423.1056464372698</v>
      </c>
      <c r="J45" s="167"/>
      <c r="K45" s="167"/>
      <c r="L45" s="90"/>
      <c r="M45" s="90"/>
      <c r="N45" s="90"/>
      <c r="O45" s="90"/>
      <c r="P45" s="90"/>
      <c r="Q45" s="46"/>
      <c r="R45" s="90"/>
      <c r="S45" s="90"/>
    </row>
    <row r="46" spans="1:19" s="161" customFormat="1" ht="10.9" customHeight="1">
      <c r="A46" s="250"/>
      <c r="B46" s="254">
        <v>43</v>
      </c>
      <c r="C46" s="254">
        <v>38</v>
      </c>
      <c r="D46" s="255" t="s">
        <v>67</v>
      </c>
      <c r="E46" s="254">
        <f>VLOOKUP(B46,Data!$A$5:$T$85,$E$6)</f>
        <v>504.30816220357855</v>
      </c>
      <c r="F46" s="254">
        <f t="shared" si="0"/>
        <v>504.30859220357854</v>
      </c>
      <c r="G46" s="254">
        <f t="shared" si="4"/>
        <v>19</v>
      </c>
      <c r="H46" s="256" t="str">
        <f t="shared" si="5"/>
        <v xml:space="preserve">Mitchell </v>
      </c>
      <c r="I46" s="256">
        <f t="shared" si="6"/>
        <v>409.9542538659552</v>
      </c>
      <c r="J46" s="167"/>
      <c r="K46" s="167"/>
      <c r="L46" s="90"/>
      <c r="M46" s="90"/>
      <c r="N46" s="90"/>
      <c r="O46" s="90"/>
      <c r="P46" s="90"/>
      <c r="Q46" s="46"/>
      <c r="R46" s="90"/>
      <c r="S46" s="90"/>
    </row>
    <row r="47" spans="1:19" s="161" customFormat="1" ht="10.9" customHeight="1">
      <c r="A47" s="250"/>
      <c r="B47" s="254">
        <v>44</v>
      </c>
      <c r="C47" s="254">
        <v>39</v>
      </c>
      <c r="D47" s="255" t="s">
        <v>68</v>
      </c>
      <c r="E47" s="254">
        <f>VLOOKUP(B47,Data!$A$5:$T$85,$E$6)</f>
        <v>407.5145664236378</v>
      </c>
      <c r="F47" s="254">
        <f t="shared" si="0"/>
        <v>407.51500642363783</v>
      </c>
      <c r="G47" s="254">
        <f t="shared" si="4"/>
        <v>39</v>
      </c>
      <c r="H47" s="256" t="str">
        <f t="shared" si="5"/>
        <v xml:space="preserve">Melbourne </v>
      </c>
      <c r="I47" s="256">
        <f t="shared" si="6"/>
        <v>407.5145664236378</v>
      </c>
      <c r="J47" s="167"/>
      <c r="K47" s="167"/>
      <c r="L47" s="90"/>
      <c r="M47" s="90"/>
      <c r="N47" s="90"/>
      <c r="O47" s="90"/>
      <c r="P47" s="90"/>
      <c r="Q47" s="46"/>
      <c r="R47" s="90"/>
      <c r="S47" s="90"/>
    </row>
    <row r="48" spans="1:19" s="161" customFormat="1" ht="10.9" customHeight="1">
      <c r="A48" s="250"/>
      <c r="B48" s="254">
        <v>45</v>
      </c>
      <c r="C48" s="254">
        <v>40</v>
      </c>
      <c r="D48" s="255" t="s">
        <v>69</v>
      </c>
      <c r="E48" s="254">
        <f>VLOOKUP(B48,Data!$A$5:$T$85,$E$6)</f>
        <v>475.299617652763</v>
      </c>
      <c r="F48" s="254">
        <f t="shared" si="0"/>
        <v>475.300067652763</v>
      </c>
      <c r="G48" s="254">
        <f t="shared" si="4"/>
        <v>26</v>
      </c>
      <c r="H48" s="256" t="str">
        <f t="shared" si="5"/>
        <v xml:space="preserve">Banyule </v>
      </c>
      <c r="I48" s="256">
        <f t="shared" si="6"/>
        <v>396.05891259918576</v>
      </c>
      <c r="J48" s="167"/>
      <c r="K48" s="167"/>
      <c r="L48" s="90"/>
      <c r="M48" s="90"/>
      <c r="N48" s="90"/>
      <c r="O48" s="90"/>
      <c r="P48" s="90"/>
      <c r="Q48" s="46"/>
      <c r="R48" s="90"/>
      <c r="S48" s="90"/>
    </row>
    <row r="49" spans="1:19" s="161" customFormat="1" ht="10.9" customHeight="1">
      <c r="A49" s="250"/>
      <c r="B49" s="254">
        <v>46</v>
      </c>
      <c r="C49" s="254">
        <v>41</v>
      </c>
      <c r="D49" s="255" t="s">
        <v>70</v>
      </c>
      <c r="E49" s="254">
        <f>VLOOKUP(B49,Data!$A$5:$T$85,$E$6)</f>
        <v>682.16285706675069</v>
      </c>
      <c r="F49" s="254">
        <f t="shared" si="0"/>
        <v>682.16331706675066</v>
      </c>
      <c r="G49" s="254">
        <f t="shared" si="4"/>
        <v>3</v>
      </c>
      <c r="H49" s="256" t="str">
        <f t="shared" si="5"/>
        <v xml:space="preserve">Colac-Otway </v>
      </c>
      <c r="I49" s="256">
        <f t="shared" si="6"/>
        <v>390.41548876742758</v>
      </c>
      <c r="J49" s="167"/>
      <c r="K49" s="167"/>
      <c r="L49" s="90"/>
      <c r="M49" s="90"/>
      <c r="N49" s="90"/>
      <c r="O49" s="90"/>
      <c r="P49" s="90"/>
      <c r="Q49" s="46"/>
      <c r="R49" s="90"/>
      <c r="S49" s="90"/>
    </row>
    <row r="50" spans="1:19" s="161" customFormat="1" ht="10.9" customHeight="1">
      <c r="A50" s="250"/>
      <c r="B50" s="254">
        <v>47</v>
      </c>
      <c r="C50" s="254">
        <v>42</v>
      </c>
      <c r="D50" s="255" t="s">
        <v>71</v>
      </c>
      <c r="E50" s="254">
        <f>VLOOKUP(B50,Data!$A$5:$T$85,$E$6)</f>
        <v>409.9542538659552</v>
      </c>
      <c r="F50" s="254">
        <f t="shared" si="0"/>
        <v>409.9547238659552</v>
      </c>
      <c r="G50" s="254">
        <f t="shared" si="4"/>
        <v>38</v>
      </c>
      <c r="H50" s="256" t="str">
        <f t="shared" si="5"/>
        <v xml:space="preserve">Northern Grampians </v>
      </c>
      <c r="I50" s="256">
        <f t="shared" si="6"/>
        <v>388.44221750818059</v>
      </c>
      <c r="J50" s="167"/>
      <c r="K50" s="167"/>
      <c r="L50" s="90"/>
      <c r="M50" s="90"/>
      <c r="N50" s="90"/>
      <c r="O50" s="90"/>
      <c r="P50" s="90"/>
      <c r="Q50" s="46"/>
      <c r="R50" s="90"/>
      <c r="S50" s="90"/>
    </row>
    <row r="51" spans="1:19" s="161" customFormat="1" ht="10.9" customHeight="1">
      <c r="A51" s="250"/>
      <c r="B51" s="254">
        <v>48</v>
      </c>
      <c r="C51" s="254">
        <v>43</v>
      </c>
      <c r="D51" s="255" t="s">
        <v>72</v>
      </c>
      <c r="E51" s="254">
        <f>VLOOKUP(B51,Data!$A$5:$T$85,$E$6)</f>
        <v>199.14596961960569</v>
      </c>
      <c r="F51" s="254">
        <f t="shared" si="0"/>
        <v>199.1464496196057</v>
      </c>
      <c r="G51" s="254">
        <f t="shared" si="4"/>
        <v>57</v>
      </c>
      <c r="H51" s="256" t="str">
        <f t="shared" si="5"/>
        <v xml:space="preserve">Wangaratta </v>
      </c>
      <c r="I51" s="256">
        <f t="shared" si="6"/>
        <v>375.79075495440725</v>
      </c>
      <c r="J51" s="167"/>
      <c r="K51" s="167"/>
      <c r="L51" s="90"/>
      <c r="M51" s="90"/>
      <c r="N51" s="90"/>
      <c r="O51" s="90"/>
      <c r="P51" s="90"/>
      <c r="Q51" s="46"/>
      <c r="R51" s="90"/>
      <c r="S51" s="90"/>
    </row>
    <row r="52" spans="1:19" s="161" customFormat="1" ht="10.9" customHeight="1">
      <c r="A52" s="250"/>
      <c r="B52" s="254">
        <v>49</v>
      </c>
      <c r="C52" s="254">
        <v>44</v>
      </c>
      <c r="D52" s="255" t="s">
        <v>73</v>
      </c>
      <c r="E52" s="254">
        <f>VLOOKUP(B52,Data!$A$5:$T$85,$E$6)</f>
        <v>531.86101295632761</v>
      </c>
      <c r="F52" s="254">
        <f t="shared" si="0"/>
        <v>531.86150295632763</v>
      </c>
      <c r="G52" s="254">
        <f t="shared" si="4"/>
        <v>16</v>
      </c>
      <c r="H52" s="256" t="str">
        <f t="shared" si="5"/>
        <v xml:space="preserve">Baw Baw </v>
      </c>
      <c r="I52" s="256">
        <f t="shared" si="6"/>
        <v>361.77996780658378</v>
      </c>
      <c r="J52" s="167"/>
      <c r="K52" s="167"/>
      <c r="L52" s="90"/>
      <c r="M52" s="90"/>
      <c r="N52" s="90"/>
      <c r="O52" s="90"/>
      <c r="P52" s="90"/>
      <c r="Q52" s="46"/>
      <c r="R52" s="90"/>
      <c r="S52" s="90"/>
    </row>
    <row r="53" spans="1:19" s="161" customFormat="1" ht="10.9" customHeight="1">
      <c r="A53" s="250"/>
      <c r="B53" s="254">
        <v>50</v>
      </c>
      <c r="C53" s="254">
        <v>45</v>
      </c>
      <c r="D53" s="255" t="s">
        <v>74</v>
      </c>
      <c r="E53" s="254">
        <f>VLOOKUP(B53,Data!$A$5:$T$85,$E$6)</f>
        <v>603.04608663634895</v>
      </c>
      <c r="F53" s="254">
        <f t="shared" si="0"/>
        <v>603.04658663634893</v>
      </c>
      <c r="G53" s="254">
        <f t="shared" si="4"/>
        <v>10</v>
      </c>
      <c r="H53" s="256" t="str">
        <f t="shared" si="5"/>
        <v xml:space="preserve">Moorabool </v>
      </c>
      <c r="I53" s="256">
        <f t="shared" si="6"/>
        <v>337.40068221307661</v>
      </c>
      <c r="J53" s="167"/>
      <c r="K53" s="167"/>
      <c r="L53" s="90"/>
      <c r="M53" s="90"/>
      <c r="N53" s="90"/>
      <c r="O53" s="90"/>
      <c r="P53" s="90"/>
      <c r="Q53" s="46"/>
      <c r="R53" s="90"/>
      <c r="S53" s="90"/>
    </row>
    <row r="54" spans="1:19" s="161" customFormat="1" ht="10.9" customHeight="1">
      <c r="A54" s="250"/>
      <c r="B54" s="254">
        <v>51</v>
      </c>
      <c r="C54" s="254">
        <v>46</v>
      </c>
      <c r="D54" s="255" t="s">
        <v>75</v>
      </c>
      <c r="E54" s="254">
        <f>VLOOKUP(B54,Data!$A$5:$T$85,$E$6)</f>
        <v>337.40068221307661</v>
      </c>
      <c r="F54" s="254">
        <f t="shared" si="0"/>
        <v>337.40119221307663</v>
      </c>
      <c r="G54" s="254">
        <f t="shared" si="4"/>
        <v>45</v>
      </c>
      <c r="H54" s="256" t="str">
        <f t="shared" si="5"/>
        <v xml:space="preserve">Campaspe </v>
      </c>
      <c r="I54" s="256">
        <f t="shared" si="6"/>
        <v>311.04470514523064</v>
      </c>
      <c r="J54" s="167"/>
      <c r="K54" s="167"/>
      <c r="L54" s="90"/>
      <c r="M54" s="90"/>
      <c r="N54" s="90"/>
      <c r="O54" s="90"/>
      <c r="P54" s="90"/>
      <c r="Q54" s="46"/>
      <c r="R54" s="90"/>
      <c r="S54" s="90"/>
    </row>
    <row r="55" spans="1:19" s="161" customFormat="1" ht="10.9" customHeight="1">
      <c r="A55" s="250"/>
      <c r="B55" s="254">
        <v>52</v>
      </c>
      <c r="C55" s="254">
        <v>47</v>
      </c>
      <c r="D55" s="255" t="s">
        <v>76</v>
      </c>
      <c r="E55" s="254">
        <f>VLOOKUP(B55,Data!$A$5:$T$85,$E$6)</f>
        <v>309.118143903521</v>
      </c>
      <c r="F55" s="254">
        <f t="shared" si="0"/>
        <v>309.118663903521</v>
      </c>
      <c r="G55" s="254">
        <f t="shared" si="4"/>
        <v>47</v>
      </c>
      <c r="H55" s="256" t="str">
        <f t="shared" si="5"/>
        <v xml:space="preserve">Moreland </v>
      </c>
      <c r="I55" s="256">
        <f t="shared" si="6"/>
        <v>309.118143903521</v>
      </c>
      <c r="J55" s="167"/>
      <c r="K55" s="167"/>
      <c r="L55" s="90"/>
      <c r="M55" s="90"/>
      <c r="N55" s="90"/>
      <c r="O55" s="90"/>
      <c r="P55" s="90"/>
      <c r="Q55" s="46"/>
      <c r="R55" s="90"/>
      <c r="S55" s="90"/>
    </row>
    <row r="56" spans="1:19" s="161" customFormat="1" ht="10.9" customHeight="1">
      <c r="A56" s="250"/>
      <c r="B56" s="254">
        <v>53</v>
      </c>
      <c r="C56" s="254">
        <v>48</v>
      </c>
      <c r="D56" s="255" t="s">
        <v>77</v>
      </c>
      <c r="E56" s="254">
        <f>VLOOKUP(B56,Data!$A$5:$T$85,$E$6)</f>
        <v>499.38031921866997</v>
      </c>
      <c r="F56" s="254">
        <f t="shared" si="0"/>
        <v>499.38084921866999</v>
      </c>
      <c r="G56" s="254">
        <f t="shared" si="4"/>
        <v>21</v>
      </c>
      <c r="H56" s="256" t="str">
        <f t="shared" si="5"/>
        <v xml:space="preserve">Whitehorse </v>
      </c>
      <c r="I56" s="256">
        <f t="shared" si="6"/>
        <v>282.40850931773173</v>
      </c>
      <c r="J56" s="167"/>
      <c r="K56" s="167"/>
      <c r="L56" s="90"/>
      <c r="M56" s="90"/>
      <c r="N56" s="90"/>
      <c r="O56" s="90"/>
      <c r="P56" s="90"/>
      <c r="Q56" s="46"/>
      <c r="R56" s="90"/>
      <c r="S56" s="90"/>
    </row>
    <row r="57" spans="1:19" s="161" customFormat="1" ht="10.9" customHeight="1">
      <c r="A57" s="250"/>
      <c r="B57" s="254">
        <v>54</v>
      </c>
      <c r="C57" s="254">
        <v>49</v>
      </c>
      <c r="D57" s="255" t="s">
        <v>78</v>
      </c>
      <c r="E57" s="254">
        <f>VLOOKUP(B57,Data!$A$5:$T$85,$E$6)</f>
        <v>137.48698743198304</v>
      </c>
      <c r="F57" s="254">
        <f t="shared" si="0"/>
        <v>137.48752743198304</v>
      </c>
      <c r="G57" s="254">
        <f t="shared" si="4"/>
        <v>66</v>
      </c>
      <c r="H57" s="256" t="str">
        <f t="shared" si="5"/>
        <v xml:space="preserve">Wodonga </v>
      </c>
      <c r="I57" s="256">
        <f t="shared" si="6"/>
        <v>281.4842418416012</v>
      </c>
      <c r="J57" s="167"/>
      <c r="K57" s="167"/>
      <c r="L57" s="90"/>
      <c r="M57" s="90"/>
      <c r="N57" s="90"/>
      <c r="O57" s="90"/>
      <c r="P57" s="90"/>
      <c r="Q57" s="46"/>
      <c r="R57" s="90"/>
      <c r="S57" s="90"/>
    </row>
    <row r="58" spans="1:19" s="161" customFormat="1" ht="10.9" customHeight="1">
      <c r="A58" s="250"/>
      <c r="B58" s="254">
        <v>56</v>
      </c>
      <c r="C58" s="254">
        <v>50</v>
      </c>
      <c r="D58" s="255" t="s">
        <v>80</v>
      </c>
      <c r="E58" s="254">
        <f>VLOOKUP(B58,Data!$A$5:$T$85,$E$6)</f>
        <v>151.46398282195264</v>
      </c>
      <c r="F58" s="254">
        <f t="shared" si="0"/>
        <v>151.46454282195265</v>
      </c>
      <c r="G58" s="254">
        <f t="shared" si="4"/>
        <v>64</v>
      </c>
      <c r="H58" s="256" t="str">
        <f t="shared" si="5"/>
        <v xml:space="preserve">Cardinia </v>
      </c>
      <c r="I58" s="256">
        <f t="shared" si="6"/>
        <v>280.17103195758835</v>
      </c>
      <c r="J58" s="167"/>
      <c r="K58" s="167"/>
      <c r="L58" s="90"/>
      <c r="M58" s="90"/>
      <c r="N58" s="90"/>
      <c r="O58" s="90"/>
      <c r="P58" s="90"/>
      <c r="Q58" s="46"/>
      <c r="R58" s="90"/>
      <c r="S58" s="90"/>
    </row>
    <row r="59" spans="1:19" s="161" customFormat="1" ht="10.9" customHeight="1">
      <c r="A59" s="250"/>
      <c r="B59" s="254">
        <v>57</v>
      </c>
      <c r="C59" s="254">
        <v>51</v>
      </c>
      <c r="D59" s="255" t="s">
        <v>81</v>
      </c>
      <c r="E59" s="254">
        <f>VLOOKUP(B59,Data!$A$5:$T$85,$E$6)</f>
        <v>144.3040225037594</v>
      </c>
      <c r="F59" s="254">
        <f t="shared" si="0"/>
        <v>144.30459250375941</v>
      </c>
      <c r="G59" s="254">
        <f t="shared" si="4"/>
        <v>65</v>
      </c>
      <c r="H59" s="256" t="str">
        <f t="shared" si="5"/>
        <v xml:space="preserve">Yarra </v>
      </c>
      <c r="I59" s="256">
        <f t="shared" si="6"/>
        <v>266.56833833501389</v>
      </c>
      <c r="J59" s="167"/>
      <c r="K59" s="167"/>
      <c r="L59" s="90"/>
      <c r="M59" s="90"/>
      <c r="N59" s="90"/>
      <c r="O59" s="90"/>
      <c r="P59" s="90"/>
      <c r="Q59" s="46"/>
      <c r="R59" s="90"/>
      <c r="S59" s="90"/>
    </row>
    <row r="60" spans="1:19" s="161" customFormat="1" ht="10.9" customHeight="1">
      <c r="A60" s="250"/>
      <c r="B60" s="254">
        <v>58</v>
      </c>
      <c r="C60" s="254">
        <v>52</v>
      </c>
      <c r="D60" s="255" t="s">
        <v>82</v>
      </c>
      <c r="E60" s="254">
        <f>VLOOKUP(B60,Data!$A$5:$T$85,$E$6)</f>
        <v>388.44221750818059</v>
      </c>
      <c r="F60" s="254">
        <f t="shared" si="0"/>
        <v>388.4427975081806</v>
      </c>
      <c r="G60" s="254">
        <f t="shared" si="4"/>
        <v>42</v>
      </c>
      <c r="H60" s="256" t="str">
        <f t="shared" si="5"/>
        <v xml:space="preserve">South Gippsland </v>
      </c>
      <c r="I60" s="256">
        <f t="shared" si="6"/>
        <v>265.30315433617113</v>
      </c>
      <c r="J60" s="167"/>
      <c r="K60" s="167"/>
      <c r="L60" s="90"/>
      <c r="M60" s="90"/>
      <c r="N60" s="90"/>
      <c r="O60" s="90"/>
      <c r="P60" s="90"/>
      <c r="Q60" s="46"/>
      <c r="R60" s="90"/>
      <c r="S60" s="90"/>
    </row>
    <row r="61" spans="1:19" s="161" customFormat="1" ht="10.9" customHeight="1">
      <c r="A61" s="250"/>
      <c r="B61" s="254">
        <v>59</v>
      </c>
      <c r="C61" s="254">
        <v>53</v>
      </c>
      <c r="D61" s="255" t="s">
        <v>83</v>
      </c>
      <c r="E61" s="254">
        <f>VLOOKUP(B61,Data!$A$5:$T$85,$E$6)</f>
        <v>217.28332350775477</v>
      </c>
      <c r="F61" s="254">
        <f t="shared" si="0"/>
        <v>217.28391350775476</v>
      </c>
      <c r="G61" s="254">
        <f t="shared" si="4"/>
        <v>54</v>
      </c>
      <c r="H61" s="256" t="str">
        <f t="shared" si="5"/>
        <v xml:space="preserve">Alpine </v>
      </c>
      <c r="I61" s="256">
        <f t="shared" si="6"/>
        <v>225.91682843870566</v>
      </c>
      <c r="J61" s="167"/>
      <c r="K61" s="167"/>
      <c r="L61" s="90"/>
      <c r="M61" s="90"/>
      <c r="N61" s="90"/>
      <c r="O61" s="90"/>
      <c r="P61" s="90"/>
      <c r="Q61" s="46"/>
      <c r="R61" s="90"/>
      <c r="S61" s="90"/>
    </row>
    <row r="62" spans="1:19" s="161" customFormat="1" ht="10.9" customHeight="1">
      <c r="A62" s="250"/>
      <c r="B62" s="254">
        <v>61</v>
      </c>
      <c r="C62" s="254">
        <v>54</v>
      </c>
      <c r="D62" s="255" t="s">
        <v>34</v>
      </c>
      <c r="E62" s="254">
        <f>VLOOKUP(B62,Data!$A$5:$T$85,$E$6)</f>
        <v>522.40584146784499</v>
      </c>
      <c r="F62" s="254">
        <f t="shared" si="0"/>
        <v>522.40645146784505</v>
      </c>
      <c r="G62" s="254">
        <f t="shared" si="4"/>
        <v>18</v>
      </c>
      <c r="H62" s="256" t="str">
        <f t="shared" si="5"/>
        <v xml:space="preserve">Port Phillip </v>
      </c>
      <c r="I62" s="256">
        <f t="shared" si="6"/>
        <v>217.28332350775477</v>
      </c>
      <c r="J62" s="167"/>
      <c r="K62" s="167"/>
      <c r="L62" s="90"/>
      <c r="M62" s="90"/>
      <c r="N62" s="90"/>
      <c r="O62" s="90"/>
      <c r="P62" s="90"/>
      <c r="Q62" s="46"/>
      <c r="R62" s="90"/>
      <c r="S62" s="90"/>
    </row>
    <row r="63" spans="1:19" s="161" customFormat="1" ht="10.9" customHeight="1">
      <c r="A63" s="250"/>
      <c r="B63" s="254">
        <v>62</v>
      </c>
      <c r="C63" s="254">
        <v>55</v>
      </c>
      <c r="D63" s="255" t="s">
        <v>86</v>
      </c>
      <c r="E63" s="254">
        <f>VLOOKUP(B63,Data!$A$5:$T$85,$E$6)</f>
        <v>265.30315433617113</v>
      </c>
      <c r="F63" s="254">
        <f t="shared" ref="F63:F78" si="7">E63+0.00001*B63</f>
        <v>265.30377433617116</v>
      </c>
      <c r="G63" s="254">
        <f t="shared" si="4"/>
        <v>52</v>
      </c>
      <c r="H63" s="256" t="str">
        <f t="shared" si="5"/>
        <v xml:space="preserve">Gannawarra </v>
      </c>
      <c r="I63" s="256">
        <f t="shared" si="6"/>
        <v>201.42014244743547</v>
      </c>
      <c r="J63" s="167"/>
      <c r="K63" s="167"/>
      <c r="L63" s="90"/>
      <c r="M63" s="90"/>
      <c r="N63" s="90"/>
      <c r="O63" s="90"/>
      <c r="P63" s="90"/>
      <c r="Q63" s="46"/>
      <c r="R63" s="90"/>
      <c r="S63" s="90"/>
    </row>
    <row r="64" spans="1:19" s="161" customFormat="1" ht="10.9" customHeight="1">
      <c r="A64" s="250"/>
      <c r="B64" s="254">
        <v>63</v>
      </c>
      <c r="C64" s="254">
        <v>56</v>
      </c>
      <c r="D64" s="255" t="s">
        <v>87</v>
      </c>
      <c r="E64" s="254">
        <f>VLOOKUP(B64,Data!$A$5:$T$85,$E$6)</f>
        <v>456.97531738883021</v>
      </c>
      <c r="F64" s="254">
        <f t="shared" si="7"/>
        <v>456.97594738883021</v>
      </c>
      <c r="G64" s="254">
        <f t="shared" si="4"/>
        <v>29</v>
      </c>
      <c r="H64" s="256" t="str">
        <f t="shared" si="5"/>
        <v xml:space="preserve">Hepburn </v>
      </c>
      <c r="I64" s="256">
        <f t="shared" si="6"/>
        <v>201.064559695132</v>
      </c>
      <c r="J64" s="167"/>
      <c r="K64" s="167"/>
      <c r="L64" s="90"/>
      <c r="M64" s="90"/>
      <c r="N64" s="90"/>
      <c r="O64" s="90"/>
      <c r="P64" s="90"/>
      <c r="Q64" s="46"/>
      <c r="R64" s="90"/>
      <c r="S64" s="90"/>
    </row>
    <row r="65" spans="1:19" s="161" customFormat="1" ht="10.9" customHeight="1">
      <c r="A65" s="250"/>
      <c r="B65" s="254">
        <v>64</v>
      </c>
      <c r="C65" s="254">
        <v>57</v>
      </c>
      <c r="D65" s="255" t="s">
        <v>88</v>
      </c>
      <c r="E65" s="254">
        <f>VLOOKUP(B65,Data!$A$5:$T$85,$E$6)</f>
        <v>155.98481787500518</v>
      </c>
      <c r="F65" s="254">
        <f t="shared" si="7"/>
        <v>155.98545787500518</v>
      </c>
      <c r="G65" s="254">
        <f t="shared" si="4"/>
        <v>63</v>
      </c>
      <c r="H65" s="256" t="str">
        <f t="shared" si="5"/>
        <v xml:space="preserve">Moira </v>
      </c>
      <c r="I65" s="256">
        <f t="shared" si="6"/>
        <v>199.14596961960569</v>
      </c>
      <c r="J65" s="167"/>
      <c r="K65" s="167"/>
      <c r="L65" s="90"/>
      <c r="M65" s="90"/>
      <c r="N65" s="90"/>
      <c r="O65" s="90"/>
      <c r="P65" s="90"/>
      <c r="Q65" s="46"/>
      <c r="R65" s="90"/>
      <c r="S65" s="90"/>
    </row>
    <row r="66" spans="1:19" s="161" customFormat="1" ht="10.9" customHeight="1">
      <c r="A66" s="250"/>
      <c r="B66" s="254">
        <v>65</v>
      </c>
      <c r="C66" s="254">
        <v>58</v>
      </c>
      <c r="D66" s="255" t="s">
        <v>89</v>
      </c>
      <c r="E66" s="254">
        <f>VLOOKUP(B66,Data!$A$5:$T$85,$E$6)</f>
        <v>171.37825198277525</v>
      </c>
      <c r="F66" s="254">
        <f t="shared" si="7"/>
        <v>171.37890198277526</v>
      </c>
      <c r="G66" s="254">
        <f t="shared" si="4"/>
        <v>62</v>
      </c>
      <c r="H66" s="256" t="str">
        <f t="shared" si="5"/>
        <v xml:space="preserve">Macedon Ranges </v>
      </c>
      <c r="I66" s="256">
        <f t="shared" si="6"/>
        <v>196.36825313236503</v>
      </c>
      <c r="J66" s="167"/>
      <c r="K66" s="167"/>
      <c r="L66" s="90"/>
      <c r="M66" s="90"/>
      <c r="N66" s="90"/>
      <c r="O66" s="90"/>
      <c r="P66" s="90"/>
      <c r="Q66" s="46"/>
      <c r="R66" s="90"/>
      <c r="S66" s="90"/>
    </row>
    <row r="67" spans="1:19" s="161" customFormat="1" ht="10.9" customHeight="1">
      <c r="A67" s="250"/>
      <c r="B67" s="254">
        <v>66</v>
      </c>
      <c r="C67" s="254">
        <v>59</v>
      </c>
      <c r="D67" s="255" t="s">
        <v>90</v>
      </c>
      <c r="E67" s="254">
        <f>VLOOKUP(B67,Data!$A$5:$T$85,$E$6)</f>
        <v>121.01911792641863</v>
      </c>
      <c r="F67" s="254">
        <f t="shared" si="7"/>
        <v>121.01977792641863</v>
      </c>
      <c r="G67" s="254">
        <f t="shared" si="4"/>
        <v>68</v>
      </c>
      <c r="H67" s="256" t="str">
        <f t="shared" si="5"/>
        <v xml:space="preserve">Mansfield </v>
      </c>
      <c r="I67" s="256">
        <f t="shared" si="6"/>
        <v>194.06298795862003</v>
      </c>
      <c r="J67" s="167"/>
      <c r="K67" s="167"/>
      <c r="L67" s="90"/>
      <c r="M67" s="90"/>
      <c r="N67" s="90"/>
      <c r="O67" s="90"/>
      <c r="P67" s="90"/>
      <c r="Q67" s="46"/>
      <c r="R67" s="90"/>
      <c r="S67" s="90"/>
    </row>
    <row r="68" spans="1:19" s="161" customFormat="1" ht="10.9" customHeight="1">
      <c r="A68" s="250"/>
      <c r="B68" s="254">
        <v>67</v>
      </c>
      <c r="C68" s="254">
        <v>60</v>
      </c>
      <c r="D68" s="255" t="s">
        <v>91</v>
      </c>
      <c r="E68" s="254">
        <f>VLOOKUP(B68,Data!$A$5:$T$85,$E$6)</f>
        <v>529.68629959204554</v>
      </c>
      <c r="F68" s="254">
        <f t="shared" si="7"/>
        <v>529.68696959204556</v>
      </c>
      <c r="G68" s="254">
        <f t="shared" si="4"/>
        <v>17</v>
      </c>
      <c r="H68" s="256" t="str">
        <f t="shared" si="5"/>
        <v xml:space="preserve">Corangamite </v>
      </c>
      <c r="I68" s="256">
        <f t="shared" si="6"/>
        <v>191.62410497261791</v>
      </c>
      <c r="J68" s="167"/>
      <c r="K68" s="167"/>
      <c r="L68" s="90"/>
      <c r="M68" s="90"/>
      <c r="N68" s="90"/>
      <c r="O68" s="90"/>
      <c r="P68" s="90"/>
      <c r="Q68" s="46"/>
      <c r="R68" s="90"/>
      <c r="S68" s="90"/>
    </row>
    <row r="69" spans="1:19" s="161" customFormat="1" ht="10.9" customHeight="1">
      <c r="A69" s="250"/>
      <c r="B69" s="254">
        <v>68</v>
      </c>
      <c r="C69" s="254">
        <v>61</v>
      </c>
      <c r="D69" s="255" t="s">
        <v>92</v>
      </c>
      <c r="E69" s="254">
        <f>VLOOKUP(B69,Data!$A$5:$T$85,$E$6)</f>
        <v>51.304023681964011</v>
      </c>
      <c r="F69" s="254">
        <f t="shared" si="7"/>
        <v>51.304703681964014</v>
      </c>
      <c r="G69" s="254">
        <f t="shared" si="4"/>
        <v>70</v>
      </c>
      <c r="H69" s="256" t="str">
        <f t="shared" si="5"/>
        <v xml:space="preserve">Yarra Ranges </v>
      </c>
      <c r="I69" s="256">
        <f t="shared" si="6"/>
        <v>178.2016175298825</v>
      </c>
      <c r="J69" s="167"/>
      <c r="K69" s="167"/>
      <c r="L69" s="90"/>
      <c r="M69" s="90"/>
      <c r="N69" s="90"/>
      <c r="O69" s="90"/>
      <c r="P69" s="90"/>
      <c r="Q69" s="46"/>
      <c r="R69" s="90"/>
      <c r="S69" s="90"/>
    </row>
    <row r="70" spans="1:19" s="161" customFormat="1" ht="10.9" customHeight="1">
      <c r="A70" s="250"/>
      <c r="B70" s="254">
        <v>69</v>
      </c>
      <c r="C70" s="254">
        <v>62</v>
      </c>
      <c r="D70" s="255" t="s">
        <v>93</v>
      </c>
      <c r="E70" s="254">
        <f>VLOOKUP(B70,Data!$A$5:$T$85,$E$6)</f>
        <v>375.79075495440725</v>
      </c>
      <c r="F70" s="254">
        <f t="shared" si="7"/>
        <v>375.79144495440727</v>
      </c>
      <c r="G70" s="254">
        <f t="shared" si="4"/>
        <v>43</v>
      </c>
      <c r="H70" s="256" t="str">
        <f t="shared" si="5"/>
        <v xml:space="preserve">Strathbogie </v>
      </c>
      <c r="I70" s="256">
        <f t="shared" si="6"/>
        <v>171.37825198277525</v>
      </c>
      <c r="J70" s="167"/>
      <c r="K70" s="167"/>
      <c r="L70" s="90"/>
      <c r="M70" s="90"/>
      <c r="N70" s="90"/>
      <c r="O70" s="90"/>
      <c r="P70" s="90"/>
      <c r="Q70" s="46"/>
      <c r="R70" s="90"/>
      <c r="S70" s="90"/>
    </row>
    <row r="71" spans="1:19" s="161" customFormat="1" ht="10.9" customHeight="1">
      <c r="A71" s="250"/>
      <c r="B71" s="254">
        <v>70</v>
      </c>
      <c r="C71" s="254">
        <v>63</v>
      </c>
      <c r="D71" s="255" t="s">
        <v>94</v>
      </c>
      <c r="E71" s="254">
        <f>VLOOKUP(B71,Data!$A$5:$T$85,$E$6)</f>
        <v>666.33906472280069</v>
      </c>
      <c r="F71" s="254">
        <f t="shared" si="7"/>
        <v>666.33976472280074</v>
      </c>
      <c r="G71" s="254">
        <f t="shared" si="4"/>
        <v>4</v>
      </c>
      <c r="H71" s="256" t="str">
        <f t="shared" si="5"/>
        <v xml:space="preserve">Stonnington </v>
      </c>
      <c r="I71" s="256">
        <f t="shared" si="6"/>
        <v>155.98481787500518</v>
      </c>
      <c r="J71" s="167"/>
      <c r="K71" s="167"/>
      <c r="L71" s="90"/>
      <c r="M71" s="90"/>
      <c r="N71" s="90"/>
      <c r="O71" s="90"/>
      <c r="P71" s="90"/>
      <c r="Q71" s="46"/>
      <c r="R71" s="90"/>
      <c r="S71" s="90"/>
    </row>
    <row r="72" spans="1:19" s="161" customFormat="1" ht="10.9" customHeight="1">
      <c r="A72" s="250"/>
      <c r="B72" s="254">
        <v>71</v>
      </c>
      <c r="C72" s="254">
        <v>64</v>
      </c>
      <c r="D72" s="255" t="s">
        <v>95</v>
      </c>
      <c r="E72" s="254">
        <f>VLOOKUP(B72,Data!$A$5:$T$85,$E$6)</f>
        <v>590.55816967416604</v>
      </c>
      <c r="F72" s="254">
        <f t="shared" si="7"/>
        <v>590.55887967416606</v>
      </c>
      <c r="G72" s="254">
        <f t="shared" si="4"/>
        <v>11</v>
      </c>
      <c r="H72" s="256" t="str">
        <f t="shared" si="5"/>
        <v xml:space="preserve">Murrindindi </v>
      </c>
      <c r="I72" s="256">
        <f t="shared" si="6"/>
        <v>151.46398282195264</v>
      </c>
      <c r="J72" s="167"/>
      <c r="K72" s="167"/>
      <c r="L72" s="90"/>
      <c r="M72" s="90"/>
      <c r="N72" s="90"/>
      <c r="O72" s="90"/>
      <c r="P72" s="90"/>
      <c r="Q72" s="46"/>
      <c r="R72" s="90"/>
      <c r="S72" s="90"/>
    </row>
    <row r="73" spans="1:19" s="161" customFormat="1" ht="10.9" customHeight="1">
      <c r="A73" s="250"/>
      <c r="B73" s="254">
        <v>73</v>
      </c>
      <c r="C73" s="254">
        <v>65</v>
      </c>
      <c r="D73" s="255" t="s">
        <v>172</v>
      </c>
      <c r="E73" s="254">
        <f>VLOOKUP(B73,Data!$A$5:$T$85,$E$6)</f>
        <v>282.40850931773173</v>
      </c>
      <c r="F73" s="254">
        <f t="shared" si="7"/>
        <v>282.4092393177317</v>
      </c>
      <c r="G73" s="254">
        <f t="shared" ref="G73:G78" si="8">RANK(F73,F$9:F$78)</f>
        <v>48</v>
      </c>
      <c r="H73" s="256" t="str">
        <f t="shared" ref="H73:H78" si="9">VLOOKUP(MATCH(C73,G$9:G$78,0),$C$9:$G$78,2)</f>
        <v xml:space="preserve">Nillumbik </v>
      </c>
      <c r="I73" s="256">
        <f t="shared" ref="I73:I78" si="10">VLOOKUP(MATCH(C73,G$9:G$78,0),$C$9:$G$78,3)</f>
        <v>144.3040225037594</v>
      </c>
      <c r="J73" s="167"/>
      <c r="K73" s="167"/>
      <c r="L73" s="90"/>
      <c r="M73" s="90"/>
      <c r="N73" s="90"/>
      <c r="O73" s="90"/>
      <c r="P73" s="90"/>
      <c r="Q73" s="46"/>
      <c r="R73" s="90"/>
      <c r="S73" s="90"/>
    </row>
    <row r="74" spans="1:19" s="161" customFormat="1" ht="10.9" customHeight="1">
      <c r="A74" s="250"/>
      <c r="B74" s="254">
        <v>74</v>
      </c>
      <c r="C74" s="254">
        <v>66</v>
      </c>
      <c r="D74" s="255" t="s">
        <v>97</v>
      </c>
      <c r="E74" s="254">
        <f>VLOOKUP(B74,Data!$A$5:$T$85,$E$6)</f>
        <v>551.70493316944692</v>
      </c>
      <c r="F74" s="254">
        <f t="shared" si="7"/>
        <v>551.70567316944687</v>
      </c>
      <c r="G74" s="254">
        <f t="shared" si="8"/>
        <v>15</v>
      </c>
      <c r="H74" s="256" t="str">
        <f t="shared" si="9"/>
        <v xml:space="preserve">Mount Alexander </v>
      </c>
      <c r="I74" s="256">
        <f t="shared" si="10"/>
        <v>137.48698743198304</v>
      </c>
      <c r="J74" s="167"/>
      <c r="K74" s="167"/>
      <c r="L74" s="90"/>
      <c r="M74" s="90"/>
      <c r="N74" s="90"/>
      <c r="O74" s="90"/>
      <c r="P74" s="90"/>
      <c r="Q74" s="46"/>
      <c r="R74" s="90"/>
      <c r="S74" s="90"/>
    </row>
    <row r="75" spans="1:19" s="161" customFormat="1" ht="10.9" customHeight="1">
      <c r="A75" s="250"/>
      <c r="B75" s="254">
        <v>75</v>
      </c>
      <c r="C75" s="254">
        <v>67</v>
      </c>
      <c r="D75" s="255" t="s">
        <v>98</v>
      </c>
      <c r="E75" s="254">
        <f>VLOOKUP(B75,Data!$A$5:$T$85,$E$6)</f>
        <v>281.4842418416012</v>
      </c>
      <c r="F75" s="254">
        <f t="shared" si="7"/>
        <v>281.48499184160119</v>
      </c>
      <c r="G75" s="254">
        <f t="shared" si="8"/>
        <v>49</v>
      </c>
      <c r="H75" s="256" t="str">
        <f t="shared" si="9"/>
        <v xml:space="preserve">Bayside </v>
      </c>
      <c r="I75" s="256">
        <f t="shared" si="10"/>
        <v>122.85943364968814</v>
      </c>
      <c r="J75" s="167"/>
      <c r="K75" s="167"/>
      <c r="L75" s="90"/>
      <c r="M75" s="90"/>
      <c r="N75" s="90"/>
      <c r="O75" s="90"/>
      <c r="P75" s="90"/>
      <c r="Q75" s="46"/>
      <c r="R75" s="90"/>
      <c r="S75" s="90"/>
    </row>
    <row r="76" spans="1:19" s="161" customFormat="1" ht="10.9" customHeight="1">
      <c r="A76" s="250"/>
      <c r="B76" s="254">
        <v>76</v>
      </c>
      <c r="C76" s="254">
        <v>68</v>
      </c>
      <c r="D76" s="255" t="s">
        <v>99</v>
      </c>
      <c r="E76" s="254">
        <f>VLOOKUP(B76,Data!$A$5:$T$85,$E$6)</f>
        <v>423.291414405296</v>
      </c>
      <c r="F76" s="254">
        <f t="shared" si="7"/>
        <v>423.29217440529601</v>
      </c>
      <c r="G76" s="254">
        <f t="shared" si="8"/>
        <v>35</v>
      </c>
      <c r="H76" s="256" t="str">
        <f t="shared" si="9"/>
        <v xml:space="preserve">Surf Coast </v>
      </c>
      <c r="I76" s="256">
        <f t="shared" si="10"/>
        <v>121.01911792641863</v>
      </c>
      <c r="J76" s="167"/>
      <c r="K76" s="167"/>
      <c r="L76" s="90"/>
      <c r="M76" s="90"/>
      <c r="N76" s="90"/>
      <c r="O76" s="90"/>
      <c r="P76" s="90"/>
      <c r="Q76" s="46"/>
      <c r="R76" s="90"/>
      <c r="S76" s="90"/>
    </row>
    <row r="77" spans="1:19" s="161" customFormat="1" ht="10.9" customHeight="1">
      <c r="A77" s="250"/>
      <c r="B77" s="254">
        <v>77</v>
      </c>
      <c r="C77" s="254">
        <v>69</v>
      </c>
      <c r="D77" s="255" t="s">
        <v>175</v>
      </c>
      <c r="E77" s="254">
        <f>VLOOKUP(B77,Data!$A$5:$T$85,$E$6)</f>
        <v>266.56833833501389</v>
      </c>
      <c r="F77" s="254">
        <f t="shared" si="7"/>
        <v>266.56910833501388</v>
      </c>
      <c r="G77" s="254">
        <f t="shared" si="8"/>
        <v>51</v>
      </c>
      <c r="H77" s="256" t="str">
        <f t="shared" si="9"/>
        <v xml:space="preserve">Boroondara </v>
      </c>
      <c r="I77" s="256">
        <f t="shared" si="10"/>
        <v>94.020810588943618</v>
      </c>
      <c r="J77" s="167"/>
      <c r="K77" s="167"/>
      <c r="L77" s="90"/>
      <c r="M77" s="90"/>
      <c r="N77" s="90"/>
      <c r="O77" s="90"/>
      <c r="P77" s="90"/>
      <c r="Q77" s="46"/>
      <c r="R77" s="90"/>
      <c r="S77" s="90"/>
    </row>
    <row r="78" spans="1:19" s="161" customFormat="1" ht="10.9" customHeight="1">
      <c r="A78" s="250"/>
      <c r="B78" s="254">
        <v>78</v>
      </c>
      <c r="C78" s="254">
        <v>70</v>
      </c>
      <c r="D78" s="255" t="s">
        <v>100</v>
      </c>
      <c r="E78" s="254">
        <f>VLOOKUP(B78,Data!$A$5:$T$85,$E$6)</f>
        <v>178.2016175298825</v>
      </c>
      <c r="F78" s="254">
        <f t="shared" si="7"/>
        <v>178.20239752988249</v>
      </c>
      <c r="G78" s="254">
        <f t="shared" si="8"/>
        <v>61</v>
      </c>
      <c r="H78" s="256" t="str">
        <f t="shared" si="9"/>
        <v xml:space="preserve">Towong </v>
      </c>
      <c r="I78" s="256">
        <f t="shared" si="10"/>
        <v>51.304023681964011</v>
      </c>
      <c r="J78" s="167"/>
      <c r="K78" s="167"/>
      <c r="L78" s="90"/>
      <c r="M78" s="90"/>
      <c r="N78" s="90"/>
      <c r="O78" s="90"/>
      <c r="P78" s="90"/>
      <c r="Q78" s="46"/>
      <c r="R78" s="90"/>
      <c r="S78" s="90"/>
    </row>
    <row r="79" spans="1:19" s="161" customFormat="1">
      <c r="A79" s="250"/>
      <c r="B79" s="254"/>
      <c r="C79" s="254"/>
      <c r="D79" s="255"/>
      <c r="E79" s="254"/>
      <c r="F79" s="254"/>
      <c r="G79" s="254"/>
      <c r="H79" s="256"/>
      <c r="I79" s="256"/>
      <c r="J79" s="167"/>
      <c r="K79" s="167"/>
      <c r="L79" s="90"/>
      <c r="M79" s="90"/>
      <c r="N79" s="90"/>
      <c r="O79" s="90"/>
      <c r="P79" s="90"/>
      <c r="Q79" s="46"/>
      <c r="R79" s="90"/>
      <c r="S79" s="90"/>
    </row>
    <row r="80" spans="1:19" s="161" customFormat="1">
      <c r="A80" s="167"/>
      <c r="B80" s="168"/>
      <c r="C80" s="168"/>
      <c r="D80" s="169"/>
      <c r="E80" s="168"/>
      <c r="F80" s="168"/>
      <c r="G80" s="168"/>
      <c r="H80" s="170"/>
      <c r="I80" s="170"/>
      <c r="J80" s="167"/>
      <c r="K80" s="167"/>
      <c r="L80" s="90"/>
      <c r="M80" s="90"/>
      <c r="N80" s="90"/>
      <c r="O80" s="90"/>
      <c r="P80" s="90"/>
      <c r="Q80" s="46"/>
      <c r="R80" s="90"/>
      <c r="S80" s="90"/>
    </row>
    <row r="81" spans="1:19" s="161" customFormat="1">
      <c r="A81" s="167"/>
      <c r="B81" s="168"/>
      <c r="C81" s="168"/>
      <c r="D81" s="169"/>
      <c r="E81" s="168"/>
      <c r="F81" s="168"/>
      <c r="G81" s="168"/>
      <c r="H81" s="170"/>
      <c r="I81" s="170"/>
      <c r="J81" s="167"/>
      <c r="K81" s="167"/>
      <c r="L81" s="90"/>
      <c r="M81" s="90"/>
      <c r="N81" s="90"/>
      <c r="O81" s="90"/>
      <c r="P81" s="90"/>
      <c r="Q81" s="46"/>
      <c r="R81" s="90"/>
      <c r="S81" s="90"/>
    </row>
    <row r="82" spans="1:19" s="161" customFormat="1">
      <c r="A82" s="46"/>
      <c r="B82" s="168"/>
      <c r="C82" s="168"/>
      <c r="D82" s="169"/>
      <c r="E82" s="168"/>
      <c r="F82" s="168"/>
      <c r="G82" s="168"/>
      <c r="H82" s="170"/>
      <c r="I82" s="170"/>
      <c r="J82" s="46"/>
      <c r="K82" s="46"/>
      <c r="L82" s="90"/>
      <c r="M82" s="90"/>
      <c r="N82" s="90"/>
      <c r="O82" s="90"/>
      <c r="P82" s="90"/>
      <c r="Q82" s="46"/>
      <c r="R82" s="90"/>
      <c r="S82" s="90"/>
    </row>
    <row r="83" spans="1:19" s="161" customFormat="1">
      <c r="A83" s="46"/>
      <c r="B83" s="168"/>
      <c r="C83" s="168"/>
      <c r="D83" s="169"/>
      <c r="E83" s="168"/>
      <c r="F83" s="168"/>
      <c r="G83" s="168"/>
      <c r="H83" s="170"/>
      <c r="I83" s="170"/>
      <c r="J83" s="46"/>
      <c r="K83" s="46"/>
      <c r="L83" s="90"/>
      <c r="M83" s="90"/>
      <c r="N83" s="90"/>
      <c r="O83" s="90"/>
      <c r="P83" s="90"/>
      <c r="Q83" s="46"/>
      <c r="R83" s="90"/>
      <c r="S83" s="90"/>
    </row>
    <row r="84" spans="1:19" s="161" customFormat="1">
      <c r="A84" s="46"/>
      <c r="B84" s="168"/>
      <c r="C84" s="168"/>
      <c r="D84" s="169"/>
      <c r="E84" s="168"/>
      <c r="F84" s="168"/>
      <c r="G84" s="168"/>
      <c r="H84" s="170"/>
      <c r="I84" s="170"/>
      <c r="J84" s="46"/>
      <c r="K84" s="46"/>
      <c r="L84" s="90"/>
      <c r="M84" s="90"/>
      <c r="N84" s="90"/>
      <c r="O84" s="90"/>
      <c r="P84" s="90"/>
      <c r="Q84" s="46"/>
      <c r="R84" s="90"/>
      <c r="S84" s="90"/>
    </row>
    <row r="85" spans="1:19" s="161" customFormat="1">
      <c r="A85" s="46"/>
      <c r="B85" s="168"/>
      <c r="C85" s="168"/>
      <c r="D85" s="169"/>
      <c r="E85" s="168"/>
      <c r="F85" s="168"/>
      <c r="G85" s="168"/>
      <c r="H85" s="170"/>
      <c r="I85" s="170"/>
      <c r="J85" s="46"/>
      <c r="K85" s="46"/>
      <c r="L85" s="90"/>
      <c r="M85" s="90"/>
      <c r="N85" s="90"/>
      <c r="O85" s="90"/>
      <c r="P85" s="90"/>
      <c r="Q85" s="46"/>
      <c r="R85" s="90"/>
      <c r="S85" s="90"/>
    </row>
    <row r="86" spans="1:19" s="161" customFormat="1">
      <c r="A86" s="46"/>
      <c r="B86" s="168"/>
      <c r="C86" s="168"/>
      <c r="D86" s="169"/>
      <c r="E86" s="168"/>
      <c r="F86" s="168"/>
      <c r="G86" s="168"/>
      <c r="H86" s="170"/>
      <c r="I86" s="170"/>
      <c r="J86" s="46"/>
      <c r="K86" s="46"/>
      <c r="L86" s="90"/>
      <c r="M86" s="90"/>
      <c r="N86" s="90"/>
      <c r="O86" s="90"/>
      <c r="P86" s="90"/>
      <c r="Q86" s="46"/>
      <c r="R86" s="90"/>
      <c r="S86" s="90"/>
    </row>
    <row r="87" spans="1:19" s="161" customFormat="1">
      <c r="A87" s="46"/>
      <c r="B87" s="168"/>
      <c r="C87" s="168"/>
      <c r="D87" s="169"/>
      <c r="E87" s="168"/>
      <c r="F87" s="168"/>
      <c r="G87" s="168"/>
      <c r="H87" s="170"/>
      <c r="I87" s="170"/>
      <c r="J87" s="46"/>
      <c r="K87" s="46"/>
      <c r="L87" s="90"/>
      <c r="M87" s="90"/>
      <c r="N87" s="90"/>
      <c r="O87" s="90"/>
      <c r="P87" s="90"/>
      <c r="Q87" s="46"/>
      <c r="R87" s="90"/>
      <c r="S87" s="90"/>
    </row>
    <row r="88" spans="1:19" s="161" customFormat="1">
      <c r="A88" s="46"/>
      <c r="B88" s="46"/>
      <c r="C88" s="46"/>
      <c r="D88" s="46"/>
      <c r="E88" s="46"/>
      <c r="F88" s="46"/>
      <c r="G88" s="46"/>
      <c r="H88" s="132"/>
      <c r="I88" s="132"/>
      <c r="J88" s="46"/>
      <c r="K88" s="46"/>
      <c r="L88" s="90"/>
      <c r="M88" s="90"/>
      <c r="N88" s="90"/>
      <c r="O88" s="90"/>
      <c r="P88" s="90"/>
      <c r="Q88" s="46"/>
      <c r="R88" s="90"/>
      <c r="S88" s="90"/>
    </row>
    <row r="89" spans="1:19" s="161" customFormat="1">
      <c r="A89" s="46"/>
      <c r="B89" s="46"/>
      <c r="C89" s="46"/>
      <c r="D89" s="46"/>
      <c r="E89" s="46"/>
      <c r="F89" s="46"/>
      <c r="G89" s="46"/>
      <c r="H89" s="132"/>
      <c r="I89" s="132"/>
      <c r="J89" s="46"/>
      <c r="K89" s="46"/>
      <c r="L89" s="90"/>
      <c r="M89" s="90"/>
      <c r="N89" s="90"/>
      <c r="O89" s="90"/>
      <c r="P89" s="90"/>
      <c r="Q89" s="46"/>
      <c r="R89" s="90"/>
      <c r="S89" s="90"/>
    </row>
    <row r="90" spans="1:19" s="161" customFormat="1">
      <c r="A90" s="46"/>
      <c r="B90" s="46"/>
      <c r="C90" s="46"/>
      <c r="D90" s="46"/>
      <c r="E90" s="46"/>
      <c r="F90" s="46"/>
      <c r="G90" s="46"/>
      <c r="H90" s="132"/>
      <c r="I90" s="132"/>
      <c r="J90" s="46"/>
      <c r="K90" s="46"/>
      <c r="L90" s="90"/>
      <c r="M90" s="90"/>
      <c r="N90" s="90"/>
      <c r="O90" s="90"/>
      <c r="P90" s="90"/>
      <c r="Q90" s="46"/>
      <c r="R90" s="90"/>
      <c r="S90" s="90"/>
    </row>
    <row r="91" spans="1:19" s="161" customFormat="1">
      <c r="A91" s="46"/>
      <c r="B91" s="46"/>
      <c r="C91" s="46"/>
      <c r="D91" s="46"/>
      <c r="E91" s="46"/>
      <c r="F91" s="46"/>
      <c r="G91" s="46"/>
      <c r="H91" s="132"/>
      <c r="I91" s="132"/>
      <c r="J91" s="46"/>
      <c r="K91" s="46"/>
      <c r="L91" s="90"/>
      <c r="M91" s="90"/>
      <c r="N91" s="90"/>
      <c r="O91" s="90"/>
      <c r="P91" s="90"/>
      <c r="Q91" s="46"/>
      <c r="R91" s="90"/>
      <c r="S91" s="90"/>
    </row>
    <row r="92" spans="1:19" s="161" customFormat="1">
      <c r="A92" s="46"/>
      <c r="B92" s="46"/>
      <c r="C92" s="46"/>
      <c r="D92" s="46"/>
      <c r="E92" s="46"/>
      <c r="F92" s="46"/>
      <c r="G92" s="46"/>
      <c r="H92" s="132"/>
      <c r="I92" s="132"/>
      <c r="J92" s="46"/>
      <c r="K92" s="46"/>
      <c r="L92" s="90"/>
      <c r="M92" s="90"/>
      <c r="N92" s="90"/>
      <c r="O92" s="90"/>
      <c r="P92" s="90"/>
      <c r="Q92" s="46"/>
      <c r="R92" s="90"/>
      <c r="S92" s="90"/>
    </row>
    <row r="93" spans="1:19" s="161" customFormat="1">
      <c r="A93" s="46"/>
      <c r="B93" s="46"/>
      <c r="C93" s="46"/>
      <c r="D93" s="46"/>
      <c r="E93" s="46"/>
      <c r="F93" s="46"/>
      <c r="G93" s="46"/>
      <c r="H93" s="132"/>
      <c r="I93" s="132"/>
      <c r="J93" s="46"/>
      <c r="K93" s="46"/>
      <c r="L93" s="90"/>
      <c r="M93" s="90"/>
      <c r="N93" s="90"/>
      <c r="O93" s="90"/>
      <c r="P93" s="90"/>
      <c r="Q93" s="46"/>
      <c r="R93" s="90"/>
      <c r="S93" s="90"/>
    </row>
    <row r="94" spans="1:19" s="161" customFormat="1">
      <c r="A94" s="46"/>
      <c r="B94" s="46"/>
      <c r="C94" s="46"/>
      <c r="D94" s="46"/>
      <c r="E94" s="46"/>
      <c r="F94" s="46"/>
      <c r="G94" s="46"/>
      <c r="H94" s="132"/>
      <c r="I94" s="132"/>
      <c r="J94" s="46"/>
      <c r="K94" s="46"/>
      <c r="L94" s="90"/>
      <c r="M94" s="90"/>
      <c r="N94" s="90"/>
      <c r="O94" s="90"/>
      <c r="P94" s="90"/>
      <c r="Q94" s="46"/>
      <c r="R94" s="90"/>
      <c r="S94" s="90"/>
    </row>
    <row r="95" spans="1:19" s="161" customFormat="1">
      <c r="A95" s="46"/>
      <c r="B95" s="46"/>
      <c r="C95" s="46"/>
      <c r="D95" s="46"/>
      <c r="E95" s="46"/>
      <c r="F95" s="46"/>
      <c r="G95" s="46"/>
      <c r="H95" s="132"/>
      <c r="I95" s="132"/>
      <c r="J95" s="46"/>
      <c r="K95" s="46"/>
      <c r="L95" s="90"/>
      <c r="M95" s="90"/>
      <c r="N95" s="90"/>
      <c r="O95" s="90"/>
      <c r="P95" s="90"/>
      <c r="Q95" s="46"/>
      <c r="R95" s="90"/>
      <c r="S95" s="90"/>
    </row>
    <row r="96" spans="1:19" s="161" customFormat="1">
      <c r="A96" s="46"/>
      <c r="B96" s="46"/>
      <c r="C96" s="46"/>
      <c r="D96" s="46"/>
      <c r="E96" s="46"/>
      <c r="F96" s="46"/>
      <c r="G96" s="46"/>
      <c r="H96" s="132"/>
      <c r="I96" s="132"/>
      <c r="J96" s="46"/>
      <c r="K96" s="46"/>
      <c r="L96" s="90"/>
      <c r="M96" s="90"/>
      <c r="N96" s="90"/>
      <c r="O96" s="90"/>
      <c r="P96" s="90"/>
      <c r="Q96" s="46"/>
      <c r="R96" s="90"/>
      <c r="S96" s="90"/>
    </row>
    <row r="97" spans="1:19" s="161" customFormat="1">
      <c r="A97" s="46"/>
      <c r="B97" s="46"/>
      <c r="C97" s="46"/>
      <c r="D97" s="46"/>
      <c r="E97" s="46"/>
      <c r="F97" s="46"/>
      <c r="G97" s="46"/>
      <c r="H97" s="132"/>
      <c r="I97" s="132"/>
      <c r="J97" s="46"/>
      <c r="K97" s="46"/>
      <c r="L97" s="90"/>
      <c r="M97" s="90"/>
      <c r="N97" s="90"/>
      <c r="O97" s="90"/>
      <c r="P97" s="90"/>
      <c r="Q97" s="46"/>
      <c r="R97" s="90"/>
      <c r="S97" s="90"/>
    </row>
    <row r="98" spans="1:19" s="161" customFormat="1">
      <c r="A98" s="46"/>
      <c r="B98" s="46"/>
      <c r="C98" s="46"/>
      <c r="D98" s="46"/>
      <c r="E98" s="46"/>
      <c r="F98" s="46"/>
      <c r="G98" s="46"/>
      <c r="H98" s="132"/>
      <c r="I98" s="132"/>
      <c r="J98" s="46"/>
      <c r="K98" s="46"/>
      <c r="L98" s="90"/>
      <c r="M98" s="90"/>
      <c r="N98" s="90"/>
      <c r="O98" s="90"/>
      <c r="P98" s="90"/>
      <c r="Q98" s="46"/>
      <c r="R98" s="90"/>
      <c r="S98" s="90"/>
    </row>
    <row r="99" spans="1:19" s="161" customFormat="1">
      <c r="A99" s="46"/>
      <c r="B99" s="46"/>
      <c r="C99" s="46"/>
      <c r="D99" s="46"/>
      <c r="E99" s="46"/>
      <c r="F99" s="46"/>
      <c r="G99" s="46"/>
      <c r="H99" s="132"/>
      <c r="I99" s="132"/>
      <c r="J99" s="46"/>
      <c r="K99" s="46"/>
      <c r="L99" s="90"/>
      <c r="M99" s="90"/>
      <c r="N99" s="90"/>
      <c r="O99" s="90"/>
      <c r="P99" s="90"/>
      <c r="Q99" s="46"/>
      <c r="R99" s="90"/>
      <c r="S99" s="90"/>
    </row>
    <row r="100" spans="1:19" s="161" customFormat="1">
      <c r="A100" s="46"/>
      <c r="B100" s="46"/>
      <c r="C100" s="46"/>
      <c r="D100" s="46"/>
      <c r="E100" s="46"/>
      <c r="F100" s="46"/>
      <c r="G100" s="46"/>
      <c r="H100" s="132"/>
      <c r="I100" s="132"/>
      <c r="J100" s="46"/>
      <c r="K100" s="46"/>
      <c r="L100" s="90"/>
      <c r="M100" s="90"/>
      <c r="N100" s="90"/>
      <c r="O100" s="90"/>
      <c r="P100" s="90"/>
      <c r="Q100" s="46"/>
      <c r="R100" s="90"/>
      <c r="S100" s="90"/>
    </row>
    <row r="101" spans="1:19" s="161" customFormat="1">
      <c r="A101" s="46"/>
      <c r="B101" s="46"/>
      <c r="C101" s="46"/>
      <c r="D101" s="46"/>
      <c r="E101" s="46"/>
      <c r="F101" s="46"/>
      <c r="G101" s="46"/>
      <c r="H101" s="132"/>
      <c r="I101" s="132"/>
      <c r="J101" s="46"/>
      <c r="K101" s="46"/>
      <c r="L101" s="90"/>
      <c r="M101" s="90"/>
      <c r="N101" s="90"/>
      <c r="O101" s="90"/>
      <c r="P101" s="90"/>
      <c r="Q101" s="46"/>
      <c r="R101" s="90"/>
      <c r="S101" s="90"/>
    </row>
    <row r="102" spans="1:19" s="161" customFormat="1">
      <c r="A102" s="46"/>
      <c r="B102" s="46"/>
      <c r="C102" s="46"/>
      <c r="D102" s="46"/>
      <c r="E102" s="46"/>
      <c r="F102" s="46"/>
      <c r="G102" s="46"/>
      <c r="H102" s="132"/>
      <c r="I102" s="132"/>
      <c r="J102" s="46"/>
      <c r="K102" s="46"/>
      <c r="L102" s="90"/>
      <c r="M102" s="90"/>
      <c r="N102" s="90"/>
      <c r="O102" s="90"/>
      <c r="P102" s="90"/>
      <c r="Q102" s="46"/>
      <c r="R102" s="90"/>
      <c r="S102" s="90"/>
    </row>
    <row r="103" spans="1:19" s="161" customFormat="1">
      <c r="A103" s="46"/>
      <c r="B103" s="46"/>
      <c r="C103" s="46"/>
      <c r="D103" s="46"/>
      <c r="E103" s="46"/>
      <c r="F103" s="46"/>
      <c r="G103" s="46"/>
      <c r="H103" s="132"/>
      <c r="I103" s="132"/>
      <c r="J103" s="46"/>
      <c r="K103" s="46"/>
      <c r="L103" s="90"/>
      <c r="M103" s="90"/>
      <c r="N103" s="90"/>
      <c r="O103" s="90"/>
      <c r="P103" s="90"/>
      <c r="Q103" s="46"/>
      <c r="R103" s="90"/>
      <c r="S103" s="90"/>
    </row>
    <row r="104" spans="1:19" s="161" customFormat="1">
      <c r="A104" s="46"/>
      <c r="B104" s="46"/>
      <c r="C104" s="46"/>
      <c r="D104" s="46"/>
      <c r="E104" s="46"/>
      <c r="F104" s="46"/>
      <c r="G104" s="46"/>
      <c r="H104" s="132"/>
      <c r="I104" s="132"/>
      <c r="J104" s="46"/>
      <c r="K104" s="46"/>
      <c r="L104" s="90"/>
      <c r="M104" s="90"/>
      <c r="N104" s="90"/>
      <c r="O104" s="90"/>
      <c r="P104" s="90"/>
      <c r="Q104" s="46"/>
      <c r="R104" s="90"/>
      <c r="S104" s="90"/>
    </row>
    <row r="105" spans="1:19" s="161" customFormat="1">
      <c r="A105" s="46"/>
      <c r="B105" s="46"/>
      <c r="C105" s="46"/>
      <c r="D105" s="46"/>
      <c r="E105" s="46"/>
      <c r="F105" s="46"/>
      <c r="G105" s="46"/>
      <c r="H105" s="132"/>
      <c r="I105" s="132"/>
      <c r="J105" s="46"/>
      <c r="K105" s="46"/>
      <c r="L105" s="90"/>
      <c r="M105" s="90"/>
      <c r="N105" s="90"/>
      <c r="O105" s="90"/>
      <c r="P105" s="90"/>
      <c r="Q105" s="46"/>
      <c r="R105" s="90"/>
      <c r="S105" s="90"/>
    </row>
    <row r="106" spans="1:19" s="161" customFormat="1">
      <c r="A106" s="46"/>
      <c r="B106" s="46"/>
      <c r="C106" s="46"/>
      <c r="D106" s="46"/>
      <c r="E106" s="46"/>
      <c r="F106" s="46"/>
      <c r="G106" s="46"/>
      <c r="H106" s="132"/>
      <c r="I106" s="132"/>
      <c r="J106" s="46"/>
      <c r="K106" s="46"/>
      <c r="L106" s="90"/>
      <c r="M106" s="90"/>
      <c r="N106" s="90"/>
      <c r="O106" s="90"/>
      <c r="P106" s="90"/>
      <c r="Q106" s="46"/>
      <c r="R106" s="90"/>
      <c r="S106" s="90"/>
    </row>
    <row r="107" spans="1:19" s="161" customFormat="1">
      <c r="A107" s="46"/>
      <c r="B107" s="46"/>
      <c r="C107" s="46"/>
      <c r="D107" s="46"/>
      <c r="E107" s="46"/>
      <c r="F107" s="46"/>
      <c r="G107" s="46"/>
      <c r="H107" s="132"/>
      <c r="I107" s="132"/>
      <c r="J107" s="46"/>
      <c r="K107" s="46"/>
      <c r="L107" s="90"/>
      <c r="M107" s="90"/>
      <c r="N107" s="90"/>
      <c r="O107" s="90"/>
      <c r="P107" s="90"/>
      <c r="Q107" s="46"/>
      <c r="R107" s="90"/>
      <c r="S107" s="90"/>
    </row>
    <row r="108" spans="1:19" s="161" customFormat="1">
      <c r="A108" s="46"/>
      <c r="B108" s="46"/>
      <c r="C108" s="46"/>
      <c r="D108" s="46"/>
      <c r="E108" s="46"/>
      <c r="F108" s="46"/>
      <c r="G108" s="46"/>
      <c r="H108" s="132"/>
      <c r="I108" s="132"/>
      <c r="J108" s="46"/>
      <c r="K108" s="46"/>
      <c r="L108" s="90"/>
      <c r="M108" s="90"/>
      <c r="N108" s="90"/>
      <c r="O108" s="90"/>
      <c r="P108" s="90"/>
      <c r="Q108" s="46"/>
      <c r="R108" s="90"/>
      <c r="S108" s="90"/>
    </row>
    <row r="109" spans="1:19" s="161" customFormat="1">
      <c r="A109" s="46"/>
      <c r="B109" s="46"/>
      <c r="C109" s="46"/>
      <c r="D109" s="46"/>
      <c r="E109" s="46"/>
      <c r="F109" s="46"/>
      <c r="G109" s="46"/>
      <c r="H109" s="132"/>
      <c r="I109" s="132"/>
      <c r="J109" s="46"/>
      <c r="K109" s="46"/>
      <c r="L109" s="90"/>
      <c r="M109" s="90"/>
      <c r="N109" s="90"/>
      <c r="O109" s="90"/>
      <c r="P109" s="90"/>
      <c r="Q109" s="46"/>
      <c r="R109" s="90"/>
      <c r="S109" s="90"/>
    </row>
    <row r="110" spans="1:19" s="161" customFormat="1">
      <c r="A110" s="46"/>
      <c r="B110" s="46"/>
      <c r="C110" s="46"/>
      <c r="D110" s="46"/>
      <c r="E110" s="46"/>
      <c r="F110" s="46"/>
      <c r="G110" s="46"/>
      <c r="H110" s="132"/>
      <c r="I110" s="132"/>
      <c r="J110" s="46"/>
      <c r="K110" s="46"/>
      <c r="L110" s="90"/>
      <c r="M110" s="90"/>
      <c r="N110" s="90"/>
      <c r="O110" s="90"/>
      <c r="P110" s="90"/>
      <c r="Q110" s="46"/>
      <c r="R110" s="90"/>
      <c r="S110" s="90"/>
    </row>
    <row r="111" spans="1:19" s="161" customFormat="1">
      <c r="A111" s="46"/>
      <c r="B111" s="46"/>
      <c r="C111" s="46"/>
      <c r="D111" s="46"/>
      <c r="E111" s="46"/>
      <c r="F111" s="46"/>
      <c r="G111" s="46"/>
      <c r="H111" s="132"/>
      <c r="I111" s="132"/>
      <c r="J111" s="46"/>
      <c r="K111" s="46"/>
      <c r="L111" s="90"/>
      <c r="M111" s="90"/>
      <c r="N111" s="90"/>
      <c r="O111" s="90"/>
      <c r="P111" s="90"/>
      <c r="Q111" s="46"/>
      <c r="R111" s="90"/>
      <c r="S111" s="90"/>
    </row>
    <row r="112" spans="1:19" s="161" customFormat="1">
      <c r="A112" s="46"/>
      <c r="B112" s="46"/>
      <c r="C112" s="46"/>
      <c r="D112" s="46"/>
      <c r="E112" s="46"/>
      <c r="F112" s="46"/>
      <c r="G112" s="46"/>
      <c r="H112" s="132"/>
      <c r="I112" s="132"/>
      <c r="J112" s="46"/>
      <c r="K112" s="46"/>
      <c r="L112" s="90"/>
      <c r="M112" s="90"/>
      <c r="N112" s="90"/>
      <c r="O112" s="90"/>
      <c r="P112" s="90"/>
      <c r="Q112" s="46"/>
      <c r="R112" s="90"/>
      <c r="S112" s="90"/>
    </row>
    <row r="113" spans="1:19" s="161" customFormat="1">
      <c r="A113" s="46"/>
      <c r="B113" s="46"/>
      <c r="C113" s="46"/>
      <c r="D113" s="46"/>
      <c r="E113" s="46"/>
      <c r="F113" s="46"/>
      <c r="G113" s="46"/>
      <c r="H113" s="132"/>
      <c r="I113" s="132"/>
      <c r="J113" s="46"/>
      <c r="K113" s="46"/>
      <c r="L113" s="90"/>
      <c r="M113" s="90"/>
      <c r="N113" s="90"/>
      <c r="O113" s="90"/>
      <c r="P113" s="90"/>
      <c r="Q113" s="46"/>
      <c r="R113" s="90"/>
      <c r="S113" s="90"/>
    </row>
    <row r="114" spans="1:19" s="161" customFormat="1">
      <c r="A114" s="46"/>
      <c r="B114" s="46"/>
      <c r="C114" s="46"/>
      <c r="D114" s="46"/>
      <c r="E114" s="46"/>
      <c r="F114" s="46"/>
      <c r="G114" s="46"/>
      <c r="H114" s="132"/>
      <c r="I114" s="132"/>
      <c r="J114" s="46"/>
      <c r="K114" s="46"/>
      <c r="L114" s="90"/>
      <c r="M114" s="90"/>
      <c r="N114" s="90"/>
      <c r="O114" s="90"/>
      <c r="P114" s="90"/>
      <c r="Q114" s="46"/>
      <c r="R114" s="90"/>
      <c r="S114" s="90"/>
    </row>
    <row r="115" spans="1:19" s="161" customFormat="1">
      <c r="A115" s="46"/>
      <c r="B115" s="46"/>
      <c r="C115" s="46"/>
      <c r="D115" s="46"/>
      <c r="E115" s="46"/>
      <c r="F115" s="46"/>
      <c r="G115" s="46"/>
      <c r="H115" s="132"/>
      <c r="I115" s="132"/>
      <c r="J115" s="46"/>
      <c r="K115" s="46"/>
      <c r="L115" s="90"/>
      <c r="M115" s="90"/>
      <c r="N115" s="90"/>
      <c r="O115" s="90"/>
      <c r="P115" s="90"/>
      <c r="Q115" s="46"/>
      <c r="R115" s="90"/>
      <c r="S115" s="90"/>
    </row>
    <row r="116" spans="1:19" s="161" customFormat="1">
      <c r="A116" s="46"/>
      <c r="B116" s="46"/>
      <c r="C116" s="46"/>
      <c r="D116" s="46"/>
      <c r="E116" s="46"/>
      <c r="F116" s="46"/>
      <c r="G116" s="46"/>
      <c r="H116" s="132"/>
      <c r="I116" s="132"/>
      <c r="J116" s="46"/>
      <c r="K116" s="46"/>
      <c r="L116" s="90"/>
      <c r="M116" s="90"/>
      <c r="N116" s="90"/>
      <c r="O116" s="90"/>
      <c r="P116" s="90"/>
      <c r="Q116" s="46"/>
      <c r="R116" s="90"/>
      <c r="S116" s="90"/>
    </row>
    <row r="117" spans="1:19" s="161" customFormat="1">
      <c r="A117" s="46"/>
      <c r="B117" s="46"/>
      <c r="C117" s="46"/>
      <c r="D117" s="46"/>
      <c r="E117" s="46"/>
      <c r="F117" s="46"/>
      <c r="G117" s="46"/>
      <c r="H117" s="132"/>
      <c r="I117" s="132"/>
      <c r="J117" s="46"/>
      <c r="K117" s="46"/>
      <c r="L117" s="90"/>
      <c r="M117" s="90"/>
      <c r="N117" s="90"/>
      <c r="O117" s="90"/>
      <c r="P117" s="90"/>
      <c r="Q117" s="46"/>
      <c r="R117" s="90"/>
      <c r="S117" s="90"/>
    </row>
    <row r="118" spans="1:19" s="161" customFormat="1">
      <c r="A118" s="46"/>
      <c r="B118" s="46"/>
      <c r="C118" s="46"/>
      <c r="D118" s="46"/>
      <c r="E118" s="46"/>
      <c r="F118" s="46"/>
      <c r="G118" s="46"/>
      <c r="H118" s="132"/>
      <c r="I118" s="132"/>
      <c r="J118" s="46"/>
      <c r="K118" s="46"/>
      <c r="L118" s="90"/>
      <c r="M118" s="90"/>
      <c r="N118" s="90"/>
      <c r="O118" s="90"/>
      <c r="P118" s="90"/>
      <c r="Q118" s="46"/>
      <c r="R118" s="90"/>
      <c r="S118" s="90"/>
    </row>
    <row r="119" spans="1:19" s="161" customFormat="1">
      <c r="A119" s="46"/>
      <c r="B119" s="46"/>
      <c r="C119" s="46"/>
      <c r="D119" s="46"/>
      <c r="E119" s="46"/>
      <c r="F119" s="46"/>
      <c r="G119" s="46"/>
      <c r="H119" s="132"/>
      <c r="I119" s="132"/>
      <c r="J119" s="46"/>
      <c r="K119" s="46"/>
      <c r="L119" s="90"/>
      <c r="M119" s="90"/>
      <c r="N119" s="90"/>
      <c r="O119" s="90"/>
      <c r="P119" s="90"/>
      <c r="Q119" s="46"/>
      <c r="R119" s="90"/>
      <c r="S119" s="90"/>
    </row>
    <row r="120" spans="1:19" s="161" customFormat="1">
      <c r="A120" s="46"/>
      <c r="B120" s="46"/>
      <c r="C120" s="46"/>
      <c r="D120" s="46"/>
      <c r="E120" s="46"/>
      <c r="F120" s="46"/>
      <c r="G120" s="46"/>
      <c r="H120" s="132"/>
      <c r="I120" s="132"/>
      <c r="J120" s="46"/>
      <c r="K120" s="46"/>
      <c r="L120" s="90"/>
      <c r="M120" s="90"/>
      <c r="N120" s="90"/>
      <c r="O120" s="90"/>
      <c r="P120" s="90"/>
      <c r="Q120" s="46"/>
      <c r="R120" s="90"/>
      <c r="S120" s="90"/>
    </row>
    <row r="121" spans="1:19" s="161" customFormat="1">
      <c r="A121" s="46"/>
      <c r="B121" s="46"/>
      <c r="C121" s="46"/>
      <c r="D121" s="46"/>
      <c r="E121" s="46"/>
      <c r="F121" s="46"/>
      <c r="G121" s="46"/>
      <c r="H121" s="132"/>
      <c r="I121" s="132"/>
      <c r="J121" s="46"/>
      <c r="K121" s="46"/>
      <c r="L121" s="90"/>
      <c r="M121" s="90"/>
      <c r="N121" s="90"/>
      <c r="O121" s="90"/>
      <c r="P121" s="90"/>
      <c r="Q121" s="46"/>
      <c r="R121" s="90"/>
      <c r="S121" s="90"/>
    </row>
    <row r="122" spans="1:19" s="161" customFormat="1">
      <c r="A122" s="46"/>
      <c r="B122" s="46"/>
      <c r="C122" s="46"/>
      <c r="D122" s="46"/>
      <c r="E122" s="46"/>
      <c r="F122" s="46"/>
      <c r="G122" s="46"/>
      <c r="H122" s="132"/>
      <c r="I122" s="132"/>
      <c r="J122" s="46"/>
      <c r="K122" s="46"/>
      <c r="L122" s="90"/>
      <c r="M122" s="90"/>
      <c r="N122" s="90"/>
      <c r="O122" s="90"/>
      <c r="P122" s="90"/>
      <c r="Q122" s="46"/>
      <c r="R122" s="90"/>
      <c r="S122" s="90"/>
    </row>
    <row r="123" spans="1:19" s="161" customFormat="1">
      <c r="A123" s="46"/>
      <c r="B123" s="46"/>
      <c r="C123" s="46"/>
      <c r="D123" s="46"/>
      <c r="E123" s="46"/>
      <c r="F123" s="46"/>
      <c r="G123" s="46"/>
      <c r="H123" s="132"/>
      <c r="I123" s="132"/>
      <c r="J123" s="46"/>
      <c r="K123" s="46"/>
      <c r="L123" s="90"/>
      <c r="M123" s="90"/>
      <c r="N123" s="90"/>
      <c r="O123" s="90"/>
      <c r="P123" s="90"/>
      <c r="Q123" s="46"/>
      <c r="R123" s="90"/>
      <c r="S123" s="90"/>
    </row>
    <row r="124" spans="1:19" s="161" customFormat="1">
      <c r="A124" s="46"/>
      <c r="B124" s="46"/>
      <c r="C124" s="46"/>
      <c r="D124" s="46"/>
      <c r="E124" s="46"/>
      <c r="F124" s="46"/>
      <c r="G124" s="46"/>
      <c r="H124" s="132"/>
      <c r="I124" s="132"/>
      <c r="J124" s="46"/>
      <c r="K124" s="46"/>
      <c r="L124" s="90"/>
      <c r="M124" s="90"/>
      <c r="N124" s="90"/>
      <c r="O124" s="90"/>
      <c r="P124" s="90"/>
      <c r="Q124" s="46"/>
      <c r="R124" s="90"/>
      <c r="S124" s="90"/>
    </row>
    <row r="125" spans="1:19" s="161" customFormat="1">
      <c r="A125" s="46"/>
      <c r="B125" s="46"/>
      <c r="C125" s="46"/>
      <c r="D125" s="46"/>
      <c r="E125" s="46"/>
      <c r="F125" s="46"/>
      <c r="G125" s="46"/>
      <c r="H125" s="132"/>
      <c r="I125" s="132"/>
      <c r="J125" s="46"/>
      <c r="K125" s="46"/>
      <c r="L125" s="90"/>
      <c r="M125" s="90"/>
      <c r="N125" s="90"/>
      <c r="O125" s="90"/>
      <c r="P125" s="90"/>
      <c r="Q125" s="46"/>
      <c r="R125" s="90"/>
      <c r="S125" s="90"/>
    </row>
    <row r="126" spans="1:19" s="161" customFormat="1">
      <c r="A126" s="46"/>
      <c r="B126" s="46"/>
      <c r="C126" s="46"/>
      <c r="D126" s="46"/>
      <c r="E126" s="46"/>
      <c r="F126" s="46"/>
      <c r="G126" s="46"/>
      <c r="H126" s="132"/>
      <c r="I126" s="132"/>
      <c r="J126" s="46"/>
      <c r="K126" s="46"/>
      <c r="L126" s="90"/>
      <c r="M126" s="90"/>
      <c r="N126" s="90"/>
      <c r="O126" s="90"/>
      <c r="P126" s="90"/>
      <c r="Q126" s="46"/>
      <c r="R126" s="90"/>
      <c r="S126" s="90"/>
    </row>
    <row r="127" spans="1:19" s="161" customFormat="1">
      <c r="A127" s="46"/>
      <c r="B127" s="46"/>
      <c r="C127" s="46"/>
      <c r="D127" s="46"/>
      <c r="E127" s="46"/>
      <c r="F127" s="46"/>
      <c r="G127" s="46"/>
      <c r="H127" s="132"/>
      <c r="I127" s="132"/>
      <c r="J127" s="46"/>
      <c r="K127" s="46"/>
      <c r="L127" s="90"/>
      <c r="M127" s="90"/>
      <c r="N127" s="90"/>
      <c r="O127" s="90"/>
      <c r="P127" s="90"/>
      <c r="Q127" s="46"/>
      <c r="R127" s="90"/>
      <c r="S127" s="90"/>
    </row>
    <row r="128" spans="1:19" s="161" customFormat="1">
      <c r="A128" s="46"/>
      <c r="B128" s="46"/>
      <c r="C128" s="46"/>
      <c r="D128" s="46"/>
      <c r="E128" s="46"/>
      <c r="F128" s="46"/>
      <c r="G128" s="46"/>
      <c r="H128" s="132"/>
      <c r="I128" s="132"/>
      <c r="J128" s="46"/>
      <c r="K128" s="46"/>
      <c r="L128" s="90"/>
      <c r="M128" s="90"/>
      <c r="N128" s="90"/>
      <c r="O128" s="90"/>
      <c r="P128" s="90"/>
      <c r="Q128" s="46"/>
      <c r="R128" s="90"/>
      <c r="S128" s="90"/>
    </row>
    <row r="129" spans="1:19" s="161" customFormat="1">
      <c r="A129" s="46"/>
      <c r="B129" s="46"/>
      <c r="C129" s="46"/>
      <c r="D129" s="46"/>
      <c r="E129" s="46"/>
      <c r="F129" s="46"/>
      <c r="G129" s="46"/>
      <c r="H129" s="132"/>
      <c r="I129" s="132"/>
      <c r="J129" s="46"/>
      <c r="K129" s="46"/>
      <c r="L129" s="90"/>
      <c r="M129" s="90"/>
      <c r="N129" s="90"/>
      <c r="O129" s="90"/>
      <c r="P129" s="90"/>
      <c r="Q129" s="46"/>
      <c r="R129" s="90"/>
      <c r="S129" s="90"/>
    </row>
    <row r="130" spans="1:19" s="161" customFormat="1">
      <c r="A130" s="46"/>
      <c r="B130" s="46"/>
      <c r="C130" s="46"/>
      <c r="D130" s="46"/>
      <c r="E130" s="46"/>
      <c r="F130" s="46"/>
      <c r="G130" s="46"/>
      <c r="H130" s="132"/>
      <c r="I130" s="132"/>
      <c r="J130" s="46"/>
      <c r="K130" s="46"/>
      <c r="L130" s="90"/>
      <c r="M130" s="90"/>
      <c r="N130" s="90"/>
      <c r="O130" s="90"/>
      <c r="P130" s="90"/>
      <c r="Q130" s="46"/>
      <c r="R130" s="90"/>
      <c r="S130" s="90"/>
    </row>
    <row r="131" spans="1:19" s="161" customFormat="1">
      <c r="A131" s="46"/>
      <c r="B131" s="46"/>
      <c r="C131" s="46"/>
      <c r="D131" s="46"/>
      <c r="E131" s="46"/>
      <c r="F131" s="46"/>
      <c r="G131" s="46"/>
      <c r="H131" s="132"/>
      <c r="I131" s="132"/>
      <c r="J131" s="46"/>
      <c r="K131" s="46"/>
      <c r="L131" s="90"/>
      <c r="M131" s="90"/>
      <c r="N131" s="90"/>
      <c r="O131" s="90"/>
      <c r="P131" s="90"/>
      <c r="Q131" s="46"/>
      <c r="R131" s="90"/>
      <c r="S131" s="90"/>
    </row>
    <row r="132" spans="1:19" s="161" customFormat="1">
      <c r="A132" s="46"/>
      <c r="B132" s="46"/>
      <c r="C132" s="46"/>
      <c r="D132" s="46"/>
      <c r="E132" s="46"/>
      <c r="F132" s="46"/>
      <c r="G132" s="46"/>
      <c r="H132" s="132"/>
      <c r="I132" s="132"/>
      <c r="J132" s="46"/>
      <c r="K132" s="46"/>
      <c r="L132" s="90"/>
      <c r="M132" s="90"/>
      <c r="N132" s="90"/>
      <c r="O132" s="90"/>
      <c r="P132" s="90"/>
      <c r="Q132" s="46"/>
      <c r="R132" s="90"/>
      <c r="S132" s="90"/>
    </row>
    <row r="133" spans="1:19" s="161" customFormat="1">
      <c r="A133" s="46"/>
      <c r="B133" s="46"/>
      <c r="C133" s="46"/>
      <c r="D133" s="46"/>
      <c r="E133" s="46"/>
      <c r="F133" s="46"/>
      <c r="G133" s="46"/>
      <c r="H133" s="132"/>
      <c r="I133" s="132"/>
      <c r="J133" s="46"/>
      <c r="K133" s="46"/>
      <c r="L133" s="90"/>
      <c r="M133" s="90"/>
      <c r="N133" s="90"/>
      <c r="O133" s="90"/>
      <c r="P133" s="90"/>
      <c r="Q133" s="46"/>
      <c r="R133" s="90"/>
      <c r="S133" s="90"/>
    </row>
    <row r="134" spans="1:19" s="161" customFormat="1">
      <c r="A134" s="46"/>
      <c r="B134" s="46"/>
      <c r="C134" s="46"/>
      <c r="D134" s="46"/>
      <c r="E134" s="46"/>
      <c r="F134" s="46"/>
      <c r="G134" s="46"/>
      <c r="H134" s="132"/>
      <c r="I134" s="132"/>
      <c r="J134" s="46"/>
      <c r="K134" s="46"/>
      <c r="L134" s="90"/>
      <c r="M134" s="90"/>
      <c r="N134" s="90"/>
      <c r="O134" s="90"/>
      <c r="P134" s="90"/>
      <c r="Q134" s="46"/>
      <c r="R134" s="90"/>
      <c r="S134" s="90"/>
    </row>
    <row r="135" spans="1:19" s="161" customFormat="1">
      <c r="B135" s="90"/>
      <c r="C135" s="90"/>
      <c r="D135" s="90"/>
      <c r="E135" s="90"/>
      <c r="F135" s="90"/>
      <c r="G135" s="90"/>
      <c r="H135" s="91"/>
      <c r="I135" s="91"/>
      <c r="J135" s="90"/>
      <c r="K135" s="90"/>
      <c r="L135" s="90"/>
      <c r="M135" s="90"/>
      <c r="N135" s="90"/>
      <c r="O135" s="90"/>
      <c r="P135" s="90"/>
      <c r="Q135" s="46"/>
      <c r="R135" s="90"/>
      <c r="S135" s="90"/>
    </row>
    <row r="136" spans="1:19" s="161" customFormat="1">
      <c r="B136" s="90"/>
      <c r="C136" s="90"/>
      <c r="D136" s="90"/>
      <c r="E136" s="90"/>
      <c r="F136" s="90"/>
      <c r="G136" s="90"/>
      <c r="H136" s="91"/>
      <c r="I136" s="91"/>
      <c r="J136" s="90"/>
      <c r="K136" s="90"/>
      <c r="L136" s="90"/>
      <c r="M136" s="90"/>
      <c r="N136" s="90"/>
      <c r="O136" s="90"/>
      <c r="P136" s="90"/>
      <c r="Q136" s="46"/>
      <c r="R136" s="90"/>
      <c r="S136" s="90"/>
    </row>
    <row r="137" spans="1:19">
      <c r="B137" s="46"/>
      <c r="C137" s="46"/>
      <c r="D137" s="46"/>
      <c r="E137" s="46"/>
      <c r="F137" s="46"/>
      <c r="G137" s="46"/>
      <c r="H137" s="132"/>
      <c r="I137" s="132"/>
      <c r="J137" s="46"/>
      <c r="K137" s="46"/>
      <c r="L137" s="90"/>
      <c r="M137" s="90"/>
      <c r="N137" s="90"/>
      <c r="O137" s="90"/>
    </row>
    <row r="138" spans="1:19">
      <c r="B138" s="46"/>
      <c r="C138" s="46"/>
      <c r="D138" s="46"/>
      <c r="E138" s="46"/>
      <c r="F138" s="46"/>
      <c r="G138" s="46"/>
      <c r="H138" s="132"/>
      <c r="I138" s="132"/>
      <c r="J138" s="46"/>
      <c r="K138" s="46"/>
      <c r="L138" s="90"/>
      <c r="M138" s="90"/>
      <c r="N138" s="90"/>
      <c r="O138" s="90"/>
    </row>
    <row r="139" spans="1:19">
      <c r="B139" s="46"/>
      <c r="C139" s="46"/>
      <c r="D139" s="46"/>
      <c r="E139" s="46"/>
      <c r="F139" s="46"/>
      <c r="G139" s="46"/>
      <c r="H139" s="132"/>
      <c r="I139" s="132"/>
      <c r="J139" s="46"/>
      <c r="K139" s="46"/>
      <c r="L139" s="90"/>
      <c r="M139" s="90"/>
      <c r="N139" s="90"/>
      <c r="O139" s="90"/>
    </row>
    <row r="140" spans="1:19">
      <c r="B140" s="46"/>
      <c r="C140" s="46"/>
      <c r="D140" s="46"/>
      <c r="E140" s="46"/>
      <c r="F140" s="46"/>
      <c r="G140" s="46"/>
      <c r="H140" s="132"/>
      <c r="I140" s="132"/>
      <c r="J140" s="46"/>
      <c r="K140" s="46"/>
      <c r="L140" s="90"/>
      <c r="M140" s="90"/>
      <c r="N140" s="90"/>
      <c r="O140" s="90"/>
    </row>
    <row r="141" spans="1:19">
      <c r="B141" s="90"/>
      <c r="C141" s="90"/>
      <c r="D141" s="90"/>
      <c r="E141" s="90"/>
      <c r="F141" s="90"/>
      <c r="G141" s="90"/>
      <c r="H141" s="91"/>
      <c r="I141" s="91"/>
      <c r="J141" s="90"/>
      <c r="K141" s="90"/>
      <c r="L141" s="90"/>
      <c r="M141" s="90"/>
      <c r="N141" s="90"/>
      <c r="O141" s="90"/>
    </row>
    <row r="142" spans="1:19">
      <c r="B142" s="90"/>
      <c r="C142" s="90"/>
      <c r="D142" s="90"/>
      <c r="E142" s="90"/>
      <c r="F142" s="90"/>
      <c r="G142" s="90"/>
      <c r="H142" s="91"/>
      <c r="I142" s="91"/>
      <c r="J142" s="90"/>
      <c r="K142" s="90"/>
      <c r="L142" s="90"/>
      <c r="M142" s="90"/>
      <c r="N142" s="90"/>
      <c r="O142" s="90"/>
    </row>
    <row r="143" spans="1:19">
      <c r="B143" s="90"/>
      <c r="C143" s="90"/>
      <c r="D143" s="90"/>
      <c r="E143" s="90"/>
      <c r="F143" s="90"/>
      <c r="G143" s="90"/>
      <c r="H143" s="91"/>
      <c r="I143" s="91"/>
      <c r="J143" s="90"/>
      <c r="K143" s="90"/>
      <c r="L143" s="90"/>
      <c r="M143" s="90"/>
      <c r="N143" s="90"/>
      <c r="O143" s="90"/>
    </row>
    <row r="144" spans="1:19">
      <c r="B144" s="90"/>
      <c r="C144" s="90"/>
      <c r="D144" s="90"/>
      <c r="E144" s="90"/>
      <c r="F144" s="90"/>
      <c r="G144" s="90"/>
      <c r="H144" s="91"/>
      <c r="I144" s="91"/>
      <c r="J144" s="90"/>
      <c r="K144" s="90"/>
      <c r="L144" s="90"/>
      <c r="M144" s="90"/>
      <c r="N144" s="90"/>
      <c r="O144" s="90"/>
    </row>
  </sheetData>
  <sheetProtection sheet="1" objects="1" scenarios="1"/>
  <pageMargins left="0.39370078740157483" right="0.39370078740157483" top="0.39370078740157483" bottom="0.39370078740157483" header="0.39370078740157483"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355600</xdr:colOff>
                    <xdr:row>4</xdr:row>
                    <xdr:rowOff>69850</xdr:rowOff>
                  </from>
                  <to>
                    <xdr:col>4</xdr:col>
                    <xdr:colOff>476250</xdr:colOff>
                    <xdr:row>6</xdr:row>
                    <xdr:rowOff>12700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zoomScale="75" zoomScaleNormal="75" workbookViewId="0">
      <pane xSplit="2" ySplit="4" topLeftCell="C5" activePane="bottomRight" state="frozen"/>
      <selection pane="topRight" activeCell="C1" sqref="C1"/>
      <selection pane="bottomLeft" activeCell="A5" sqref="A5"/>
      <selection pane="bottomRight" activeCell="H5" sqref="H5:H83"/>
    </sheetView>
  </sheetViews>
  <sheetFormatPr defaultColWidth="9.08984375" defaultRowHeight="12.5"/>
  <cols>
    <col min="1" max="1" width="3.08984375" style="58" customWidth="1"/>
    <col min="2" max="2" width="20.81640625" style="16" customWidth="1"/>
    <col min="3" max="20" width="12.6328125" style="17"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6" max="37" width="9.08984375" style="92"/>
    <col min="38" max="39" width="8.6328125" style="92" customWidth="1"/>
    <col min="40" max="41" width="8.36328125" style="92" customWidth="1"/>
    <col min="42" max="43" width="12.36328125" style="92" customWidth="1"/>
    <col min="44" max="51" width="10.6328125" style="92" customWidth="1"/>
    <col min="52" max="58" width="10.26953125" style="92" customWidth="1"/>
    <col min="59" max="63" width="9.81640625" style="92" customWidth="1"/>
    <col min="64" max="65" width="10" style="92" customWidth="1"/>
    <col min="66" max="66" width="14" style="92" customWidth="1"/>
    <col min="67" max="67" width="13.08984375" style="92" customWidth="1"/>
    <col min="68" max="68" width="13.7265625" style="92" customWidth="1"/>
    <col min="69" max="69" width="10.81640625" style="92" customWidth="1"/>
    <col min="70" max="70" width="10.7265625" style="92" customWidth="1"/>
    <col min="71" max="71" width="13.7265625" style="92" customWidth="1"/>
    <col min="72" max="72" width="12.81640625" style="92" customWidth="1"/>
    <col min="73" max="73" width="14.08984375" style="92" customWidth="1"/>
    <col min="74" max="78" width="14.36328125" style="92" customWidth="1"/>
    <col min="79" max="79" width="16.36328125" style="92" customWidth="1"/>
    <col min="80" max="80" width="12.36328125" style="92" customWidth="1"/>
    <col min="81" max="90" width="9.08984375" style="92"/>
    <col min="91" max="16384" width="9.08984375" style="17"/>
  </cols>
  <sheetData>
    <row r="1" spans="1:35" s="92" customFormat="1">
      <c r="A1" s="59">
        <v>1</v>
      </c>
      <c r="B1" s="60">
        <v>2</v>
      </c>
      <c r="C1" s="59">
        <v>3</v>
      </c>
      <c r="D1" s="82">
        <v>4</v>
      </c>
      <c r="E1" s="59">
        <v>5</v>
      </c>
      <c r="F1" s="60">
        <v>6</v>
      </c>
      <c r="G1" s="59">
        <v>7</v>
      </c>
      <c r="H1" s="82">
        <v>8</v>
      </c>
      <c r="I1" s="59">
        <v>9</v>
      </c>
      <c r="J1" s="60">
        <v>10</v>
      </c>
      <c r="K1" s="60">
        <v>11</v>
      </c>
      <c r="L1" s="59">
        <v>12</v>
      </c>
      <c r="M1" s="82">
        <v>13</v>
      </c>
      <c r="N1" s="59">
        <v>14</v>
      </c>
      <c r="O1" s="60">
        <v>15</v>
      </c>
      <c r="P1" s="60">
        <v>16</v>
      </c>
      <c r="Q1" s="59">
        <v>17</v>
      </c>
      <c r="R1" s="82">
        <v>18</v>
      </c>
      <c r="S1" s="59">
        <v>19</v>
      </c>
      <c r="T1" s="60">
        <v>20</v>
      </c>
      <c r="U1"/>
      <c r="V1"/>
      <c r="W1"/>
      <c r="X1"/>
      <c r="Y1"/>
      <c r="Z1"/>
      <c r="AA1"/>
      <c r="AB1"/>
      <c r="AC1"/>
      <c r="AD1"/>
      <c r="AE1"/>
      <c r="AF1"/>
      <c r="AG1"/>
      <c r="AH1"/>
      <c r="AI1"/>
    </row>
    <row r="2" spans="1:35" s="92" customFormat="1">
      <c r="A2" s="58"/>
      <c r="B2" s="16"/>
      <c r="C2" s="17"/>
      <c r="D2" s="83"/>
      <c r="E2" s="83"/>
      <c r="F2" s="84"/>
      <c r="G2" s="84"/>
      <c r="H2" s="140" t="s">
        <v>793</v>
      </c>
      <c r="I2" s="140" t="s">
        <v>792</v>
      </c>
      <c r="J2" s="17"/>
      <c r="K2" s="17"/>
      <c r="L2"/>
      <c r="M2" s="17"/>
      <c r="N2" s="17"/>
      <c r="O2" s="17"/>
      <c r="P2" s="17"/>
      <c r="Q2" s="17"/>
      <c r="R2" s="17"/>
      <c r="S2" s="17"/>
      <c r="T2" s="17"/>
      <c r="U2"/>
      <c r="V2"/>
      <c r="W2"/>
      <c r="X2"/>
      <c r="Y2"/>
      <c r="Z2"/>
      <c r="AA2"/>
      <c r="AB2"/>
      <c r="AC2"/>
      <c r="AD2"/>
      <c r="AE2"/>
      <c r="AF2"/>
      <c r="AG2"/>
      <c r="AH2"/>
      <c r="AI2"/>
    </row>
    <row r="3" spans="1:35" s="92" customFormat="1" ht="14.5">
      <c r="A3" s="58"/>
      <c r="B3" s="16"/>
      <c r="C3" s="17"/>
      <c r="D3" s="83"/>
      <c r="E3" s="83"/>
      <c r="F3" s="84"/>
      <c r="G3" s="84"/>
      <c r="H3" s="154">
        <v>126.4</v>
      </c>
      <c r="I3" s="154">
        <v>119.1</v>
      </c>
      <c r="J3" s="17"/>
      <c r="K3" s="79"/>
      <c r="L3"/>
      <c r="M3" s="79"/>
      <c r="N3" s="79"/>
      <c r="O3" s="79"/>
      <c r="P3" s="79"/>
      <c r="Q3" s="79"/>
      <c r="R3" s="79"/>
      <c r="S3" s="17"/>
      <c r="T3" s="17"/>
      <c r="U3"/>
      <c r="V3"/>
      <c r="W3"/>
      <c r="X3"/>
      <c r="Y3"/>
      <c r="Z3"/>
      <c r="AA3"/>
      <c r="AB3"/>
      <c r="AC3"/>
      <c r="AD3"/>
      <c r="AE3"/>
      <c r="AF3"/>
      <c r="AG3"/>
      <c r="AH3"/>
      <c r="AI3"/>
    </row>
    <row r="4" spans="1:35" s="92" customFormat="1" ht="69.75" customHeight="1">
      <c r="A4" s="58"/>
      <c r="B4" s="16"/>
      <c r="C4" s="203" t="s">
        <v>714</v>
      </c>
      <c r="D4" s="204" t="s">
        <v>715</v>
      </c>
      <c r="E4" s="204" t="s">
        <v>795</v>
      </c>
      <c r="F4" s="204" t="s">
        <v>819</v>
      </c>
      <c r="G4"/>
      <c r="H4" s="159" t="s">
        <v>716</v>
      </c>
      <c r="I4" s="204" t="s">
        <v>712</v>
      </c>
      <c r="J4" s="204" t="str">
        <f>CONCATENATE("Ranked ",E4)</f>
        <v>Ranked Venues mid-2022</v>
      </c>
      <c r="K4" s="204" t="str">
        <f>CONCATENATE("Ranked ",F4)</f>
        <v>Ranked EGMs 2022</v>
      </c>
      <c r="L4"/>
      <c r="M4" s="204" t="s">
        <v>796</v>
      </c>
      <c r="N4" s="204" t="s">
        <v>797</v>
      </c>
      <c r="O4" s="204" t="s">
        <v>798</v>
      </c>
      <c r="P4" s="204" t="s">
        <v>799</v>
      </c>
      <c r="Q4" s="204" t="s">
        <v>800</v>
      </c>
      <c r="R4" s="204" t="s">
        <v>801</v>
      </c>
      <c r="S4" s="204" t="s">
        <v>802</v>
      </c>
      <c r="T4" s="204" t="s">
        <v>803</v>
      </c>
      <c r="U4" s="153"/>
      <c r="V4"/>
      <c r="W4"/>
      <c r="X4"/>
      <c r="Y4"/>
      <c r="Z4"/>
      <c r="AA4"/>
      <c r="AB4"/>
      <c r="AC4"/>
      <c r="AD4"/>
      <c r="AE4"/>
      <c r="AF4"/>
      <c r="AG4"/>
      <c r="AH4"/>
      <c r="AI4"/>
    </row>
    <row r="5" spans="1:35" s="92" customFormat="1" ht="14.5">
      <c r="A5" s="58">
        <v>1</v>
      </c>
      <c r="B5" s="141" t="s">
        <v>10</v>
      </c>
      <c r="C5" s="142">
        <v>13069</v>
      </c>
      <c r="D5" s="143">
        <v>10541.220043048352</v>
      </c>
      <c r="E5" s="143">
        <v>2</v>
      </c>
      <c r="F5" s="143">
        <v>58</v>
      </c>
      <c r="G5"/>
      <c r="H5" s="144">
        <v>2.3814389999999999</v>
      </c>
      <c r="I5" s="144">
        <v>1.5719405499999999</v>
      </c>
      <c r="J5" s="145">
        <f>RANK(E5,E$5:E$83)</f>
        <v>55</v>
      </c>
      <c r="K5" s="145">
        <f>RANK(F5,F$5:F$83)</f>
        <v>61</v>
      </c>
      <c r="L5"/>
      <c r="M5" s="146">
        <f>F5/D5*1000</f>
        <v>5.5022093992098595</v>
      </c>
      <c r="N5" s="145">
        <f>RANK(M5,M$5:M$83)</f>
        <v>36</v>
      </c>
      <c r="O5" s="145">
        <f>RANK(H5,H$5:H$83)</f>
        <v>63</v>
      </c>
      <c r="P5" s="147">
        <f>H5/D5*1000000</f>
        <v>225.91682843870566</v>
      </c>
      <c r="Q5" s="145">
        <f>RANK(P5,P$5:P$83)</f>
        <v>53</v>
      </c>
      <c r="R5" s="146">
        <f>(H5-I5)/I5*100</f>
        <v>51.49675984883779</v>
      </c>
      <c r="S5" s="146">
        <f>IF((I5*H$3/I$3)&gt;0,(H5-(I5*H$3/I$3))/(I5*H$3/I$3)*100,"")</f>
        <v>42.747342547441306</v>
      </c>
      <c r="T5" s="145">
        <f>RANK($S5,$S$5:$S$83)</f>
        <v>21</v>
      </c>
      <c r="U5"/>
      <c r="V5"/>
      <c r="W5"/>
      <c r="X5"/>
      <c r="Z5"/>
      <c r="AA5"/>
      <c r="AB5"/>
      <c r="AC5"/>
      <c r="AD5"/>
      <c r="AE5"/>
      <c r="AF5"/>
      <c r="AG5"/>
      <c r="AH5"/>
      <c r="AI5"/>
    </row>
    <row r="6" spans="1:35" s="92" customFormat="1" ht="14.5">
      <c r="A6" s="58">
        <v>2</v>
      </c>
      <c r="B6" s="141" t="s">
        <v>11</v>
      </c>
      <c r="C6" s="142">
        <v>11922</v>
      </c>
      <c r="D6" s="143">
        <v>9816.8655580554641</v>
      </c>
      <c r="E6" s="143">
        <v>2</v>
      </c>
      <c r="F6" s="143">
        <v>87</v>
      </c>
      <c r="G6"/>
      <c r="H6" s="144">
        <v>4.1889240000000001</v>
      </c>
      <c r="I6" s="144">
        <v>3.0615832000000003</v>
      </c>
      <c r="J6" s="145">
        <f>RANK(E6,E$5:E$83)</f>
        <v>55</v>
      </c>
      <c r="K6" s="145">
        <f>RANK(F6,F$5:F$83)</f>
        <v>58</v>
      </c>
      <c r="L6"/>
      <c r="M6" s="146">
        <f t="shared" ref="M6:M69" si="0">F6/D6*1000</f>
        <v>8.8622992222410613</v>
      </c>
      <c r="N6" s="145">
        <f t="shared" ref="N6:N69" si="1">RANK(M6,M$5:M$83)</f>
        <v>7</v>
      </c>
      <c r="O6" s="145">
        <f t="shared" ref="O6:O69" si="2">RANK(H6,H$5:H$83)</f>
        <v>58</v>
      </c>
      <c r="P6" s="147">
        <f t="shared" ref="P6:P69" si="3">H6/D6*1000000</f>
        <v>426.70687249686114</v>
      </c>
      <c r="Q6" s="145">
        <f t="shared" ref="Q6:Q69" si="4">RANK(P6,P$5:P$83)</f>
        <v>34</v>
      </c>
      <c r="R6" s="146">
        <f t="shared" ref="R6:R69" si="5">(H6-I6)/I6*100</f>
        <v>36.822151362732839</v>
      </c>
      <c r="S6" s="146">
        <f>IF((I6*H$3/I$3)&gt;0,(H6-(I6*H$3/I$3))/(I6*H$3/I$3)*100,"")</f>
        <v>28.920239140043357</v>
      </c>
      <c r="T6" s="145">
        <f t="shared" ref="T6:T36" si="6">RANK($S6,$S$5:$S$83)</f>
        <v>57</v>
      </c>
      <c r="U6"/>
      <c r="V6"/>
      <c r="W6"/>
      <c r="X6"/>
      <c r="Z6"/>
      <c r="AA6"/>
      <c r="AB6"/>
      <c r="AC6"/>
      <c r="AD6"/>
      <c r="AE6"/>
      <c r="AF6"/>
      <c r="AG6"/>
      <c r="AH6"/>
      <c r="AI6"/>
    </row>
    <row r="7" spans="1:35" s="92" customFormat="1" ht="14.5">
      <c r="A7" s="58">
        <v>3</v>
      </c>
      <c r="B7" s="141" t="s">
        <v>12</v>
      </c>
      <c r="C7" s="142">
        <v>113183</v>
      </c>
      <c r="D7" s="143">
        <v>87168.683976125525</v>
      </c>
      <c r="E7" s="143">
        <v>14</v>
      </c>
      <c r="F7" s="143">
        <v>647</v>
      </c>
      <c r="G7"/>
      <c r="H7" s="144">
        <v>51.177399000000001</v>
      </c>
      <c r="I7" s="144">
        <v>33.712291210000004</v>
      </c>
      <c r="J7" s="145">
        <f t="shared" ref="J7:K69" si="7">RANK(E7,E$5:E$83)</f>
        <v>7</v>
      </c>
      <c r="K7" s="145">
        <f t="shared" si="7"/>
        <v>17</v>
      </c>
      <c r="L7"/>
      <c r="M7" s="146">
        <f t="shared" si="0"/>
        <v>7.4223903641496491</v>
      </c>
      <c r="N7" s="145">
        <f t="shared" si="1"/>
        <v>13</v>
      </c>
      <c r="O7" s="145">
        <f t="shared" si="2"/>
        <v>17</v>
      </c>
      <c r="P7" s="147">
        <f t="shared" si="3"/>
        <v>587.10762472927649</v>
      </c>
      <c r="Q7" s="145">
        <f t="shared" si="4"/>
        <v>12</v>
      </c>
      <c r="R7" s="146">
        <f t="shared" si="5"/>
        <v>51.806350631010687</v>
      </c>
      <c r="S7" s="146">
        <f t="shared" ref="S7:S69" si="8">IF((I7*H$3/I$3)&gt;0,(H7-(I7*H$3/I$3))/(I7*H$3/I$3)*100,"")</f>
        <v>43.039053482226038</v>
      </c>
      <c r="T7" s="145">
        <f t="shared" si="6"/>
        <v>20</v>
      </c>
      <c r="U7"/>
      <c r="V7"/>
      <c r="W7"/>
      <c r="X7"/>
      <c r="Z7"/>
      <c r="AA7"/>
      <c r="AB7"/>
      <c r="AC7"/>
      <c r="AD7"/>
      <c r="AE7"/>
      <c r="AF7"/>
      <c r="AG7"/>
      <c r="AH7"/>
      <c r="AI7"/>
    </row>
    <row r="8" spans="1:35" s="92" customFormat="1" ht="14.5">
      <c r="A8" s="58">
        <v>4</v>
      </c>
      <c r="B8" s="141" t="s">
        <v>13</v>
      </c>
      <c r="C8" s="142">
        <v>129387</v>
      </c>
      <c r="D8" s="143">
        <v>100826.68443927374</v>
      </c>
      <c r="E8" s="143">
        <v>9</v>
      </c>
      <c r="F8" s="143">
        <v>635</v>
      </c>
      <c r="G8"/>
      <c r="H8" s="144">
        <v>39.933306999999999</v>
      </c>
      <c r="I8" s="144">
        <v>30.820598419999996</v>
      </c>
      <c r="J8" s="145">
        <f t="shared" si="7"/>
        <v>23</v>
      </c>
      <c r="K8" s="145">
        <f t="shared" si="7"/>
        <v>20</v>
      </c>
      <c r="L8"/>
      <c r="M8" s="146">
        <f t="shared" si="0"/>
        <v>6.2979359435591684</v>
      </c>
      <c r="N8" s="145">
        <f t="shared" si="1"/>
        <v>27</v>
      </c>
      <c r="O8" s="145">
        <f t="shared" si="2"/>
        <v>24</v>
      </c>
      <c r="P8" s="147">
        <f t="shared" si="3"/>
        <v>396.05891259918576</v>
      </c>
      <c r="Q8" s="145">
        <f t="shared" si="4"/>
        <v>40</v>
      </c>
      <c r="R8" s="146">
        <f t="shared" si="5"/>
        <v>29.566942392937495</v>
      </c>
      <c r="S8" s="146">
        <f t="shared" si="8"/>
        <v>22.084041447775753</v>
      </c>
      <c r="T8" s="145">
        <f t="shared" si="6"/>
        <v>68</v>
      </c>
      <c r="U8" s="143"/>
      <c r="V8"/>
      <c r="W8"/>
      <c r="X8"/>
      <c r="Z8"/>
      <c r="AA8"/>
      <c r="AB8"/>
      <c r="AC8"/>
      <c r="AD8"/>
      <c r="AE8"/>
      <c r="AF8"/>
      <c r="AG8"/>
      <c r="AH8"/>
      <c r="AI8"/>
    </row>
    <row r="9" spans="1:35" s="92" customFormat="1" ht="14.5">
      <c r="A9" s="58">
        <v>5</v>
      </c>
      <c r="B9" s="141" t="s">
        <v>14</v>
      </c>
      <c r="C9" s="142">
        <v>38825</v>
      </c>
      <c r="D9" s="143">
        <v>31340.79799229695</v>
      </c>
      <c r="E9" s="143">
        <v>5</v>
      </c>
      <c r="F9" s="143">
        <v>213</v>
      </c>
      <c r="G9"/>
      <c r="H9" s="144">
        <v>14.665495</v>
      </c>
      <c r="I9" s="144">
        <v>10.212163440000001</v>
      </c>
      <c r="J9" s="145">
        <f t="shared" si="7"/>
        <v>37</v>
      </c>
      <c r="K9" s="145">
        <f t="shared" si="7"/>
        <v>39</v>
      </c>
      <c r="L9"/>
      <c r="M9" s="146">
        <f t="shared" si="0"/>
        <v>6.7962532432119911</v>
      </c>
      <c r="N9" s="145">
        <f t="shared" si="1"/>
        <v>21</v>
      </c>
      <c r="O9" s="145">
        <f t="shared" si="2"/>
        <v>40</v>
      </c>
      <c r="P9" s="147">
        <f t="shared" si="3"/>
        <v>467.93623454018422</v>
      </c>
      <c r="Q9" s="145">
        <f t="shared" si="4"/>
        <v>27</v>
      </c>
      <c r="R9" s="146">
        <f t="shared" si="5"/>
        <v>43.608110917582401</v>
      </c>
      <c r="S9" s="146">
        <f t="shared" si="8"/>
        <v>35.314288056044795</v>
      </c>
      <c r="T9" s="145">
        <f t="shared" si="6"/>
        <v>42</v>
      </c>
      <c r="U9"/>
      <c r="V9"/>
      <c r="W9"/>
      <c r="X9"/>
      <c r="Z9"/>
      <c r="AA9"/>
      <c r="AB9"/>
      <c r="AC9"/>
      <c r="AD9"/>
      <c r="AE9"/>
      <c r="AF9"/>
      <c r="AG9"/>
      <c r="AH9"/>
      <c r="AI9"/>
    </row>
    <row r="10" spans="1:35" s="92" customFormat="1" ht="14.5">
      <c r="A10" s="58">
        <v>6</v>
      </c>
      <c r="B10" s="141" t="s">
        <v>15</v>
      </c>
      <c r="C10" s="142">
        <v>56583</v>
      </c>
      <c r="D10" s="143">
        <v>43268.29120723674</v>
      </c>
      <c r="E10" s="143">
        <v>4</v>
      </c>
      <c r="F10" s="143">
        <v>237</v>
      </c>
      <c r="G10"/>
      <c r="H10" s="144">
        <v>15.653601</v>
      </c>
      <c r="I10" s="144">
        <v>9.6587096900000002</v>
      </c>
      <c r="J10" s="145">
        <f t="shared" si="7"/>
        <v>41</v>
      </c>
      <c r="K10" s="145">
        <f t="shared" si="7"/>
        <v>37</v>
      </c>
      <c r="L10"/>
      <c r="M10" s="146">
        <f t="shared" si="0"/>
        <v>5.4774522724937453</v>
      </c>
      <c r="N10" s="145">
        <f t="shared" si="1"/>
        <v>37</v>
      </c>
      <c r="O10" s="145">
        <f t="shared" si="2"/>
        <v>37</v>
      </c>
      <c r="P10" s="147">
        <f t="shared" si="3"/>
        <v>361.77996780658378</v>
      </c>
      <c r="Q10" s="145">
        <f t="shared" si="4"/>
        <v>44</v>
      </c>
      <c r="R10" s="146">
        <f t="shared" si="5"/>
        <v>62.067206722309088</v>
      </c>
      <c r="S10" s="146">
        <f t="shared" si="8"/>
        <v>52.707312663188375</v>
      </c>
      <c r="T10" s="145">
        <f t="shared" si="6"/>
        <v>13</v>
      </c>
      <c r="U10"/>
      <c r="V10"/>
      <c r="W10"/>
      <c r="X10"/>
      <c r="Z10"/>
      <c r="AA10"/>
      <c r="AB10"/>
      <c r="AC10"/>
      <c r="AD10"/>
      <c r="AE10"/>
      <c r="AF10"/>
      <c r="AG10"/>
      <c r="AH10"/>
      <c r="AI10"/>
    </row>
    <row r="11" spans="1:35" s="92" customFormat="1" ht="14.5">
      <c r="A11" s="58">
        <v>7</v>
      </c>
      <c r="B11" s="141" t="s">
        <v>16</v>
      </c>
      <c r="C11" s="142">
        <v>105580</v>
      </c>
      <c r="D11" s="143">
        <v>82704.556729216143</v>
      </c>
      <c r="E11" s="143">
        <v>6</v>
      </c>
      <c r="F11" s="143">
        <v>208</v>
      </c>
      <c r="G11"/>
      <c r="H11" s="144">
        <v>10.161035</v>
      </c>
      <c r="I11" s="144">
        <v>7.4208582000000005</v>
      </c>
      <c r="J11" s="145">
        <f t="shared" si="7"/>
        <v>35</v>
      </c>
      <c r="K11" s="145">
        <f t="shared" si="7"/>
        <v>41</v>
      </c>
      <c r="L11"/>
      <c r="M11" s="146">
        <f t="shared" si="0"/>
        <v>2.5149762990812583</v>
      </c>
      <c r="N11" s="145">
        <f t="shared" si="1"/>
        <v>64</v>
      </c>
      <c r="O11" s="145">
        <f t="shared" si="2"/>
        <v>42</v>
      </c>
      <c r="P11" s="147">
        <f t="shared" si="3"/>
        <v>122.85943364968814</v>
      </c>
      <c r="Q11" s="145">
        <f t="shared" si="4"/>
        <v>67</v>
      </c>
      <c r="R11" s="146">
        <f t="shared" si="5"/>
        <v>36.925335670744921</v>
      </c>
      <c r="S11" s="146">
        <f t="shared" si="8"/>
        <v>29.017464227735118</v>
      </c>
      <c r="T11" s="145">
        <f t="shared" si="6"/>
        <v>56</v>
      </c>
      <c r="U11" s="143"/>
      <c r="V11"/>
      <c r="W11"/>
      <c r="X11"/>
      <c r="Z11"/>
      <c r="AA11"/>
      <c r="AB11"/>
      <c r="AC11"/>
      <c r="AD11"/>
      <c r="AE11"/>
      <c r="AF11"/>
      <c r="AG11"/>
      <c r="AH11"/>
      <c r="AI11"/>
    </row>
    <row r="12" spans="1:35" s="92" customFormat="1" ht="14.5">
      <c r="A12" s="58">
        <v>8</v>
      </c>
      <c r="B12" s="141" t="s">
        <v>17</v>
      </c>
      <c r="C12" s="142">
        <v>14131</v>
      </c>
      <c r="D12" s="143">
        <v>11532.729505484489</v>
      </c>
      <c r="E12" s="143">
        <v>3</v>
      </c>
      <c r="F12" s="143">
        <v>105</v>
      </c>
      <c r="G12"/>
      <c r="H12" s="144">
        <v>5.7593110000000003</v>
      </c>
      <c r="I12" s="144">
        <v>3.3519088199999998</v>
      </c>
      <c r="J12" s="145">
        <f t="shared" si="7"/>
        <v>49</v>
      </c>
      <c r="K12" s="145">
        <f t="shared" si="7"/>
        <v>51</v>
      </c>
      <c r="L12"/>
      <c r="M12" s="146">
        <f t="shared" si="0"/>
        <v>9.1045229102153442</v>
      </c>
      <c r="N12" s="145">
        <f t="shared" si="1"/>
        <v>5</v>
      </c>
      <c r="O12" s="145">
        <f t="shared" si="2"/>
        <v>56</v>
      </c>
      <c r="P12" s="147">
        <f t="shared" si="3"/>
        <v>499.38837091957373</v>
      </c>
      <c r="Q12" s="145">
        <f t="shared" si="4"/>
        <v>20</v>
      </c>
      <c r="R12" s="146">
        <f t="shared" si="5"/>
        <v>71.821827778716269</v>
      </c>
      <c r="S12" s="146">
        <f t="shared" si="8"/>
        <v>61.898573484534069</v>
      </c>
      <c r="T12" s="145">
        <f t="shared" si="6"/>
        <v>7</v>
      </c>
      <c r="U12"/>
      <c r="V12"/>
      <c r="W12"/>
      <c r="X12"/>
      <c r="Z12"/>
      <c r="AA12"/>
      <c r="AB12"/>
      <c r="AC12"/>
      <c r="AD12"/>
      <c r="AE12"/>
      <c r="AF12"/>
      <c r="AG12"/>
      <c r="AH12"/>
      <c r="AI12"/>
    </row>
    <row r="13" spans="1:35" s="92" customFormat="1" ht="14.5">
      <c r="A13" s="58">
        <v>9</v>
      </c>
      <c r="B13" s="141" t="s">
        <v>18</v>
      </c>
      <c r="C13" s="142">
        <v>176632</v>
      </c>
      <c r="D13" s="143">
        <v>139643.92476258823</v>
      </c>
      <c r="E13" s="143">
        <v>4</v>
      </c>
      <c r="F13" s="143">
        <v>162</v>
      </c>
      <c r="G13"/>
      <c r="H13" s="144">
        <v>13.129435000000001</v>
      </c>
      <c r="I13" s="144">
        <v>9.3458472799999992</v>
      </c>
      <c r="J13" s="145">
        <f t="shared" si="7"/>
        <v>41</v>
      </c>
      <c r="K13" s="145">
        <f t="shared" si="7"/>
        <v>43</v>
      </c>
      <c r="L13"/>
      <c r="M13" s="146">
        <f t="shared" si="0"/>
        <v>1.1600934324598786</v>
      </c>
      <c r="N13" s="145">
        <f t="shared" si="1"/>
        <v>70</v>
      </c>
      <c r="O13" s="145">
        <f t="shared" si="2"/>
        <v>41</v>
      </c>
      <c r="P13" s="147">
        <f t="shared" si="3"/>
        <v>94.020810588943618</v>
      </c>
      <c r="Q13" s="145">
        <f t="shared" si="4"/>
        <v>69</v>
      </c>
      <c r="R13" s="146">
        <f t="shared" si="5"/>
        <v>40.484159505760744</v>
      </c>
      <c r="S13" s="146">
        <f t="shared" si="8"/>
        <v>32.37075472417802</v>
      </c>
      <c r="T13" s="145">
        <f t="shared" si="6"/>
        <v>49</v>
      </c>
      <c r="U13" s="143"/>
      <c r="V13"/>
      <c r="W13"/>
      <c r="X13"/>
      <c r="Z13"/>
      <c r="AA13"/>
      <c r="AB13"/>
      <c r="AC13"/>
      <c r="AD13"/>
      <c r="AE13"/>
      <c r="AF13"/>
      <c r="AG13"/>
      <c r="AH13"/>
      <c r="AI13"/>
    </row>
    <row r="14" spans="1:35" s="92" customFormat="1" ht="14.5">
      <c r="A14" s="58">
        <v>10</v>
      </c>
      <c r="B14" s="141" t="s">
        <v>19</v>
      </c>
      <c r="C14" s="142">
        <v>201680</v>
      </c>
      <c r="D14" s="143">
        <v>157577.98990310615</v>
      </c>
      <c r="E14" s="143">
        <v>15</v>
      </c>
      <c r="F14" s="143">
        <v>953</v>
      </c>
      <c r="G14"/>
      <c r="H14" s="144">
        <v>128.39644000000001</v>
      </c>
      <c r="I14" s="144">
        <v>92.071306400000026</v>
      </c>
      <c r="J14" s="145">
        <f t="shared" si="7"/>
        <v>4</v>
      </c>
      <c r="K14" s="145">
        <f t="shared" si="7"/>
        <v>3</v>
      </c>
      <c r="L14"/>
      <c r="M14" s="146">
        <f t="shared" si="0"/>
        <v>6.0477989380750099</v>
      </c>
      <c r="N14" s="145">
        <f t="shared" si="1"/>
        <v>31</v>
      </c>
      <c r="O14" s="145">
        <f t="shared" si="2"/>
        <v>1</v>
      </c>
      <c r="P14" s="147">
        <f t="shared" si="3"/>
        <v>814.81201834691694</v>
      </c>
      <c r="Q14" s="145">
        <f t="shared" si="4"/>
        <v>1</v>
      </c>
      <c r="R14" s="146">
        <f t="shared" si="5"/>
        <v>39.453261847058982</v>
      </c>
      <c r="S14" s="146">
        <f t="shared" si="8"/>
        <v>31.39939466760066</v>
      </c>
      <c r="T14" s="145">
        <f t="shared" si="6"/>
        <v>52</v>
      </c>
      <c r="U14" s="143"/>
      <c r="V14"/>
      <c r="W14"/>
      <c r="X14"/>
      <c r="Z14"/>
      <c r="AA14"/>
      <c r="AB14"/>
      <c r="AC14"/>
      <c r="AD14"/>
      <c r="AE14"/>
      <c r="AF14"/>
      <c r="AG14"/>
      <c r="AH14"/>
      <c r="AI14"/>
    </row>
    <row r="15" spans="1:35" s="92" customFormat="1" ht="14.5">
      <c r="A15" s="58">
        <v>11</v>
      </c>
      <c r="B15" s="141" t="s">
        <v>20</v>
      </c>
      <c r="C15" s="142">
        <v>6071</v>
      </c>
      <c r="D15" s="143">
        <v>4904.6045318996976</v>
      </c>
      <c r="E15" s="143">
        <v>0</v>
      </c>
      <c r="F15" s="143">
        <v>0</v>
      </c>
      <c r="G15"/>
      <c r="H15" s="144">
        <v>0</v>
      </c>
      <c r="I15" s="144">
        <v>0</v>
      </c>
      <c r="J15" s="145">
        <f t="shared" si="7"/>
        <v>71</v>
      </c>
      <c r="K15" s="145">
        <f t="shared" si="7"/>
        <v>71</v>
      </c>
      <c r="L15"/>
      <c r="M15" s="146">
        <f t="shared" si="0"/>
        <v>0</v>
      </c>
      <c r="N15" s="145">
        <f t="shared" si="1"/>
        <v>71</v>
      </c>
      <c r="O15" s="145">
        <f t="shared" si="2"/>
        <v>71</v>
      </c>
      <c r="P15" s="147">
        <f t="shared" si="3"/>
        <v>0</v>
      </c>
      <c r="Q15" s="145">
        <f t="shared" si="4"/>
        <v>71</v>
      </c>
      <c r="R15" s="146"/>
      <c r="S15" s="146">
        <v>0</v>
      </c>
      <c r="T15" s="145">
        <f t="shared" si="6"/>
        <v>70</v>
      </c>
      <c r="U15"/>
      <c r="V15"/>
      <c r="W15"/>
      <c r="X15"/>
      <c r="Z15"/>
      <c r="AA15"/>
      <c r="AB15"/>
      <c r="AC15"/>
      <c r="AD15"/>
      <c r="AE15"/>
      <c r="AF15"/>
      <c r="AG15"/>
      <c r="AH15"/>
      <c r="AI15"/>
    </row>
    <row r="16" spans="1:35" s="92" customFormat="1" ht="14.5">
      <c r="A16" s="58">
        <v>12</v>
      </c>
      <c r="B16" s="141" t="s">
        <v>21</v>
      </c>
      <c r="C16" s="142">
        <v>37762</v>
      </c>
      <c r="D16" s="143">
        <v>29897.0175224749</v>
      </c>
      <c r="E16" s="143">
        <v>4</v>
      </c>
      <c r="F16" s="143">
        <v>209</v>
      </c>
      <c r="G16"/>
      <c r="H16" s="144">
        <v>9.2993089999999992</v>
      </c>
      <c r="I16" s="144">
        <v>5.4222663799999999</v>
      </c>
      <c r="J16" s="145">
        <f t="shared" si="7"/>
        <v>41</v>
      </c>
      <c r="K16" s="145">
        <f t="shared" si="7"/>
        <v>40</v>
      </c>
      <c r="L16"/>
      <c r="M16" s="146">
        <f t="shared" si="0"/>
        <v>6.9906638628045599</v>
      </c>
      <c r="N16" s="145">
        <f t="shared" si="1"/>
        <v>20</v>
      </c>
      <c r="O16" s="145">
        <f t="shared" si="2"/>
        <v>44</v>
      </c>
      <c r="P16" s="147">
        <f>H16/D16*1000000</f>
        <v>311.04470514523064</v>
      </c>
      <c r="Q16" s="145">
        <f t="shared" si="4"/>
        <v>46</v>
      </c>
      <c r="R16" s="146">
        <f t="shared" si="5"/>
        <v>71.502252901119903</v>
      </c>
      <c r="S16" s="146">
        <f t="shared" si="8"/>
        <v>61.597455067431795</v>
      </c>
      <c r="T16" s="145">
        <f t="shared" si="6"/>
        <v>8</v>
      </c>
      <c r="U16"/>
      <c r="V16"/>
      <c r="W16"/>
      <c r="X16"/>
      <c r="Z16"/>
      <c r="AA16"/>
      <c r="AB16"/>
      <c r="AC16"/>
      <c r="AD16"/>
      <c r="AE16"/>
      <c r="AF16"/>
      <c r="AG16"/>
      <c r="AH16"/>
      <c r="AI16"/>
    </row>
    <row r="17" spans="1:35" s="92" customFormat="1" ht="14.5">
      <c r="A17" s="58">
        <v>13</v>
      </c>
      <c r="B17" s="141" t="s">
        <v>22</v>
      </c>
      <c r="C17" s="142">
        <v>118675</v>
      </c>
      <c r="D17" s="143">
        <v>86780.32782375766</v>
      </c>
      <c r="E17" s="143">
        <v>5</v>
      </c>
      <c r="F17" s="143">
        <v>345</v>
      </c>
      <c r="G17"/>
      <c r="H17" s="144">
        <v>24.313334000000001</v>
      </c>
      <c r="I17" s="144">
        <v>16.533978519999998</v>
      </c>
      <c r="J17" s="145">
        <f t="shared" si="7"/>
        <v>37</v>
      </c>
      <c r="K17" s="145">
        <f t="shared" si="7"/>
        <v>30</v>
      </c>
      <c r="L17"/>
      <c r="M17" s="146">
        <f t="shared" si="0"/>
        <v>3.9755553897037723</v>
      </c>
      <c r="N17" s="145">
        <f t="shared" si="1"/>
        <v>53</v>
      </c>
      <c r="O17" s="145">
        <f t="shared" si="2"/>
        <v>30</v>
      </c>
      <c r="P17" s="147">
        <f t="shared" si="3"/>
        <v>280.17103195758835</v>
      </c>
      <c r="Q17" s="145">
        <f t="shared" si="4"/>
        <v>50</v>
      </c>
      <c r="R17" s="146">
        <f t="shared" si="5"/>
        <v>47.050717228100062</v>
      </c>
      <c r="S17" s="146">
        <f t="shared" si="8"/>
        <v>38.558072957806282</v>
      </c>
      <c r="T17" s="145">
        <f t="shared" si="6"/>
        <v>32</v>
      </c>
      <c r="U17"/>
      <c r="V17"/>
      <c r="W17"/>
      <c r="X17"/>
      <c r="Z17"/>
      <c r="AA17"/>
      <c r="AB17"/>
      <c r="AC17"/>
      <c r="AD17"/>
      <c r="AE17"/>
      <c r="AF17"/>
      <c r="AG17"/>
      <c r="AH17"/>
      <c r="AI17"/>
    </row>
    <row r="18" spans="1:35" s="92" customFormat="1" ht="14.5">
      <c r="A18" s="58">
        <v>14</v>
      </c>
      <c r="B18" s="141" t="s">
        <v>23</v>
      </c>
      <c r="C18" s="142">
        <v>368861</v>
      </c>
      <c r="D18" s="143">
        <v>270934.86238052777</v>
      </c>
      <c r="E18" s="143">
        <v>13</v>
      </c>
      <c r="F18" s="143">
        <v>912</v>
      </c>
      <c r="G18"/>
      <c r="H18" s="144">
        <v>114.66406000000001</v>
      </c>
      <c r="I18" s="144">
        <v>80.234395169999999</v>
      </c>
      <c r="J18" s="145">
        <f t="shared" si="7"/>
        <v>9</v>
      </c>
      <c r="K18" s="145">
        <f t="shared" si="7"/>
        <v>6</v>
      </c>
      <c r="L18"/>
      <c r="M18" s="146">
        <f>F18/D18*1000</f>
        <v>3.36612273513586</v>
      </c>
      <c r="N18" s="145">
        <f t="shared" si="1"/>
        <v>59</v>
      </c>
      <c r="O18" s="145">
        <f t="shared" si="2"/>
        <v>2</v>
      </c>
      <c r="P18" s="147">
        <f t="shared" si="3"/>
        <v>423.21633691774383</v>
      </c>
      <c r="Q18" s="145">
        <f t="shared" si="4"/>
        <v>36</v>
      </c>
      <c r="R18" s="146">
        <f t="shared" si="5"/>
        <v>42.911353362919613</v>
      </c>
      <c r="S18" s="146">
        <f t="shared" si="8"/>
        <v>34.657770455092759</v>
      </c>
      <c r="T18" s="145">
        <f t="shared" si="6"/>
        <v>44</v>
      </c>
      <c r="U18"/>
      <c r="V18"/>
      <c r="W18"/>
      <c r="X18"/>
      <c r="Z18"/>
      <c r="AA18"/>
      <c r="AB18"/>
      <c r="AC18"/>
      <c r="AD18"/>
      <c r="AE18"/>
      <c r="AF18"/>
      <c r="AG18"/>
      <c r="AH18"/>
      <c r="AI18"/>
    </row>
    <row r="19" spans="1:35" s="92" customFormat="1" ht="14.5">
      <c r="A19" s="58">
        <v>15</v>
      </c>
      <c r="B19" s="141" t="s">
        <v>26</v>
      </c>
      <c r="C19" s="142">
        <v>13154</v>
      </c>
      <c r="D19" s="143">
        <v>10757.179451130822</v>
      </c>
      <c r="E19" s="143">
        <v>2</v>
      </c>
      <c r="F19" s="143">
        <v>99</v>
      </c>
      <c r="G19"/>
      <c r="H19" s="144">
        <v>6.9218019999999996</v>
      </c>
      <c r="I19" s="144">
        <v>4.3458398899999997</v>
      </c>
      <c r="J19" s="145">
        <f>RANK(E19,E$5:E$83)</f>
        <v>55</v>
      </c>
      <c r="K19" s="145">
        <f t="shared" si="7"/>
        <v>55</v>
      </c>
      <c r="L19"/>
      <c r="M19" s="146">
        <f t="shared" si="0"/>
        <v>9.2031559434097634</v>
      </c>
      <c r="N19" s="145">
        <f t="shared" si="1"/>
        <v>4</v>
      </c>
      <c r="O19" s="145">
        <f t="shared" si="2"/>
        <v>51</v>
      </c>
      <c r="P19" s="147">
        <f t="shared" si="3"/>
        <v>643.45882035763213</v>
      </c>
      <c r="Q19" s="145">
        <f t="shared" si="4"/>
        <v>7</v>
      </c>
      <c r="R19" s="146">
        <f t="shared" si="5"/>
        <v>59.274206487160761</v>
      </c>
      <c r="S19" s="146">
        <f t="shared" si="8"/>
        <v>50.075617030228202</v>
      </c>
      <c r="T19" s="145">
        <f t="shared" si="6"/>
        <v>16</v>
      </c>
      <c r="U19"/>
      <c r="V19"/>
      <c r="W19"/>
      <c r="X19"/>
      <c r="Z19"/>
      <c r="AA19"/>
      <c r="AB19"/>
      <c r="AC19"/>
      <c r="AD19"/>
      <c r="AE19"/>
      <c r="AF19"/>
      <c r="AG19"/>
      <c r="AH19"/>
      <c r="AI19"/>
    </row>
    <row r="20" spans="1:35" s="92" customFormat="1" ht="14.5">
      <c r="A20" s="58">
        <v>16</v>
      </c>
      <c r="B20" s="141" t="s">
        <v>25</v>
      </c>
      <c r="C20" s="142">
        <v>21532</v>
      </c>
      <c r="D20" s="143">
        <v>17087.815908794935</v>
      </c>
      <c r="E20" s="143">
        <v>5</v>
      </c>
      <c r="F20" s="143">
        <v>110</v>
      </c>
      <c r="G20"/>
      <c r="H20" s="144">
        <v>6.6713480000000001</v>
      </c>
      <c r="I20" s="144">
        <v>4.3063833200000001</v>
      </c>
      <c r="J20" s="145">
        <f t="shared" si="7"/>
        <v>37</v>
      </c>
      <c r="K20" s="145">
        <f t="shared" si="7"/>
        <v>49</v>
      </c>
      <c r="L20"/>
      <c r="M20" s="146">
        <f t="shared" si="0"/>
        <v>6.4373352678374802</v>
      </c>
      <c r="N20" s="145">
        <f t="shared" si="1"/>
        <v>25</v>
      </c>
      <c r="O20" s="145">
        <f t="shared" si="2"/>
        <v>53</v>
      </c>
      <c r="P20" s="147">
        <f t="shared" si="3"/>
        <v>390.41548876742758</v>
      </c>
      <c r="Q20" s="145">
        <f t="shared" si="4"/>
        <v>41</v>
      </c>
      <c r="R20" s="146">
        <f t="shared" si="5"/>
        <v>54.917653730834161</v>
      </c>
      <c r="S20" s="146">
        <f t="shared" si="8"/>
        <v>45.970668982138839</v>
      </c>
      <c r="T20" s="145">
        <f t="shared" si="6"/>
        <v>17</v>
      </c>
      <c r="U20"/>
      <c r="V20"/>
      <c r="W20"/>
      <c r="X20"/>
      <c r="Z20"/>
      <c r="AA20"/>
      <c r="AB20"/>
      <c r="AC20"/>
      <c r="AD20"/>
      <c r="AE20"/>
      <c r="AF20"/>
      <c r="AG20"/>
      <c r="AH20"/>
      <c r="AI20"/>
    </row>
    <row r="21" spans="1:35" s="92" customFormat="1" ht="14.5">
      <c r="A21" s="58">
        <v>17</v>
      </c>
      <c r="B21" s="141" t="s">
        <v>41</v>
      </c>
      <c r="C21" s="142">
        <v>15813</v>
      </c>
      <c r="D21" s="143">
        <v>12506.657240969023</v>
      </c>
      <c r="E21" s="143">
        <v>2</v>
      </c>
      <c r="F21" s="143">
        <v>57</v>
      </c>
      <c r="G21"/>
      <c r="H21" s="144">
        <v>2.3965770000000002</v>
      </c>
      <c r="I21" s="144">
        <v>1.61919254</v>
      </c>
      <c r="J21" s="145">
        <f t="shared" si="7"/>
        <v>55</v>
      </c>
      <c r="K21" s="145">
        <f>RANK(F21,F$5:F$83)</f>
        <v>62</v>
      </c>
      <c r="L21"/>
      <c r="M21" s="146">
        <f t="shared" si="0"/>
        <v>4.5575727312075598</v>
      </c>
      <c r="N21" s="145">
        <f t="shared" si="1"/>
        <v>45</v>
      </c>
      <c r="O21" s="145">
        <f t="shared" si="2"/>
        <v>62</v>
      </c>
      <c r="P21" s="147">
        <f t="shared" si="3"/>
        <v>191.62410497261791</v>
      </c>
      <c r="Q21" s="145">
        <f t="shared" si="4"/>
        <v>60</v>
      </c>
      <c r="R21" s="146">
        <f t="shared" si="5"/>
        <v>48.01062509835922</v>
      </c>
      <c r="S21" s="146">
        <f t="shared" si="8"/>
        <v>39.462543110874847</v>
      </c>
      <c r="T21" s="145">
        <f t="shared" si="6"/>
        <v>30</v>
      </c>
      <c r="U21"/>
      <c r="V21"/>
      <c r="W21"/>
      <c r="X21"/>
      <c r="Z21"/>
      <c r="AA21"/>
      <c r="AB21"/>
      <c r="AC21"/>
      <c r="AD21"/>
      <c r="AE21"/>
      <c r="AF21"/>
      <c r="AG21"/>
      <c r="AH21"/>
      <c r="AI21"/>
    </row>
    <row r="22" spans="1:35" s="92" customFormat="1" ht="14.5">
      <c r="A22" s="58">
        <v>18</v>
      </c>
      <c r="B22" s="141" t="s">
        <v>42</v>
      </c>
      <c r="C22" s="142">
        <v>162501</v>
      </c>
      <c r="D22" s="143">
        <v>131884.53493175778</v>
      </c>
      <c r="E22" s="143">
        <v>12</v>
      </c>
      <c r="F22" s="143">
        <v>742</v>
      </c>
      <c r="G22"/>
      <c r="H22" s="144">
        <v>63.516201000000002</v>
      </c>
      <c r="I22" s="144">
        <v>46.800933560000004</v>
      </c>
      <c r="J22" s="145">
        <f t="shared" si="7"/>
        <v>12</v>
      </c>
      <c r="K22" s="145">
        <f t="shared" si="7"/>
        <v>12</v>
      </c>
      <c r="L22"/>
      <c r="M22" s="146">
        <f t="shared" si="0"/>
        <v>5.6261334991546956</v>
      </c>
      <c r="N22" s="145">
        <f t="shared" si="1"/>
        <v>35</v>
      </c>
      <c r="O22" s="145">
        <f t="shared" si="2"/>
        <v>10</v>
      </c>
      <c r="P22" s="147">
        <f t="shared" si="3"/>
        <v>481.60461750019266</v>
      </c>
      <c r="Q22" s="145">
        <f t="shared" si="4"/>
        <v>25</v>
      </c>
      <c r="R22" s="146">
        <f t="shared" si="5"/>
        <v>35.715670967483149</v>
      </c>
      <c r="S22" s="146">
        <f t="shared" si="8"/>
        <v>27.87766148913957</v>
      </c>
      <c r="T22" s="145">
        <f t="shared" si="6"/>
        <v>62</v>
      </c>
      <c r="U22" s="143"/>
      <c r="V22"/>
      <c r="W22"/>
      <c r="X22"/>
      <c r="Z22"/>
      <c r="AA22"/>
      <c r="AB22"/>
      <c r="AC22"/>
      <c r="AD22"/>
      <c r="AE22"/>
      <c r="AF22"/>
      <c r="AG22"/>
      <c r="AH22"/>
      <c r="AI22"/>
    </row>
    <row r="23" spans="1:35" s="92" customFormat="1" ht="14.5">
      <c r="A23" s="58">
        <v>19</v>
      </c>
      <c r="B23" s="141" t="s">
        <v>43</v>
      </c>
      <c r="C23" s="142">
        <v>48376</v>
      </c>
      <c r="D23" s="143">
        <v>39068.82451341331</v>
      </c>
      <c r="E23" s="143">
        <v>10</v>
      </c>
      <c r="F23" s="143">
        <v>332</v>
      </c>
      <c r="G23"/>
      <c r="H23" s="144">
        <v>23.643778000000001</v>
      </c>
      <c r="I23" s="144">
        <v>15.826004789999997</v>
      </c>
      <c r="J23" s="145">
        <f t="shared" si="7"/>
        <v>18</v>
      </c>
      <c r="K23" s="145">
        <f t="shared" si="7"/>
        <v>31</v>
      </c>
      <c r="L23"/>
      <c r="M23" s="146">
        <f t="shared" si="0"/>
        <v>8.4978241381697082</v>
      </c>
      <c r="N23" s="145">
        <f t="shared" si="1"/>
        <v>10</v>
      </c>
      <c r="O23" s="145">
        <f t="shared" si="2"/>
        <v>31</v>
      </c>
      <c r="P23" s="147">
        <f t="shared" si="3"/>
        <v>605.18273315037914</v>
      </c>
      <c r="Q23" s="145">
        <f t="shared" si="4"/>
        <v>9</v>
      </c>
      <c r="R23" s="146">
        <f t="shared" si="5"/>
        <v>49.398274003681792</v>
      </c>
      <c r="S23" s="146">
        <f t="shared" si="8"/>
        <v>40.770050900621051</v>
      </c>
      <c r="T23" s="145">
        <f t="shared" si="6"/>
        <v>26</v>
      </c>
      <c r="U23"/>
      <c r="V23"/>
      <c r="W23"/>
      <c r="X23"/>
      <c r="Z23"/>
      <c r="AA23"/>
      <c r="AB23"/>
      <c r="AC23"/>
      <c r="AD23"/>
      <c r="AE23"/>
      <c r="AF23"/>
      <c r="AG23"/>
      <c r="AH23"/>
      <c r="AI23"/>
    </row>
    <row r="24" spans="1:35" s="92" customFormat="1" ht="14.5">
      <c r="A24" s="58">
        <v>20</v>
      </c>
      <c r="B24" s="141" t="s">
        <v>44</v>
      </c>
      <c r="C24" s="142">
        <v>142147</v>
      </c>
      <c r="D24" s="143">
        <v>110743.29718930453</v>
      </c>
      <c r="E24" s="143">
        <v>9</v>
      </c>
      <c r="F24" s="143">
        <v>519</v>
      </c>
      <c r="G24"/>
      <c r="H24" s="144">
        <v>49.706086999999997</v>
      </c>
      <c r="I24" s="144">
        <v>35.642677390000003</v>
      </c>
      <c r="J24" s="145">
        <f t="shared" si="7"/>
        <v>23</v>
      </c>
      <c r="K24" s="145">
        <f t="shared" si="7"/>
        <v>25</v>
      </c>
      <c r="L24"/>
      <c r="M24" s="146">
        <f t="shared" si="0"/>
        <v>4.6865138854663293</v>
      </c>
      <c r="N24" s="145">
        <f t="shared" si="1"/>
        <v>43</v>
      </c>
      <c r="O24" s="145">
        <f t="shared" si="2"/>
        <v>19</v>
      </c>
      <c r="P24" s="147">
        <f t="shared" si="3"/>
        <v>448.84059136357877</v>
      </c>
      <c r="Q24" s="145">
        <f t="shared" si="4"/>
        <v>30</v>
      </c>
      <c r="R24" s="146">
        <f t="shared" si="5"/>
        <v>39.456658814148618</v>
      </c>
      <c r="S24" s="146">
        <f t="shared" si="8"/>
        <v>31.402595449090988</v>
      </c>
      <c r="T24" s="145">
        <f t="shared" si="6"/>
        <v>51</v>
      </c>
      <c r="U24" s="143"/>
      <c r="V24"/>
      <c r="W24"/>
      <c r="X24"/>
      <c r="Z24"/>
      <c r="AA24"/>
      <c r="AB24"/>
      <c r="AC24"/>
      <c r="AD24"/>
      <c r="AE24"/>
      <c r="AF24"/>
      <c r="AG24"/>
      <c r="AH24"/>
      <c r="AI24"/>
    </row>
    <row r="25" spans="1:35" s="92" customFormat="1" ht="14.5">
      <c r="A25" s="58">
        <v>21</v>
      </c>
      <c r="B25" s="141" t="s">
        <v>45</v>
      </c>
      <c r="C25" s="142">
        <v>10438</v>
      </c>
      <c r="D25" s="143">
        <v>8394.6867451017843</v>
      </c>
      <c r="E25" s="143">
        <v>1</v>
      </c>
      <c r="F25" s="143">
        <v>45</v>
      </c>
      <c r="G25"/>
      <c r="H25" s="144">
        <v>1.6908589999999999</v>
      </c>
      <c r="I25" s="144">
        <v>1.29690214</v>
      </c>
      <c r="J25" s="145">
        <f t="shared" si="7"/>
        <v>64</v>
      </c>
      <c r="K25" s="145">
        <f t="shared" si="7"/>
        <v>64</v>
      </c>
      <c r="L25"/>
      <c r="M25" s="146">
        <f t="shared" si="0"/>
        <v>5.3605335572833681</v>
      </c>
      <c r="N25" s="145">
        <f t="shared" si="1"/>
        <v>39</v>
      </c>
      <c r="O25" s="145">
        <f t="shared" si="2"/>
        <v>66</v>
      </c>
      <c r="P25" s="147">
        <f t="shared" si="3"/>
        <v>201.42014244743547</v>
      </c>
      <c r="Q25" s="145">
        <f t="shared" si="4"/>
        <v>55</v>
      </c>
      <c r="R25" s="146">
        <f t="shared" si="5"/>
        <v>30.376760732309364</v>
      </c>
      <c r="S25" s="146">
        <f t="shared" si="8"/>
        <v>22.847090215332639</v>
      </c>
      <c r="T25" s="145">
        <f t="shared" si="6"/>
        <v>67</v>
      </c>
      <c r="U25"/>
      <c r="V25"/>
      <c r="W25"/>
      <c r="X25"/>
      <c r="Z25"/>
      <c r="AA25"/>
      <c r="AB25"/>
      <c r="AC25"/>
      <c r="AD25"/>
      <c r="AE25"/>
      <c r="AF25"/>
      <c r="AG25"/>
      <c r="AH25"/>
      <c r="AI25"/>
    </row>
    <row r="26" spans="1:35" s="92" customFormat="1" ht="14.5">
      <c r="A26" s="58">
        <v>22</v>
      </c>
      <c r="B26" s="141" t="s">
        <v>46</v>
      </c>
      <c r="C26" s="142">
        <v>155123</v>
      </c>
      <c r="D26" s="143">
        <v>121462.6971602455</v>
      </c>
      <c r="E26" s="143">
        <v>11</v>
      </c>
      <c r="F26" s="143">
        <v>739</v>
      </c>
      <c r="G26"/>
      <c r="H26" s="144">
        <v>51.391553000000002</v>
      </c>
      <c r="I26" s="144">
        <v>39.1949386</v>
      </c>
      <c r="J26" s="145">
        <f>RANK(E26,E$5:E$83)</f>
        <v>14</v>
      </c>
      <c r="K26" s="145">
        <f>RANK(F26,F$5:F$83)</f>
        <v>13</v>
      </c>
      <c r="L26"/>
      <c r="M26" s="146">
        <f>F26/D26*1000</f>
        <v>6.0841724848661869</v>
      </c>
      <c r="N26" s="145">
        <f t="shared" si="1"/>
        <v>29</v>
      </c>
      <c r="O26" s="145">
        <f>RANK(H26,H$5:H$83)</f>
        <v>16</v>
      </c>
      <c r="P26" s="147">
        <f>H26/D26*1000000</f>
        <v>423.1056464372698</v>
      </c>
      <c r="Q26" s="145">
        <f t="shared" si="4"/>
        <v>37</v>
      </c>
      <c r="R26" s="146">
        <f>(H26-I26)/I26*100</f>
        <v>31.117830096562521</v>
      </c>
      <c r="S26" s="146">
        <f>IF((I26*H$3/I$3)&gt;0,(H26-(I26*H$3/I$3))/(I26*H$3/I$3)*100,"")</f>
        <v>23.545360478643946</v>
      </c>
      <c r="T26" s="145">
        <f t="shared" si="6"/>
        <v>66</v>
      </c>
      <c r="U26"/>
      <c r="V26"/>
      <c r="W26"/>
      <c r="X26"/>
      <c r="Z26"/>
      <c r="AA26"/>
      <c r="AB26"/>
      <c r="AC26"/>
      <c r="AD26"/>
      <c r="AE26"/>
      <c r="AF26"/>
      <c r="AG26"/>
      <c r="AH26"/>
      <c r="AI26"/>
    </row>
    <row r="27" spans="1:35" s="92" customFormat="1" ht="14.5">
      <c r="A27" s="58">
        <v>23</v>
      </c>
      <c r="B27" s="141" t="s">
        <v>47</v>
      </c>
      <c r="C27" s="142">
        <v>19559</v>
      </c>
      <c r="D27" s="143">
        <v>15830.654025516944</v>
      </c>
      <c r="E27" s="143">
        <v>4</v>
      </c>
      <c r="F27" s="143">
        <v>120</v>
      </c>
      <c r="G27"/>
      <c r="H27" s="144">
        <v>6.9036590000000002</v>
      </c>
      <c r="I27" s="144">
        <v>4.7947269600000011</v>
      </c>
      <c r="J27" s="145">
        <f t="shared" si="7"/>
        <v>41</v>
      </c>
      <c r="K27" s="145">
        <f t="shared" si="7"/>
        <v>48</v>
      </c>
      <c r="L27"/>
      <c r="M27" s="146">
        <f t="shared" si="0"/>
        <v>7.5802300907199216</v>
      </c>
      <c r="N27" s="145">
        <f>RANK(M27,M$5:M$83)</f>
        <v>12</v>
      </c>
      <c r="O27" s="145">
        <f t="shared" si="2"/>
        <v>52</v>
      </c>
      <c r="P27" s="147">
        <f t="shared" si="3"/>
        <v>436.09436406557842</v>
      </c>
      <c r="Q27" s="145">
        <f t="shared" si="4"/>
        <v>32</v>
      </c>
      <c r="R27" s="146">
        <f t="shared" si="5"/>
        <v>43.984403232838069</v>
      </c>
      <c r="S27" s="146">
        <f t="shared" si="8"/>
        <v>35.668848299295966</v>
      </c>
      <c r="T27" s="145">
        <f t="shared" si="6"/>
        <v>41</v>
      </c>
      <c r="U27" s="143"/>
      <c r="V27"/>
      <c r="W27"/>
      <c r="X27"/>
      <c r="Z27"/>
      <c r="AA27"/>
      <c r="AB27"/>
      <c r="AC27"/>
      <c r="AD27"/>
      <c r="AE27"/>
      <c r="AF27"/>
      <c r="AG27"/>
      <c r="AH27"/>
      <c r="AI27"/>
    </row>
    <row r="28" spans="1:35" s="92" customFormat="1" ht="14.5">
      <c r="A28" s="58">
        <v>24</v>
      </c>
      <c r="B28" s="141" t="s">
        <v>48</v>
      </c>
      <c r="C28" s="142">
        <v>24765</v>
      </c>
      <c r="D28" s="143">
        <v>18319.498104949773</v>
      </c>
      <c r="E28" s="143">
        <v>0</v>
      </c>
      <c r="F28" s="143">
        <v>0</v>
      </c>
      <c r="G28"/>
      <c r="H28" s="144">
        <v>0</v>
      </c>
      <c r="I28" s="144">
        <v>0</v>
      </c>
      <c r="J28" s="145">
        <f t="shared" si="7"/>
        <v>71</v>
      </c>
      <c r="K28" s="145">
        <f t="shared" si="7"/>
        <v>71</v>
      </c>
      <c r="L28"/>
      <c r="M28" s="146">
        <f t="shared" si="0"/>
        <v>0</v>
      </c>
      <c r="N28" s="145">
        <f t="shared" si="1"/>
        <v>71</v>
      </c>
      <c r="O28" s="145">
        <f t="shared" si="2"/>
        <v>71</v>
      </c>
      <c r="P28" s="147">
        <f t="shared" si="3"/>
        <v>0</v>
      </c>
      <c r="Q28" s="145">
        <f t="shared" si="4"/>
        <v>71</v>
      </c>
      <c r="R28" s="146"/>
      <c r="S28" s="146">
        <v>0</v>
      </c>
      <c r="T28" s="145">
        <f t="shared" si="6"/>
        <v>70</v>
      </c>
      <c r="U28"/>
      <c r="V28"/>
      <c r="W28"/>
      <c r="X28"/>
      <c r="Z28"/>
      <c r="AA28"/>
      <c r="AB28"/>
      <c r="AC28"/>
      <c r="AD28"/>
      <c r="AE28"/>
      <c r="AF28"/>
      <c r="AG28"/>
      <c r="AH28"/>
      <c r="AI28"/>
    </row>
    <row r="29" spans="1:35" s="92" customFormat="1" ht="14.5">
      <c r="A29" s="58">
        <v>25</v>
      </c>
      <c r="B29" s="141" t="s">
        <v>49</v>
      </c>
      <c r="C29" s="142">
        <v>121382</v>
      </c>
      <c r="D29" s="143">
        <v>93097.505387526253</v>
      </c>
      <c r="E29" s="143">
        <v>11</v>
      </c>
      <c r="F29" s="143">
        <v>662</v>
      </c>
      <c r="G29"/>
      <c r="H29" s="144">
        <v>45.975299</v>
      </c>
      <c r="I29" s="144">
        <v>29.801121080000005</v>
      </c>
      <c r="J29" s="145">
        <f t="shared" si="7"/>
        <v>14</v>
      </c>
      <c r="K29" s="145">
        <f t="shared" si="7"/>
        <v>16</v>
      </c>
      <c r="L29"/>
      <c r="M29" s="146">
        <f t="shared" si="0"/>
        <v>7.1108242615564068</v>
      </c>
      <c r="N29" s="145">
        <f t="shared" si="1"/>
        <v>17</v>
      </c>
      <c r="O29" s="145">
        <f t="shared" si="2"/>
        <v>21</v>
      </c>
      <c r="P29" s="147">
        <f t="shared" si="3"/>
        <v>493.84028936783983</v>
      </c>
      <c r="Q29" s="145">
        <f t="shared" si="4"/>
        <v>23</v>
      </c>
      <c r="R29" s="146">
        <f t="shared" si="5"/>
        <v>54.273723047468621</v>
      </c>
      <c r="S29" s="146">
        <f t="shared" si="8"/>
        <v>45.363927333492974</v>
      </c>
      <c r="T29" s="145">
        <f t="shared" si="6"/>
        <v>18</v>
      </c>
      <c r="U29"/>
      <c r="V29"/>
      <c r="W29"/>
      <c r="X29"/>
      <c r="Z29"/>
      <c r="AA29"/>
      <c r="AB29"/>
      <c r="AC29"/>
      <c r="AD29"/>
      <c r="AE29"/>
      <c r="AF29"/>
      <c r="AG29"/>
      <c r="AH29"/>
      <c r="AI29"/>
    </row>
    <row r="30" spans="1:35" s="92" customFormat="1" ht="14.5">
      <c r="A30" s="58">
        <v>26</v>
      </c>
      <c r="B30" s="141" t="s">
        <v>50</v>
      </c>
      <c r="C30" s="142">
        <v>163266</v>
      </c>
      <c r="D30" s="143">
        <v>127870.33820016927</v>
      </c>
      <c r="E30" s="143">
        <v>15</v>
      </c>
      <c r="F30" s="143">
        <v>924</v>
      </c>
      <c r="G30"/>
      <c r="H30" s="144">
        <v>102.478692</v>
      </c>
      <c r="I30" s="144">
        <v>72.841673060000019</v>
      </c>
      <c r="J30" s="145">
        <f t="shared" si="7"/>
        <v>4</v>
      </c>
      <c r="K30" s="145">
        <f t="shared" si="7"/>
        <v>4</v>
      </c>
      <c r="L30"/>
      <c r="M30" s="146">
        <f t="shared" si="0"/>
        <v>7.2260698845854536</v>
      </c>
      <c r="N30" s="145">
        <f t="shared" si="1"/>
        <v>14</v>
      </c>
      <c r="O30" s="145">
        <f t="shared" si="2"/>
        <v>5</v>
      </c>
      <c r="P30" s="147">
        <f t="shared" si="3"/>
        <v>801.4266126330175</v>
      </c>
      <c r="Q30" s="145">
        <f t="shared" si="4"/>
        <v>2</v>
      </c>
      <c r="R30" s="146">
        <f t="shared" si="5"/>
        <v>40.686900362087826</v>
      </c>
      <c r="S30" s="146">
        <f t="shared" si="8"/>
        <v>32.56178665446722</v>
      </c>
      <c r="T30" s="145">
        <f t="shared" si="6"/>
        <v>48</v>
      </c>
      <c r="U30"/>
      <c r="V30"/>
      <c r="W30"/>
      <c r="X30"/>
      <c r="Z30"/>
      <c r="AA30"/>
      <c r="AB30"/>
      <c r="AC30"/>
      <c r="AD30"/>
      <c r="AE30"/>
      <c r="AF30"/>
      <c r="AG30"/>
      <c r="AH30"/>
      <c r="AI30"/>
    </row>
    <row r="31" spans="1:35" s="92" customFormat="1" ht="14.5">
      <c r="A31" s="58">
        <v>27</v>
      </c>
      <c r="B31" s="141" t="s">
        <v>51</v>
      </c>
      <c r="C31" s="142">
        <v>269508</v>
      </c>
      <c r="D31" s="143">
        <v>210755.85710118234</v>
      </c>
      <c r="E31" s="143">
        <v>25</v>
      </c>
      <c r="F31" s="143">
        <v>1337</v>
      </c>
      <c r="G31"/>
      <c r="H31" s="144">
        <v>104.14819799999999</v>
      </c>
      <c r="I31" s="144">
        <v>69.812595479999985</v>
      </c>
      <c r="J31" s="145">
        <f t="shared" si="7"/>
        <v>1</v>
      </c>
      <c r="K31" s="145">
        <f t="shared" si="7"/>
        <v>1</v>
      </c>
      <c r="L31"/>
      <c r="M31" s="146">
        <f t="shared" si="0"/>
        <v>6.3438331839960025</v>
      </c>
      <c r="N31" s="145">
        <f t="shared" si="1"/>
        <v>26</v>
      </c>
      <c r="O31" s="145">
        <f t="shared" si="2"/>
        <v>4</v>
      </c>
      <c r="P31" s="147">
        <f t="shared" si="3"/>
        <v>494.16514175451454</v>
      </c>
      <c r="Q31" s="145">
        <f t="shared" si="4"/>
        <v>22</v>
      </c>
      <c r="R31" s="146">
        <f t="shared" si="5"/>
        <v>49.182532584448211</v>
      </c>
      <c r="S31" s="146">
        <f t="shared" si="8"/>
        <v>40.566769231074225</v>
      </c>
      <c r="T31" s="145">
        <f t="shared" si="6"/>
        <v>28</v>
      </c>
      <c r="U31"/>
      <c r="V31"/>
      <c r="W31"/>
      <c r="X31"/>
      <c r="Z31"/>
      <c r="AA31"/>
      <c r="AB31"/>
      <c r="AC31"/>
      <c r="AD31"/>
      <c r="AE31"/>
      <c r="AF31"/>
      <c r="AG31"/>
      <c r="AH31"/>
      <c r="AI31"/>
    </row>
    <row r="32" spans="1:35" s="92" customFormat="1" ht="14.5">
      <c r="A32" s="58">
        <v>28</v>
      </c>
      <c r="B32" s="141" t="s">
        <v>52</v>
      </c>
      <c r="C32" s="142">
        <v>66786</v>
      </c>
      <c r="D32" s="143">
        <v>51102.826039878004</v>
      </c>
      <c r="E32" s="143">
        <v>8</v>
      </c>
      <c r="F32" s="143">
        <v>329</v>
      </c>
      <c r="G32"/>
      <c r="H32" s="144">
        <v>32.827396</v>
      </c>
      <c r="I32" s="144">
        <v>23.211491039999999</v>
      </c>
      <c r="J32" s="145">
        <f t="shared" si="7"/>
        <v>28</v>
      </c>
      <c r="K32" s="145">
        <f t="shared" si="7"/>
        <v>32</v>
      </c>
      <c r="L32"/>
      <c r="M32" s="146">
        <f t="shared" si="0"/>
        <v>6.438000116534953</v>
      </c>
      <c r="N32" s="145">
        <f t="shared" si="1"/>
        <v>24</v>
      </c>
      <c r="O32" s="145">
        <f t="shared" si="2"/>
        <v>28</v>
      </c>
      <c r="P32" s="147">
        <f t="shared" si="3"/>
        <v>642.37926830862932</v>
      </c>
      <c r="Q32" s="145">
        <f t="shared" si="4"/>
        <v>8</v>
      </c>
      <c r="R32" s="146">
        <f t="shared" si="5"/>
        <v>41.427347099025489</v>
      </c>
      <c r="S32" s="146">
        <f t="shared" si="8"/>
        <v>33.259470249160877</v>
      </c>
      <c r="T32" s="145">
        <f t="shared" si="6"/>
        <v>47</v>
      </c>
      <c r="U32"/>
      <c r="V32"/>
      <c r="W32"/>
      <c r="X32"/>
      <c r="Z32"/>
      <c r="AA32"/>
      <c r="AB32"/>
      <c r="AC32"/>
      <c r="AD32"/>
      <c r="AE32"/>
      <c r="AF32"/>
      <c r="AG32"/>
      <c r="AH32"/>
      <c r="AI32"/>
    </row>
    <row r="33" spans="1:35" s="92" customFormat="1" ht="14.5">
      <c r="A33" s="58">
        <v>29</v>
      </c>
      <c r="B33" s="141" t="s">
        <v>53</v>
      </c>
      <c r="C33" s="142">
        <v>16281</v>
      </c>
      <c r="D33" s="143">
        <v>13421.962597943302</v>
      </c>
      <c r="E33" s="143">
        <v>2</v>
      </c>
      <c r="F33" s="143">
        <v>57</v>
      </c>
      <c r="G33"/>
      <c r="H33" s="144">
        <v>2.6986810000000001</v>
      </c>
      <c r="I33" s="144">
        <v>1.8707266499999999</v>
      </c>
      <c r="J33" s="145">
        <f t="shared" si="7"/>
        <v>55</v>
      </c>
      <c r="K33" s="145">
        <f t="shared" si="7"/>
        <v>62</v>
      </c>
      <c r="L33"/>
      <c r="M33" s="146">
        <f t="shared" si="0"/>
        <v>4.2467708864525022</v>
      </c>
      <c r="N33" s="145">
        <f t="shared" si="1"/>
        <v>51</v>
      </c>
      <c r="O33" s="145">
        <f t="shared" si="2"/>
        <v>61</v>
      </c>
      <c r="P33" s="147">
        <f t="shared" si="3"/>
        <v>201.064559695132</v>
      </c>
      <c r="Q33" s="145">
        <f t="shared" si="4"/>
        <v>56</v>
      </c>
      <c r="R33" s="146">
        <f t="shared" si="5"/>
        <v>44.258435619121592</v>
      </c>
      <c r="S33" s="146">
        <f t="shared" si="8"/>
        <v>35.927054448080533</v>
      </c>
      <c r="T33" s="145">
        <f t="shared" si="6"/>
        <v>40</v>
      </c>
      <c r="U33"/>
      <c r="V33"/>
      <c r="W33"/>
      <c r="X33"/>
      <c r="Z33"/>
      <c r="AA33"/>
      <c r="AB33"/>
      <c r="AC33"/>
      <c r="AD33"/>
      <c r="AE33"/>
      <c r="AF33"/>
      <c r="AG33"/>
      <c r="AH33"/>
      <c r="AI33"/>
    </row>
    <row r="34" spans="1:35" s="92" customFormat="1" ht="14.5">
      <c r="A34" s="58">
        <v>30</v>
      </c>
      <c r="B34" s="141" t="s">
        <v>54</v>
      </c>
      <c r="C34" s="142">
        <v>5564</v>
      </c>
      <c r="D34" s="143">
        <v>4550.556050039364</v>
      </c>
      <c r="E34" s="143">
        <v>0</v>
      </c>
      <c r="F34" s="143">
        <v>0</v>
      </c>
      <c r="G34"/>
      <c r="H34" s="144">
        <v>0</v>
      </c>
      <c r="I34" s="144">
        <v>0</v>
      </c>
      <c r="J34" s="145">
        <f t="shared" si="7"/>
        <v>71</v>
      </c>
      <c r="K34" s="145">
        <f t="shared" si="7"/>
        <v>71</v>
      </c>
      <c r="L34"/>
      <c r="M34" s="146">
        <f t="shared" si="0"/>
        <v>0</v>
      </c>
      <c r="N34" s="145">
        <f t="shared" si="1"/>
        <v>71</v>
      </c>
      <c r="O34" s="145">
        <f t="shared" si="2"/>
        <v>71</v>
      </c>
      <c r="P34" s="147">
        <f t="shared" si="3"/>
        <v>0</v>
      </c>
      <c r="Q34" s="145">
        <f t="shared" si="4"/>
        <v>71</v>
      </c>
      <c r="R34" s="146"/>
      <c r="S34" s="146">
        <v>0</v>
      </c>
      <c r="T34" s="145">
        <f t="shared" si="6"/>
        <v>70</v>
      </c>
      <c r="U34"/>
      <c r="V34"/>
      <c r="W34"/>
      <c r="X34"/>
      <c r="Z34"/>
      <c r="AA34"/>
      <c r="AB34"/>
      <c r="AC34"/>
      <c r="AD34"/>
      <c r="AE34"/>
      <c r="AF34"/>
      <c r="AG34"/>
      <c r="AH34"/>
      <c r="AI34"/>
    </row>
    <row r="35" spans="1:35" s="92" customFormat="1" ht="14.5">
      <c r="A35" s="58">
        <v>31</v>
      </c>
      <c r="B35" s="141" t="s">
        <v>55</v>
      </c>
      <c r="C35" s="142">
        <v>96317</v>
      </c>
      <c r="D35" s="143">
        <v>74646.118140808205</v>
      </c>
      <c r="E35" s="143">
        <v>9</v>
      </c>
      <c r="F35" s="143">
        <v>535</v>
      </c>
      <c r="G35"/>
      <c r="H35" s="144">
        <v>34.82985</v>
      </c>
      <c r="I35" s="144">
        <v>25.889811179999999</v>
      </c>
      <c r="J35" s="145">
        <f t="shared" si="7"/>
        <v>23</v>
      </c>
      <c r="K35" s="145">
        <f t="shared" si="7"/>
        <v>21</v>
      </c>
      <c r="L35"/>
      <c r="M35" s="146">
        <f t="shared" si="0"/>
        <v>7.1671509962622082</v>
      </c>
      <c r="N35" s="145">
        <f t="shared" si="1"/>
        <v>16</v>
      </c>
      <c r="O35" s="145">
        <f t="shared" si="2"/>
        <v>27</v>
      </c>
      <c r="P35" s="147">
        <f t="shared" si="3"/>
        <v>466.59961519095936</v>
      </c>
      <c r="Q35" s="145">
        <f t="shared" si="4"/>
        <v>28</v>
      </c>
      <c r="R35" s="146">
        <f t="shared" si="5"/>
        <v>34.531108619696013</v>
      </c>
      <c r="S35" s="146">
        <f t="shared" si="8"/>
        <v>26.76151136555216</v>
      </c>
      <c r="T35" s="145">
        <f t="shared" si="6"/>
        <v>63</v>
      </c>
      <c r="U35" s="143"/>
      <c r="V35"/>
      <c r="W35"/>
      <c r="X35"/>
      <c r="Z35"/>
      <c r="AA35"/>
      <c r="AB35"/>
      <c r="AC35"/>
      <c r="AD35"/>
      <c r="AE35"/>
      <c r="AF35"/>
      <c r="AG35"/>
      <c r="AH35"/>
      <c r="AI35"/>
    </row>
    <row r="36" spans="1:35" s="92" customFormat="1" ht="14.5">
      <c r="A36" s="58">
        <v>32</v>
      </c>
      <c r="B36" s="141" t="s">
        <v>56</v>
      </c>
      <c r="C36" s="142">
        <v>19961</v>
      </c>
      <c r="D36" s="143">
        <v>15385.483819258512</v>
      </c>
      <c r="E36" s="143">
        <v>3</v>
      </c>
      <c r="F36" s="143">
        <v>153</v>
      </c>
      <c r="G36"/>
      <c r="H36" s="144">
        <v>8.9188229999999997</v>
      </c>
      <c r="I36" s="144">
        <v>5.8594380999999993</v>
      </c>
      <c r="J36" s="145">
        <f t="shared" si="7"/>
        <v>49</v>
      </c>
      <c r="K36" s="145">
        <f t="shared" si="7"/>
        <v>46</v>
      </c>
      <c r="L36"/>
      <c r="M36" s="146">
        <f t="shared" si="0"/>
        <v>9.9444386538228269</v>
      </c>
      <c r="N36" s="145">
        <f t="shared" si="1"/>
        <v>3</v>
      </c>
      <c r="O36" s="145">
        <f t="shared" si="2"/>
        <v>46</v>
      </c>
      <c r="P36" s="147">
        <f t="shared" si="3"/>
        <v>579.6907724693076</v>
      </c>
      <c r="Q36" s="145">
        <f t="shared" si="4"/>
        <v>14</v>
      </c>
      <c r="R36" s="146">
        <f t="shared" si="5"/>
        <v>52.212940008701523</v>
      </c>
      <c r="S36" s="146">
        <f t="shared" si="8"/>
        <v>43.422161036679974</v>
      </c>
      <c r="T36" s="145">
        <f t="shared" si="6"/>
        <v>19</v>
      </c>
      <c r="U36"/>
      <c r="V36"/>
      <c r="W36"/>
      <c r="X36"/>
      <c r="Z36"/>
      <c r="AA36"/>
      <c r="AB36"/>
      <c r="AC36"/>
      <c r="AD36"/>
      <c r="AE36"/>
      <c r="AF36"/>
      <c r="AG36"/>
      <c r="AH36"/>
      <c r="AI36"/>
    </row>
    <row r="37" spans="1:35" s="92" customFormat="1" ht="14.5">
      <c r="A37" s="58">
        <v>33</v>
      </c>
      <c r="B37" s="141" t="s">
        <v>57</v>
      </c>
      <c r="C37" s="142">
        <v>243738</v>
      </c>
      <c r="D37" s="143">
        <v>179622.63464623483</v>
      </c>
      <c r="E37" s="143">
        <v>14</v>
      </c>
      <c r="F37" s="143">
        <v>833</v>
      </c>
      <c r="G37"/>
      <c r="H37" s="144">
        <v>104.55044700000001</v>
      </c>
      <c r="I37" s="144">
        <v>72.199630770000013</v>
      </c>
      <c r="J37" s="145">
        <f t="shared" si="7"/>
        <v>7</v>
      </c>
      <c r="K37" s="145">
        <f t="shared" si="7"/>
        <v>8</v>
      </c>
      <c r="L37"/>
      <c r="M37" s="146">
        <f t="shared" si="0"/>
        <v>4.6375001771941831</v>
      </c>
      <c r="N37" s="145">
        <f t="shared" si="1"/>
        <v>44</v>
      </c>
      <c r="O37" s="145">
        <f t="shared" si="2"/>
        <v>3</v>
      </c>
      <c r="P37" s="147">
        <f t="shared" si="3"/>
        <v>582.05608221876469</v>
      </c>
      <c r="Q37" s="145">
        <f t="shared" si="4"/>
        <v>13</v>
      </c>
      <c r="R37" s="146">
        <f t="shared" si="5"/>
        <v>44.807453840113297</v>
      </c>
      <c r="S37" s="146">
        <f t="shared" si="8"/>
        <v>36.444365129410542</v>
      </c>
      <c r="T37" s="145">
        <f t="shared" ref="T37:T68" si="9">RANK($S37,$S$5:$S$83)</f>
        <v>39</v>
      </c>
      <c r="U37" s="143"/>
      <c r="V37"/>
      <c r="W37"/>
      <c r="X37"/>
      <c r="Z37"/>
      <c r="AA37"/>
      <c r="AB37"/>
      <c r="AC37"/>
      <c r="AD37"/>
      <c r="AE37"/>
      <c r="AF37"/>
      <c r="AG37"/>
      <c r="AH37"/>
      <c r="AI37"/>
    </row>
    <row r="38" spans="1:35" s="92" customFormat="1" ht="14.5">
      <c r="A38" s="58">
        <v>34</v>
      </c>
      <c r="B38" s="141" t="s">
        <v>58</v>
      </c>
      <c r="C38" s="142">
        <v>16979</v>
      </c>
      <c r="D38" s="143">
        <v>13450.60388512011</v>
      </c>
      <c r="E38" s="143">
        <v>0</v>
      </c>
      <c r="F38" s="143">
        <v>0</v>
      </c>
      <c r="G38"/>
      <c r="H38" s="144">
        <v>0</v>
      </c>
      <c r="I38" s="144">
        <v>0</v>
      </c>
      <c r="J38" s="145">
        <f t="shared" si="7"/>
        <v>71</v>
      </c>
      <c r="K38" s="145">
        <f t="shared" si="7"/>
        <v>71</v>
      </c>
      <c r="L38"/>
      <c r="M38" s="146">
        <f t="shared" si="0"/>
        <v>0</v>
      </c>
      <c r="N38" s="145">
        <f t="shared" si="1"/>
        <v>71</v>
      </c>
      <c r="O38" s="145">
        <f t="shared" si="2"/>
        <v>71</v>
      </c>
      <c r="P38" s="147">
        <f t="shared" si="3"/>
        <v>0</v>
      </c>
      <c r="Q38" s="145">
        <f t="shared" si="4"/>
        <v>71</v>
      </c>
      <c r="R38" s="146"/>
      <c r="S38" s="146">
        <v>0</v>
      </c>
      <c r="T38" s="145">
        <f t="shared" si="9"/>
        <v>70</v>
      </c>
      <c r="U38"/>
      <c r="V38"/>
      <c r="W38"/>
      <c r="X38"/>
      <c r="Z38"/>
      <c r="AA38"/>
      <c r="AB38"/>
      <c r="AC38"/>
      <c r="AD38"/>
      <c r="AE38"/>
      <c r="AF38"/>
      <c r="AG38"/>
      <c r="AH38"/>
      <c r="AI38"/>
    </row>
    <row r="39" spans="1:35" s="92" customFormat="1" ht="14.5">
      <c r="A39" s="58">
        <v>35</v>
      </c>
      <c r="B39" s="141" t="s">
        <v>59</v>
      </c>
      <c r="C39" s="142">
        <v>164680</v>
      </c>
      <c r="D39" s="143">
        <v>129830.99986614616</v>
      </c>
      <c r="E39" s="143">
        <v>16</v>
      </c>
      <c r="F39" s="143">
        <v>913</v>
      </c>
      <c r="G39"/>
      <c r="H39" s="144">
        <v>62.540619</v>
      </c>
      <c r="I39" s="144">
        <v>44.194025609999997</v>
      </c>
      <c r="J39" s="145">
        <f t="shared" si="7"/>
        <v>3</v>
      </c>
      <c r="K39" s="145">
        <f t="shared" si="7"/>
        <v>5</v>
      </c>
      <c r="L39"/>
      <c r="M39" s="146">
        <f t="shared" si="0"/>
        <v>7.0322188147768214</v>
      </c>
      <c r="N39" s="145">
        <f t="shared" si="1"/>
        <v>18</v>
      </c>
      <c r="O39" s="145">
        <f t="shared" si="2"/>
        <v>11</v>
      </c>
      <c r="P39" s="147">
        <f t="shared" si="3"/>
        <v>481.70790538837758</v>
      </c>
      <c r="Q39" s="145">
        <f t="shared" si="4"/>
        <v>24</v>
      </c>
      <c r="R39" s="146">
        <f t="shared" si="5"/>
        <v>41.513741137554646</v>
      </c>
      <c r="S39" s="146">
        <f t="shared" si="8"/>
        <v>33.340874758566095</v>
      </c>
      <c r="T39" s="145">
        <f t="shared" si="9"/>
        <v>46</v>
      </c>
      <c r="U39" s="143"/>
      <c r="V39"/>
      <c r="W39"/>
      <c r="X39"/>
      <c r="Z39"/>
      <c r="AA39"/>
      <c r="AB39"/>
      <c r="AC39"/>
      <c r="AD39"/>
      <c r="AE39"/>
      <c r="AF39"/>
      <c r="AG39"/>
      <c r="AH39"/>
      <c r="AI39"/>
    </row>
    <row r="40" spans="1:35" s="92" customFormat="1" ht="14.5">
      <c r="A40" s="58">
        <v>36</v>
      </c>
      <c r="B40" s="141" t="s">
        <v>60</v>
      </c>
      <c r="C40" s="142">
        <v>162769</v>
      </c>
      <c r="D40" s="143">
        <v>128270.06199909298</v>
      </c>
      <c r="E40" s="143">
        <v>11</v>
      </c>
      <c r="F40" s="143">
        <v>767</v>
      </c>
      <c r="G40"/>
      <c r="H40" s="144">
        <v>56.216977999999997</v>
      </c>
      <c r="I40" s="144">
        <v>40.314103480000007</v>
      </c>
      <c r="J40" s="145">
        <f t="shared" si="7"/>
        <v>14</v>
      </c>
      <c r="K40" s="145">
        <f t="shared" si="7"/>
        <v>10</v>
      </c>
      <c r="L40"/>
      <c r="M40" s="146">
        <f t="shared" si="0"/>
        <v>5.979571445170297</v>
      </c>
      <c r="N40" s="145">
        <f t="shared" si="1"/>
        <v>33</v>
      </c>
      <c r="O40" s="145">
        <f t="shared" si="2"/>
        <v>15</v>
      </c>
      <c r="P40" s="147">
        <f t="shared" si="3"/>
        <v>438.27045160699709</v>
      </c>
      <c r="Q40" s="145">
        <f t="shared" si="4"/>
        <v>31</v>
      </c>
      <c r="R40" s="146">
        <f t="shared" si="5"/>
        <v>39.447421986921952</v>
      </c>
      <c r="S40" s="146">
        <f t="shared" si="8"/>
        <v>31.393892077867115</v>
      </c>
      <c r="T40" s="145">
        <f t="shared" si="9"/>
        <v>53</v>
      </c>
      <c r="U40" s="143"/>
      <c r="V40"/>
      <c r="W40"/>
      <c r="X40"/>
      <c r="Z40"/>
      <c r="AA40"/>
      <c r="AB40"/>
      <c r="AC40"/>
      <c r="AD40"/>
      <c r="AE40"/>
      <c r="AF40"/>
      <c r="AG40"/>
      <c r="AH40"/>
      <c r="AI40"/>
    </row>
    <row r="41" spans="1:35" s="92" customFormat="1" ht="14.5">
      <c r="A41" s="58">
        <v>37</v>
      </c>
      <c r="B41" s="141" t="s">
        <v>61</v>
      </c>
      <c r="C41" s="142">
        <v>76156</v>
      </c>
      <c r="D41" s="143">
        <v>59960.836060022695</v>
      </c>
      <c r="E41" s="143">
        <v>13</v>
      </c>
      <c r="F41" s="143">
        <v>522</v>
      </c>
      <c r="G41"/>
      <c r="H41" s="144">
        <v>39.035645000000002</v>
      </c>
      <c r="I41" s="144">
        <v>26.146188129999995</v>
      </c>
      <c r="J41" s="145">
        <f t="shared" si="7"/>
        <v>9</v>
      </c>
      <c r="K41" s="145">
        <f t="shared" si="7"/>
        <v>23</v>
      </c>
      <c r="L41"/>
      <c r="M41" s="146">
        <f t="shared" si="0"/>
        <v>8.7056824804354207</v>
      </c>
      <c r="N41" s="145">
        <f t="shared" si="1"/>
        <v>8</v>
      </c>
      <c r="O41" s="145">
        <f t="shared" si="2"/>
        <v>26</v>
      </c>
      <c r="P41" s="147">
        <f t="shared" si="3"/>
        <v>651.01902449999341</v>
      </c>
      <c r="Q41" s="145">
        <f t="shared" si="4"/>
        <v>6</v>
      </c>
      <c r="R41" s="146">
        <f t="shared" si="5"/>
        <v>49.297652131595868</v>
      </c>
      <c r="S41" s="146">
        <f t="shared" si="8"/>
        <v>40.675240260071725</v>
      </c>
      <c r="T41" s="145">
        <f t="shared" si="9"/>
        <v>27</v>
      </c>
      <c r="U41"/>
      <c r="V41"/>
      <c r="W41"/>
      <c r="X41"/>
      <c r="Z41"/>
      <c r="AA41"/>
      <c r="AB41"/>
      <c r="AC41"/>
      <c r="AD41"/>
      <c r="AE41"/>
      <c r="AF41"/>
      <c r="AG41"/>
      <c r="AH41"/>
      <c r="AI41"/>
    </row>
    <row r="42" spans="1:35" s="92" customFormat="1" ht="14.5">
      <c r="A42" s="58">
        <v>38</v>
      </c>
      <c r="B42" s="141" t="s">
        <v>62</v>
      </c>
      <c r="C42" s="142">
        <v>7497</v>
      </c>
      <c r="D42" s="143">
        <v>6128.3426167305506</v>
      </c>
      <c r="E42" s="143">
        <v>0</v>
      </c>
      <c r="F42" s="143">
        <v>0</v>
      </c>
      <c r="G42"/>
      <c r="H42" s="144">
        <v>0</v>
      </c>
      <c r="I42" s="144">
        <v>0</v>
      </c>
      <c r="J42" s="145">
        <f t="shared" si="7"/>
        <v>71</v>
      </c>
      <c r="K42" s="145">
        <f t="shared" si="7"/>
        <v>71</v>
      </c>
      <c r="L42"/>
      <c r="M42" s="146">
        <f t="shared" si="0"/>
        <v>0</v>
      </c>
      <c r="N42" s="145">
        <f t="shared" si="1"/>
        <v>71</v>
      </c>
      <c r="O42" s="145">
        <f t="shared" si="2"/>
        <v>71</v>
      </c>
      <c r="P42" s="147">
        <f t="shared" si="3"/>
        <v>0</v>
      </c>
      <c r="Q42" s="145">
        <f t="shared" si="4"/>
        <v>71</v>
      </c>
      <c r="R42" s="146"/>
      <c r="S42" s="146">
        <v>0</v>
      </c>
      <c r="T42" s="145">
        <f t="shared" si="9"/>
        <v>70</v>
      </c>
      <c r="U42"/>
      <c r="V42"/>
      <c r="W42"/>
      <c r="X42"/>
      <c r="Z42"/>
      <c r="AA42"/>
      <c r="AB42"/>
      <c r="AC42"/>
      <c r="AD42"/>
      <c r="AE42"/>
      <c r="AF42"/>
      <c r="AG42"/>
      <c r="AH42"/>
      <c r="AI42"/>
    </row>
    <row r="43" spans="1:35" s="92" customFormat="1" ht="14.5">
      <c r="A43" s="58">
        <v>39</v>
      </c>
      <c r="B43" s="141" t="s">
        <v>63</v>
      </c>
      <c r="C43" s="142">
        <v>51743</v>
      </c>
      <c r="D43" s="143">
        <v>39425.649902692894</v>
      </c>
      <c r="E43" s="143">
        <v>3</v>
      </c>
      <c r="F43" s="143">
        <v>103</v>
      </c>
      <c r="G43"/>
      <c r="H43" s="144">
        <v>7.7419460000000004</v>
      </c>
      <c r="I43" s="144">
        <v>5.2931054699999995</v>
      </c>
      <c r="J43" s="145">
        <f t="shared" si="7"/>
        <v>49</v>
      </c>
      <c r="K43" s="145">
        <f t="shared" si="7"/>
        <v>53</v>
      </c>
      <c r="L43"/>
      <c r="M43" s="146">
        <f t="shared" si="0"/>
        <v>2.6125124190524702</v>
      </c>
      <c r="N43" s="145">
        <f t="shared" si="1"/>
        <v>63</v>
      </c>
      <c r="O43" s="145">
        <f t="shared" si="2"/>
        <v>49</v>
      </c>
      <c r="P43" s="147">
        <f t="shared" si="3"/>
        <v>196.36825313236503</v>
      </c>
      <c r="Q43" s="145">
        <f t="shared" si="4"/>
        <v>58</v>
      </c>
      <c r="R43" s="146">
        <f t="shared" si="5"/>
        <v>46.264721983709144</v>
      </c>
      <c r="S43" s="146">
        <f t="shared" si="8"/>
        <v>37.817471426105683</v>
      </c>
      <c r="T43" s="145">
        <f t="shared" si="9"/>
        <v>34</v>
      </c>
      <c r="U43"/>
      <c r="V43"/>
      <c r="W43"/>
      <c r="X43"/>
      <c r="Z43"/>
      <c r="AA43"/>
      <c r="AB43"/>
      <c r="AC43"/>
      <c r="AD43"/>
      <c r="AE43"/>
      <c r="AF43"/>
      <c r="AG43"/>
      <c r="AH43"/>
      <c r="AI43"/>
    </row>
    <row r="44" spans="1:35" s="92" customFormat="1" ht="14.5">
      <c r="A44" s="58">
        <v>40</v>
      </c>
      <c r="B44" s="141" t="s">
        <v>64</v>
      </c>
      <c r="C44" s="142">
        <v>126924</v>
      </c>
      <c r="D44" s="143">
        <v>102234.60254220736</v>
      </c>
      <c r="E44" s="143">
        <v>7</v>
      </c>
      <c r="F44" s="143">
        <v>522</v>
      </c>
      <c r="G44"/>
      <c r="H44" s="144">
        <v>44.169837000000001</v>
      </c>
      <c r="I44" s="144">
        <v>30.479034110000004</v>
      </c>
      <c r="J44" s="145">
        <f t="shared" si="7"/>
        <v>32</v>
      </c>
      <c r="K44" s="145">
        <f t="shared" si="7"/>
        <v>23</v>
      </c>
      <c r="L44"/>
      <c r="M44" s="146">
        <f t="shared" si="0"/>
        <v>5.1059033538521694</v>
      </c>
      <c r="N44" s="145">
        <f t="shared" si="1"/>
        <v>41</v>
      </c>
      <c r="O44" s="145">
        <f t="shared" si="2"/>
        <v>23</v>
      </c>
      <c r="P44" s="147">
        <f t="shared" si="3"/>
        <v>432.04390589540918</v>
      </c>
      <c r="Q44" s="145">
        <f t="shared" si="4"/>
        <v>33</v>
      </c>
      <c r="R44" s="146">
        <f t="shared" si="5"/>
        <v>44.918755760400295</v>
      </c>
      <c r="S44" s="146">
        <f t="shared" si="8"/>
        <v>36.549239011579701</v>
      </c>
      <c r="T44" s="145">
        <f t="shared" si="9"/>
        <v>38</v>
      </c>
      <c r="U44" s="143"/>
      <c r="V44"/>
      <c r="W44"/>
      <c r="X44"/>
      <c r="Z44"/>
      <c r="AA44"/>
      <c r="AB44"/>
      <c r="AC44"/>
      <c r="AD44"/>
      <c r="AE44"/>
      <c r="AF44"/>
      <c r="AG44"/>
      <c r="AH44"/>
      <c r="AI44"/>
    </row>
    <row r="45" spans="1:35" s="92" customFormat="1" ht="14.5">
      <c r="A45" s="58">
        <v>41</v>
      </c>
      <c r="B45" s="141" t="s">
        <v>65</v>
      </c>
      <c r="C45" s="142">
        <v>9740</v>
      </c>
      <c r="D45" s="143">
        <v>7661.8783192034971</v>
      </c>
      <c r="E45" s="143">
        <v>1</v>
      </c>
      <c r="F45" s="143">
        <v>40</v>
      </c>
      <c r="G45"/>
      <c r="H45" s="144">
        <v>1.4868870000000001</v>
      </c>
      <c r="I45" s="144">
        <v>0.88521357999999994</v>
      </c>
      <c r="J45" s="145">
        <f t="shared" si="7"/>
        <v>64</v>
      </c>
      <c r="K45" s="145">
        <f t="shared" si="7"/>
        <v>65</v>
      </c>
      <c r="L45"/>
      <c r="M45" s="146">
        <f t="shared" si="0"/>
        <v>5.2206519515906722</v>
      </c>
      <c r="N45" s="145">
        <f t="shared" si="1"/>
        <v>40</v>
      </c>
      <c r="O45" s="145">
        <f t="shared" si="2"/>
        <v>68</v>
      </c>
      <c r="P45" s="147">
        <f t="shared" si="3"/>
        <v>194.06298795862003</v>
      </c>
      <c r="Q45" s="145">
        <f t="shared" si="4"/>
        <v>59</v>
      </c>
      <c r="R45" s="146">
        <f t="shared" si="5"/>
        <v>67.969293918875508</v>
      </c>
      <c r="S45" s="146">
        <f t="shared" si="8"/>
        <v>58.26853564666196</v>
      </c>
      <c r="T45" s="145">
        <f t="shared" si="9"/>
        <v>9</v>
      </c>
      <c r="U45"/>
      <c r="V45"/>
      <c r="W45"/>
      <c r="X45"/>
      <c r="Z45"/>
      <c r="AA45"/>
      <c r="AB45"/>
      <c r="AC45"/>
      <c r="AD45"/>
      <c r="AE45"/>
      <c r="AF45"/>
      <c r="AG45"/>
      <c r="AH45"/>
      <c r="AI45"/>
    </row>
    <row r="46" spans="1:35" s="92" customFormat="1" ht="14.5">
      <c r="A46" s="58">
        <v>42</v>
      </c>
      <c r="B46" s="141" t="s">
        <v>66</v>
      </c>
      <c r="C46" s="142">
        <v>93467</v>
      </c>
      <c r="D46" s="143">
        <v>76443.435707776152</v>
      </c>
      <c r="E46" s="143">
        <v>9</v>
      </c>
      <c r="F46" s="143">
        <v>470</v>
      </c>
      <c r="G46"/>
      <c r="H46" s="144">
        <v>50.134079999999997</v>
      </c>
      <c r="I46" s="144">
        <v>35.70408149</v>
      </c>
      <c r="J46" s="145">
        <f t="shared" si="7"/>
        <v>23</v>
      </c>
      <c r="K46" s="145">
        <f t="shared" si="7"/>
        <v>26</v>
      </c>
      <c r="L46"/>
      <c r="M46" s="146">
        <f t="shared" si="0"/>
        <v>6.1483369454597865</v>
      </c>
      <c r="N46" s="145">
        <f t="shared" si="1"/>
        <v>28</v>
      </c>
      <c r="O46" s="145">
        <f t="shared" si="2"/>
        <v>18</v>
      </c>
      <c r="P46" s="147">
        <f t="shared" si="3"/>
        <v>655.83237508646073</v>
      </c>
      <c r="Q46" s="145">
        <f t="shared" si="4"/>
        <v>5</v>
      </c>
      <c r="R46" s="146">
        <f t="shared" si="5"/>
        <v>40.415543287513366</v>
      </c>
      <c r="S46" s="146">
        <f t="shared" si="8"/>
        <v>32.306101309674375</v>
      </c>
      <c r="T46" s="145">
        <f t="shared" si="9"/>
        <v>50</v>
      </c>
      <c r="U46" s="143"/>
      <c r="V46"/>
      <c r="W46"/>
      <c r="X46"/>
      <c r="Z46"/>
      <c r="AA46"/>
      <c r="AB46"/>
      <c r="AC46"/>
      <c r="AD46"/>
      <c r="AE46"/>
      <c r="AF46"/>
      <c r="AG46"/>
      <c r="AH46"/>
      <c r="AI46"/>
    </row>
    <row r="47" spans="1:35" s="92" customFormat="1" ht="14.5">
      <c r="A47" s="58">
        <v>43</v>
      </c>
      <c r="B47" s="141" t="s">
        <v>67</v>
      </c>
      <c r="C47" s="142">
        <v>117484</v>
      </c>
      <c r="D47" s="143">
        <v>91060.645933908163</v>
      </c>
      <c r="E47" s="143">
        <v>10</v>
      </c>
      <c r="F47" s="143">
        <v>640</v>
      </c>
      <c r="G47"/>
      <c r="H47" s="144">
        <v>45.922626999999999</v>
      </c>
      <c r="I47" s="144">
        <v>33.757179790000002</v>
      </c>
      <c r="J47" s="145">
        <f t="shared" si="7"/>
        <v>18</v>
      </c>
      <c r="K47" s="145">
        <f t="shared" si="7"/>
        <v>18</v>
      </c>
      <c r="L47"/>
      <c r="M47" s="146">
        <f t="shared" si="0"/>
        <v>7.0282831121636473</v>
      </c>
      <c r="N47" s="145">
        <f t="shared" si="1"/>
        <v>19</v>
      </c>
      <c r="O47" s="145">
        <f t="shared" si="2"/>
        <v>22</v>
      </c>
      <c r="P47" s="147">
        <f t="shared" si="3"/>
        <v>504.30816220357855</v>
      </c>
      <c r="Q47" s="145">
        <f t="shared" si="4"/>
        <v>19</v>
      </c>
      <c r="R47" s="146">
        <f t="shared" si="5"/>
        <v>36.038102962629019</v>
      </c>
      <c r="S47" s="146">
        <f t="shared" si="8"/>
        <v>28.181472016211362</v>
      </c>
      <c r="T47" s="145">
        <f t="shared" si="9"/>
        <v>61</v>
      </c>
      <c r="U47" s="143"/>
      <c r="V47"/>
      <c r="W47"/>
      <c r="X47"/>
      <c r="Z47"/>
      <c r="AA47"/>
      <c r="AB47"/>
      <c r="AC47"/>
      <c r="AD47"/>
      <c r="AE47"/>
      <c r="AF47"/>
      <c r="AG47"/>
      <c r="AH47"/>
      <c r="AI47"/>
    </row>
    <row r="48" spans="1:35" s="92" customFormat="1" ht="14.5">
      <c r="A48" s="58">
        <v>44</v>
      </c>
      <c r="B48" s="141" t="s">
        <v>68</v>
      </c>
      <c r="C48" s="142">
        <v>169860</v>
      </c>
      <c r="D48" s="143">
        <v>149963.89095075839</v>
      </c>
      <c r="E48" s="143">
        <v>10</v>
      </c>
      <c r="F48" s="143">
        <v>717</v>
      </c>
      <c r="G48"/>
      <c r="H48" s="144">
        <v>61.112470000000002</v>
      </c>
      <c r="I48" s="144">
        <v>41.502500310000002</v>
      </c>
      <c r="J48" s="145">
        <f t="shared" si="7"/>
        <v>18</v>
      </c>
      <c r="K48" s="145">
        <f t="shared" si="7"/>
        <v>14</v>
      </c>
      <c r="L48"/>
      <c r="M48" s="146">
        <f t="shared" si="0"/>
        <v>4.7811509521010729</v>
      </c>
      <c r="N48" s="145">
        <f t="shared" si="1"/>
        <v>42</v>
      </c>
      <c r="O48" s="145">
        <f t="shared" si="2"/>
        <v>14</v>
      </c>
      <c r="P48" s="147">
        <f t="shared" si="3"/>
        <v>407.5145664236378</v>
      </c>
      <c r="Q48" s="145">
        <f t="shared" si="4"/>
        <v>39</v>
      </c>
      <c r="R48" s="146">
        <f t="shared" si="5"/>
        <v>47.250092267995214</v>
      </c>
      <c r="S48" s="146">
        <f t="shared" si="8"/>
        <v>38.745933458213841</v>
      </c>
      <c r="T48" s="145">
        <f t="shared" si="9"/>
        <v>31</v>
      </c>
      <c r="U48" s="143"/>
      <c r="V48"/>
      <c r="W48"/>
      <c r="X48"/>
      <c r="Z48"/>
      <c r="AA48"/>
      <c r="AB48"/>
      <c r="AC48"/>
      <c r="AD48"/>
      <c r="AE48"/>
      <c r="AF48"/>
      <c r="AG48"/>
      <c r="AH48"/>
      <c r="AI48"/>
    </row>
    <row r="49" spans="1:35" s="92" customFormat="1" ht="14.5">
      <c r="A49" s="58">
        <v>45</v>
      </c>
      <c r="B49" s="141" t="s">
        <v>69</v>
      </c>
      <c r="C49" s="142">
        <v>179107</v>
      </c>
      <c r="D49" s="143">
        <v>128598.36139118063</v>
      </c>
      <c r="E49" s="143">
        <v>7</v>
      </c>
      <c r="F49" s="143">
        <v>523</v>
      </c>
      <c r="G49"/>
      <c r="H49" s="144">
        <v>61.122751999999998</v>
      </c>
      <c r="I49" s="144">
        <v>42.096239840000003</v>
      </c>
      <c r="J49" s="145">
        <f t="shared" si="7"/>
        <v>32</v>
      </c>
      <c r="K49" s="145">
        <f t="shared" si="7"/>
        <v>22</v>
      </c>
      <c r="L49"/>
      <c r="M49" s="146">
        <f t="shared" si="0"/>
        <v>4.0669258483714064</v>
      </c>
      <c r="N49" s="145">
        <f t="shared" si="1"/>
        <v>52</v>
      </c>
      <c r="O49" s="145">
        <f t="shared" si="2"/>
        <v>13</v>
      </c>
      <c r="P49" s="147">
        <f t="shared" si="3"/>
        <v>475.299617652763</v>
      </c>
      <c r="Q49" s="145">
        <f t="shared" si="4"/>
        <v>26</v>
      </c>
      <c r="R49" s="146">
        <f t="shared" si="5"/>
        <v>45.197652408662243</v>
      </c>
      <c r="S49" s="146">
        <f t="shared" si="8"/>
        <v>36.812028495820165</v>
      </c>
      <c r="T49" s="145">
        <f t="shared" si="9"/>
        <v>37</v>
      </c>
      <c r="U49" s="143"/>
      <c r="V49"/>
      <c r="W49"/>
      <c r="X49"/>
      <c r="Z49"/>
      <c r="AA49"/>
      <c r="AB49"/>
      <c r="AC49"/>
      <c r="AD49"/>
      <c r="AE49"/>
      <c r="AF49"/>
      <c r="AG49"/>
      <c r="AH49"/>
      <c r="AI49"/>
    </row>
    <row r="50" spans="1:35" s="92" customFormat="1" ht="14.5">
      <c r="A50" s="58">
        <v>46</v>
      </c>
      <c r="B50" s="141" t="s">
        <v>70</v>
      </c>
      <c r="C50" s="142">
        <v>55235</v>
      </c>
      <c r="D50" s="143">
        <v>42776.263318518169</v>
      </c>
      <c r="E50" s="143">
        <v>8</v>
      </c>
      <c r="F50" s="143">
        <v>281</v>
      </c>
      <c r="G50"/>
      <c r="H50" s="144">
        <v>29.180378000000001</v>
      </c>
      <c r="I50" s="144">
        <v>17.53795822</v>
      </c>
      <c r="J50" s="145">
        <f t="shared" si="7"/>
        <v>28</v>
      </c>
      <c r="K50" s="145">
        <f t="shared" si="7"/>
        <v>35</v>
      </c>
      <c r="L50"/>
      <c r="M50" s="146">
        <f t="shared" si="0"/>
        <v>6.5690637330248753</v>
      </c>
      <c r="N50" s="145">
        <f t="shared" si="1"/>
        <v>23</v>
      </c>
      <c r="O50" s="145">
        <f t="shared" si="2"/>
        <v>29</v>
      </c>
      <c r="P50" s="147">
        <f t="shared" si="3"/>
        <v>682.16285706675069</v>
      </c>
      <c r="Q50" s="145">
        <f t="shared" si="4"/>
        <v>3</v>
      </c>
      <c r="R50" s="146">
        <f t="shared" si="5"/>
        <v>66.384123134260733</v>
      </c>
      <c r="S50" s="146">
        <f t="shared" si="8"/>
        <v>56.774913491221923</v>
      </c>
      <c r="T50" s="145">
        <f t="shared" si="9"/>
        <v>10</v>
      </c>
      <c r="U50"/>
      <c r="V50"/>
      <c r="W50"/>
      <c r="X50"/>
      <c r="Z50"/>
      <c r="AA50"/>
      <c r="AB50"/>
      <c r="AC50"/>
      <c r="AD50"/>
      <c r="AE50"/>
      <c r="AF50"/>
      <c r="AG50"/>
      <c r="AH50"/>
      <c r="AI50"/>
    </row>
    <row r="51" spans="1:35" s="92" customFormat="1" ht="14.5">
      <c r="A51" s="58">
        <v>47</v>
      </c>
      <c r="B51" s="141" t="s">
        <v>71</v>
      </c>
      <c r="C51" s="142">
        <v>49216</v>
      </c>
      <c r="D51" s="143">
        <v>36831.141176393365</v>
      </c>
      <c r="E51" s="143">
        <v>4</v>
      </c>
      <c r="F51" s="143">
        <v>200</v>
      </c>
      <c r="G51"/>
      <c r="H51" s="144">
        <v>15.099083</v>
      </c>
      <c r="I51" s="144">
        <v>10.166049619999999</v>
      </c>
      <c r="J51" s="145">
        <f t="shared" si="7"/>
        <v>41</v>
      </c>
      <c r="K51" s="145">
        <f t="shared" si="7"/>
        <v>42</v>
      </c>
      <c r="L51"/>
      <c r="M51" s="146">
        <f t="shared" si="0"/>
        <v>5.4301874341104712</v>
      </c>
      <c r="N51" s="145">
        <f t="shared" si="1"/>
        <v>38</v>
      </c>
      <c r="O51" s="145">
        <f t="shared" si="2"/>
        <v>39</v>
      </c>
      <c r="P51" s="147">
        <f t="shared" si="3"/>
        <v>409.9542538659552</v>
      </c>
      <c r="Q51" s="145">
        <f t="shared" si="4"/>
        <v>38</v>
      </c>
      <c r="R51" s="146">
        <f t="shared" si="5"/>
        <v>48.524584911479138</v>
      </c>
      <c r="S51" s="146">
        <f t="shared" si="8"/>
        <v>39.946820118332006</v>
      </c>
      <c r="T51" s="145">
        <f t="shared" si="9"/>
        <v>29</v>
      </c>
      <c r="U51"/>
      <c r="V51"/>
      <c r="W51"/>
      <c r="X51"/>
      <c r="Z51"/>
      <c r="AA51"/>
      <c r="AB51"/>
      <c r="AC51"/>
      <c r="AD51"/>
      <c r="AE51"/>
      <c r="AF51"/>
      <c r="AG51"/>
      <c r="AH51"/>
      <c r="AI51"/>
    </row>
    <row r="52" spans="1:35" s="92" customFormat="1" ht="14.5">
      <c r="A52" s="58">
        <v>48</v>
      </c>
      <c r="B52" s="141" t="s">
        <v>72</v>
      </c>
      <c r="C52" s="142">
        <v>30001</v>
      </c>
      <c r="D52" s="143">
        <v>23888.833949726304</v>
      </c>
      <c r="E52" s="143">
        <v>2</v>
      </c>
      <c r="F52" s="143">
        <v>103</v>
      </c>
      <c r="G52"/>
      <c r="H52" s="144">
        <v>4.7573650000000001</v>
      </c>
      <c r="I52" s="144">
        <v>2.7632774700000002</v>
      </c>
      <c r="J52" s="145">
        <f t="shared" si="7"/>
        <v>55</v>
      </c>
      <c r="K52" s="145">
        <f t="shared" si="7"/>
        <v>53</v>
      </c>
      <c r="L52"/>
      <c r="M52" s="146">
        <f t="shared" si="0"/>
        <v>4.3116378227904288</v>
      </c>
      <c r="N52" s="145">
        <f t="shared" si="1"/>
        <v>49</v>
      </c>
      <c r="O52" s="145">
        <f t="shared" si="2"/>
        <v>57</v>
      </c>
      <c r="P52" s="147">
        <f t="shared" si="3"/>
        <v>199.14596961960569</v>
      </c>
      <c r="Q52" s="145">
        <f t="shared" si="4"/>
        <v>57</v>
      </c>
      <c r="R52" s="146">
        <f t="shared" si="5"/>
        <v>72.163854395700611</v>
      </c>
      <c r="S52" s="146">
        <f t="shared" si="8"/>
        <v>62.220846982024845</v>
      </c>
      <c r="T52" s="145">
        <f t="shared" si="9"/>
        <v>6</v>
      </c>
      <c r="U52"/>
      <c r="V52"/>
      <c r="W52"/>
      <c r="X52"/>
      <c r="Z52"/>
      <c r="AA52"/>
      <c r="AB52"/>
      <c r="AC52"/>
      <c r="AD52"/>
      <c r="AE52"/>
      <c r="AF52"/>
      <c r="AG52"/>
      <c r="AH52"/>
      <c r="AI52"/>
    </row>
    <row r="53" spans="1:35" s="92" customFormat="1" ht="14.5">
      <c r="A53" s="58">
        <v>49</v>
      </c>
      <c r="B53" s="141" t="s">
        <v>73</v>
      </c>
      <c r="C53" s="142">
        <v>197980</v>
      </c>
      <c r="D53" s="143">
        <v>159687.28658623062</v>
      </c>
      <c r="E53" s="143">
        <v>15</v>
      </c>
      <c r="F53" s="143">
        <v>955</v>
      </c>
      <c r="G53"/>
      <c r="H53" s="144">
        <v>84.931442000000004</v>
      </c>
      <c r="I53" s="144">
        <v>62.312856440000004</v>
      </c>
      <c r="J53" s="145">
        <f t="shared" si="7"/>
        <v>4</v>
      </c>
      <c r="K53" s="145">
        <f t="shared" si="7"/>
        <v>2</v>
      </c>
      <c r="L53"/>
      <c r="M53" s="146">
        <f t="shared" si="0"/>
        <v>5.9804385209106989</v>
      </c>
      <c r="N53" s="145">
        <f t="shared" si="1"/>
        <v>32</v>
      </c>
      <c r="O53" s="145">
        <f t="shared" si="2"/>
        <v>8</v>
      </c>
      <c r="P53" s="147">
        <f t="shared" si="3"/>
        <v>531.86101295632761</v>
      </c>
      <c r="Q53" s="145">
        <f t="shared" si="4"/>
        <v>16</v>
      </c>
      <c r="R53" s="146">
        <f t="shared" si="5"/>
        <v>36.298425160109701</v>
      </c>
      <c r="S53" s="146">
        <f t="shared" si="8"/>
        <v>28.42675978298309</v>
      </c>
      <c r="T53" s="145">
        <f t="shared" si="9"/>
        <v>60</v>
      </c>
      <c r="U53" s="143"/>
      <c r="V53"/>
      <c r="W53"/>
      <c r="X53"/>
      <c r="Z53"/>
      <c r="AA53"/>
      <c r="AB53"/>
      <c r="AC53"/>
      <c r="AD53"/>
      <c r="AE53"/>
      <c r="AF53"/>
      <c r="AG53"/>
      <c r="AH53"/>
      <c r="AI53"/>
    </row>
    <row r="54" spans="1:35" s="92" customFormat="1" ht="14.5">
      <c r="A54" s="58">
        <v>50</v>
      </c>
      <c r="B54" s="141" t="s">
        <v>74</v>
      </c>
      <c r="C54" s="142">
        <v>129379</v>
      </c>
      <c r="D54" s="143">
        <v>103583.36847589594</v>
      </c>
      <c r="E54" s="143">
        <v>11</v>
      </c>
      <c r="F54" s="143">
        <v>746</v>
      </c>
      <c r="G54"/>
      <c r="H54" s="144">
        <v>62.465544999999999</v>
      </c>
      <c r="I54" s="144">
        <v>43.672024929999999</v>
      </c>
      <c r="J54" s="145">
        <f t="shared" si="7"/>
        <v>14</v>
      </c>
      <c r="K54" s="145">
        <f t="shared" si="7"/>
        <v>11</v>
      </c>
      <c r="L54"/>
      <c r="M54" s="146">
        <f t="shared" si="0"/>
        <v>7.2019283691628129</v>
      </c>
      <c r="N54" s="145">
        <f t="shared" si="1"/>
        <v>15</v>
      </c>
      <c r="O54" s="145">
        <f t="shared" si="2"/>
        <v>12</v>
      </c>
      <c r="P54" s="147">
        <f t="shared" si="3"/>
        <v>603.04608663634895</v>
      </c>
      <c r="Q54" s="145">
        <f t="shared" si="4"/>
        <v>10</v>
      </c>
      <c r="R54" s="146">
        <f t="shared" si="5"/>
        <v>43.033315034334493</v>
      </c>
      <c r="S54" s="146">
        <f t="shared" si="8"/>
        <v>34.772688454028781</v>
      </c>
      <c r="T54" s="145">
        <f t="shared" si="9"/>
        <v>43</v>
      </c>
      <c r="U54" s="143"/>
      <c r="V54"/>
      <c r="W54"/>
      <c r="X54"/>
      <c r="Z54"/>
      <c r="AA54"/>
      <c r="AB54"/>
      <c r="AC54"/>
      <c r="AD54"/>
      <c r="AE54"/>
      <c r="AF54"/>
      <c r="AG54"/>
      <c r="AH54"/>
      <c r="AI54"/>
    </row>
    <row r="55" spans="1:35" s="92" customFormat="1" ht="14.5">
      <c r="A55" s="58">
        <v>51</v>
      </c>
      <c r="B55" s="141" t="s">
        <v>75</v>
      </c>
      <c r="C55" s="142">
        <v>36773</v>
      </c>
      <c r="D55" s="143">
        <v>27982.711647386466</v>
      </c>
      <c r="E55" s="143">
        <v>3</v>
      </c>
      <c r="F55" s="143">
        <v>110</v>
      </c>
      <c r="G55"/>
      <c r="H55" s="144">
        <v>9.4413859999999996</v>
      </c>
      <c r="I55" s="144">
        <v>5.8423120200000005</v>
      </c>
      <c r="J55" s="145">
        <f t="shared" si="7"/>
        <v>49</v>
      </c>
      <c r="K55" s="145">
        <f t="shared" si="7"/>
        <v>49</v>
      </c>
      <c r="L55"/>
      <c r="M55" s="146">
        <f t="shared" si="0"/>
        <v>3.9309985889188761</v>
      </c>
      <c r="N55" s="145">
        <f t="shared" si="1"/>
        <v>54</v>
      </c>
      <c r="O55" s="145">
        <f t="shared" si="2"/>
        <v>43</v>
      </c>
      <c r="P55" s="147">
        <f t="shared" si="3"/>
        <v>337.40068221307661</v>
      </c>
      <c r="Q55" s="145">
        <f t="shared" si="4"/>
        <v>45</v>
      </c>
      <c r="R55" s="146">
        <f t="shared" si="5"/>
        <v>61.603590627807634</v>
      </c>
      <c r="S55" s="146">
        <f t="shared" si="8"/>
        <v>52.27047186528393</v>
      </c>
      <c r="T55" s="145">
        <f t="shared" si="9"/>
        <v>14</v>
      </c>
      <c r="U55"/>
      <c r="V55"/>
      <c r="W55"/>
      <c r="X55"/>
      <c r="Z55"/>
      <c r="AA55"/>
      <c r="AB55"/>
      <c r="AC55"/>
      <c r="AD55"/>
      <c r="AE55"/>
      <c r="AF55"/>
      <c r="AG55"/>
      <c r="AH55"/>
      <c r="AI55"/>
    </row>
    <row r="56" spans="1:35" s="92" customFormat="1" ht="14.5">
      <c r="A56" s="58">
        <v>52</v>
      </c>
      <c r="B56" s="141" t="s">
        <v>76</v>
      </c>
      <c r="C56" s="142">
        <v>184707</v>
      </c>
      <c r="D56" s="143">
        <v>149491.81376562233</v>
      </c>
      <c r="E56" s="143">
        <v>12</v>
      </c>
      <c r="F56" s="143">
        <v>640</v>
      </c>
      <c r="G56"/>
      <c r="H56" s="144">
        <v>46.210631999999997</v>
      </c>
      <c r="I56" s="144">
        <v>34.684437160000002</v>
      </c>
      <c r="J56" s="145">
        <f t="shared" si="7"/>
        <v>12</v>
      </c>
      <c r="K56" s="145">
        <f t="shared" si="7"/>
        <v>18</v>
      </c>
      <c r="L56"/>
      <c r="M56" s="146">
        <f t="shared" si="0"/>
        <v>4.2811708807240159</v>
      </c>
      <c r="N56" s="145">
        <f t="shared" si="1"/>
        <v>50</v>
      </c>
      <c r="O56" s="145">
        <f t="shared" si="2"/>
        <v>20</v>
      </c>
      <c r="P56" s="147">
        <f t="shared" si="3"/>
        <v>309.118143903521</v>
      </c>
      <c r="Q56" s="145">
        <f t="shared" si="4"/>
        <v>47</v>
      </c>
      <c r="R56" s="146">
        <f t="shared" si="5"/>
        <v>33.231604096181314</v>
      </c>
      <c r="S56" s="146">
        <f t="shared" si="8"/>
        <v>25.537057340626529</v>
      </c>
      <c r="T56" s="145">
        <f t="shared" si="9"/>
        <v>65</v>
      </c>
      <c r="U56" s="143"/>
      <c r="V56"/>
      <c r="W56"/>
      <c r="X56"/>
      <c r="Z56"/>
      <c r="AA56"/>
      <c r="AB56"/>
      <c r="AC56"/>
      <c r="AD56"/>
      <c r="AE56"/>
      <c r="AF56"/>
      <c r="AG56"/>
      <c r="AH56"/>
      <c r="AI56"/>
    </row>
    <row r="57" spans="1:35" s="92" customFormat="1" ht="14.5">
      <c r="A57" s="58">
        <v>53</v>
      </c>
      <c r="B57" s="141" t="s">
        <v>77</v>
      </c>
      <c r="C57" s="142">
        <v>168865</v>
      </c>
      <c r="D57" s="143">
        <v>134993.25344954382</v>
      </c>
      <c r="E57" s="143">
        <v>17</v>
      </c>
      <c r="F57" s="143">
        <v>820</v>
      </c>
      <c r="G57"/>
      <c r="H57" s="144">
        <v>67.412974000000006</v>
      </c>
      <c r="I57" s="144">
        <v>49.34251479000001</v>
      </c>
      <c r="J57" s="145">
        <f t="shared" si="7"/>
        <v>2</v>
      </c>
      <c r="K57" s="145">
        <f t="shared" si="7"/>
        <v>9</v>
      </c>
      <c r="L57"/>
      <c r="M57" s="146">
        <f t="shared" si="0"/>
        <v>6.0743776377423924</v>
      </c>
      <c r="N57" s="145">
        <f t="shared" si="1"/>
        <v>30</v>
      </c>
      <c r="O57" s="145">
        <f t="shared" si="2"/>
        <v>9</v>
      </c>
      <c r="P57" s="147">
        <f t="shared" si="3"/>
        <v>499.38031921866997</v>
      </c>
      <c r="Q57" s="145">
        <f t="shared" si="4"/>
        <v>21</v>
      </c>
      <c r="R57" s="146">
        <f t="shared" si="5"/>
        <v>36.622493374946998</v>
      </c>
      <c r="S57" s="146">
        <f t="shared" si="8"/>
        <v>28.732112032881219</v>
      </c>
      <c r="T57" s="145">
        <f t="shared" si="9"/>
        <v>58</v>
      </c>
      <c r="U57" s="143"/>
      <c r="V57"/>
      <c r="W57"/>
      <c r="X57"/>
      <c r="Z57"/>
      <c r="AA57"/>
      <c r="AB57"/>
      <c r="AC57"/>
      <c r="AD57"/>
      <c r="AE57"/>
      <c r="AF57"/>
      <c r="AG57"/>
      <c r="AH57"/>
      <c r="AI57"/>
    </row>
    <row r="58" spans="1:35" s="92" customFormat="1" ht="14.5">
      <c r="A58" s="58">
        <v>54</v>
      </c>
      <c r="B58" s="141" t="s">
        <v>78</v>
      </c>
      <c r="C58" s="142">
        <v>20196</v>
      </c>
      <c r="D58" s="143">
        <v>16664.435251615825</v>
      </c>
      <c r="E58" s="143">
        <v>1</v>
      </c>
      <c r="F58" s="143">
        <v>30</v>
      </c>
      <c r="G58"/>
      <c r="H58" s="144">
        <v>2.2911429999999999</v>
      </c>
      <c r="I58" s="144">
        <v>1.3865969200000001</v>
      </c>
      <c r="J58" s="145">
        <f t="shared" si="7"/>
        <v>64</v>
      </c>
      <c r="K58" s="145">
        <f t="shared" si="7"/>
        <v>67</v>
      </c>
      <c r="L58"/>
      <c r="M58" s="146">
        <f t="shared" si="0"/>
        <v>1.8002410250951124</v>
      </c>
      <c r="N58" s="145">
        <f t="shared" si="1"/>
        <v>69</v>
      </c>
      <c r="O58" s="145">
        <f t="shared" si="2"/>
        <v>64</v>
      </c>
      <c r="P58" s="147">
        <f t="shared" si="3"/>
        <v>137.48698743198304</v>
      </c>
      <c r="Q58" s="145">
        <f t="shared" si="4"/>
        <v>66</v>
      </c>
      <c r="R58" s="146">
        <f t="shared" si="5"/>
        <v>65.234969655060226</v>
      </c>
      <c r="S58" s="146">
        <f t="shared" si="8"/>
        <v>55.692127262006878</v>
      </c>
      <c r="T58" s="145">
        <f t="shared" si="9"/>
        <v>12</v>
      </c>
      <c r="U58"/>
      <c r="V58"/>
      <c r="W58"/>
      <c r="X58"/>
      <c r="Z58"/>
      <c r="AA58"/>
      <c r="AB58"/>
      <c r="AC58"/>
      <c r="AD58"/>
      <c r="AE58"/>
      <c r="AF58"/>
      <c r="AG58"/>
      <c r="AH58"/>
      <c r="AI58"/>
    </row>
    <row r="59" spans="1:35" s="92" customFormat="1" ht="14.5">
      <c r="A59" s="58">
        <v>55</v>
      </c>
      <c r="B59" s="141" t="s">
        <v>79</v>
      </c>
      <c r="C59" s="142">
        <v>17221</v>
      </c>
      <c r="D59" s="143">
        <v>13222.310717177939</v>
      </c>
      <c r="E59" s="143">
        <v>0</v>
      </c>
      <c r="F59" s="143">
        <v>0</v>
      </c>
      <c r="G59"/>
      <c r="H59" s="144">
        <v>0</v>
      </c>
      <c r="I59" s="144">
        <v>0</v>
      </c>
      <c r="J59" s="145">
        <f t="shared" si="7"/>
        <v>71</v>
      </c>
      <c r="K59" s="145">
        <f t="shared" si="7"/>
        <v>71</v>
      </c>
      <c r="L59"/>
      <c r="M59" s="146">
        <f t="shared" si="0"/>
        <v>0</v>
      </c>
      <c r="N59" s="145">
        <f t="shared" si="1"/>
        <v>71</v>
      </c>
      <c r="O59" s="145">
        <f t="shared" si="2"/>
        <v>71</v>
      </c>
      <c r="P59" s="147">
        <f t="shared" si="3"/>
        <v>0</v>
      </c>
      <c r="Q59" s="145">
        <f t="shared" si="4"/>
        <v>71</v>
      </c>
      <c r="R59" s="146"/>
      <c r="S59" s="146">
        <v>0</v>
      </c>
      <c r="T59" s="145">
        <f t="shared" si="9"/>
        <v>70</v>
      </c>
      <c r="U59"/>
      <c r="V59"/>
      <c r="W59"/>
      <c r="X59"/>
      <c r="Z59"/>
      <c r="AA59"/>
      <c r="AB59"/>
      <c r="AC59"/>
      <c r="AD59"/>
      <c r="AE59"/>
      <c r="AF59"/>
      <c r="AG59"/>
      <c r="AH59"/>
      <c r="AI59"/>
    </row>
    <row r="60" spans="1:35" s="92" customFormat="1" ht="14.5">
      <c r="A60" s="58">
        <v>56</v>
      </c>
      <c r="B60" s="141" t="s">
        <v>80</v>
      </c>
      <c r="C60" s="142">
        <v>14887</v>
      </c>
      <c r="D60" s="143">
        <v>12134.402950175281</v>
      </c>
      <c r="E60" s="143">
        <v>1</v>
      </c>
      <c r="F60" s="143">
        <v>25</v>
      </c>
      <c r="G60"/>
      <c r="H60" s="144">
        <v>1.837925</v>
      </c>
      <c r="I60" s="144">
        <v>0.95517275000000001</v>
      </c>
      <c r="J60" s="145">
        <f t="shared" si="7"/>
        <v>64</v>
      </c>
      <c r="K60" s="145">
        <f t="shared" si="7"/>
        <v>69</v>
      </c>
      <c r="L60"/>
      <c r="M60" s="146">
        <f t="shared" si="0"/>
        <v>2.0602579379184762</v>
      </c>
      <c r="N60" s="145">
        <f t="shared" si="1"/>
        <v>66</v>
      </c>
      <c r="O60" s="145">
        <f t="shared" si="2"/>
        <v>65</v>
      </c>
      <c r="P60" s="147">
        <f t="shared" si="3"/>
        <v>151.46398282195264</v>
      </c>
      <c r="Q60" s="145">
        <f t="shared" si="4"/>
        <v>64</v>
      </c>
      <c r="R60" s="146">
        <f t="shared" si="5"/>
        <v>92.418073065840716</v>
      </c>
      <c r="S60" s="146">
        <f t="shared" si="8"/>
        <v>81.305320428335634</v>
      </c>
      <c r="T60" s="145">
        <f t="shared" si="9"/>
        <v>2</v>
      </c>
      <c r="U60"/>
      <c r="V60"/>
      <c r="W60"/>
      <c r="X60"/>
      <c r="Z60"/>
      <c r="AA60"/>
      <c r="AB60"/>
      <c r="AC60"/>
      <c r="AD60"/>
      <c r="AE60"/>
      <c r="AF60"/>
      <c r="AG60"/>
      <c r="AH60"/>
      <c r="AI60"/>
    </row>
    <row r="61" spans="1:35" s="92" customFormat="1" ht="14.5">
      <c r="A61" s="58">
        <v>57</v>
      </c>
      <c r="B61" s="141" t="s">
        <v>81</v>
      </c>
      <c r="C61" s="142">
        <v>64659</v>
      </c>
      <c r="D61" s="143">
        <v>49759.098016917269</v>
      </c>
      <c r="E61" s="143">
        <v>2</v>
      </c>
      <c r="F61" s="143">
        <v>90</v>
      </c>
      <c r="G61"/>
      <c r="H61" s="144">
        <v>7.1804379999999997</v>
      </c>
      <c r="I61" s="144">
        <v>4.8861303499999993</v>
      </c>
      <c r="J61" s="145">
        <f t="shared" si="7"/>
        <v>55</v>
      </c>
      <c r="K61" s="145">
        <f t="shared" si="7"/>
        <v>56</v>
      </c>
      <c r="L61"/>
      <c r="M61" s="146">
        <f t="shared" si="0"/>
        <v>1.808714457995229</v>
      </c>
      <c r="N61" s="145">
        <f t="shared" si="1"/>
        <v>68</v>
      </c>
      <c r="O61" s="145">
        <f t="shared" si="2"/>
        <v>50</v>
      </c>
      <c r="P61" s="147">
        <f t="shared" si="3"/>
        <v>144.3040225037594</v>
      </c>
      <c r="Q61" s="145">
        <f t="shared" si="4"/>
        <v>65</v>
      </c>
      <c r="R61" s="146">
        <f t="shared" si="5"/>
        <v>46.955514602675322</v>
      </c>
      <c r="S61" s="146">
        <f t="shared" si="8"/>
        <v>38.468368585273971</v>
      </c>
      <c r="T61" s="145">
        <f t="shared" si="9"/>
        <v>33</v>
      </c>
      <c r="U61" s="143"/>
      <c r="V61"/>
      <c r="W61"/>
      <c r="X61"/>
      <c r="Z61"/>
      <c r="AA61"/>
      <c r="AB61"/>
      <c r="AC61"/>
      <c r="AD61"/>
      <c r="AE61"/>
      <c r="AF61"/>
      <c r="AG61"/>
      <c r="AH61"/>
      <c r="AI61"/>
    </row>
    <row r="62" spans="1:35" s="92" customFormat="1" ht="14.5">
      <c r="A62" s="58">
        <v>58</v>
      </c>
      <c r="B62" s="141" t="s">
        <v>82</v>
      </c>
      <c r="C62" s="142">
        <v>11381</v>
      </c>
      <c r="D62" s="143">
        <v>9337.9010738543384</v>
      </c>
      <c r="E62" s="143">
        <v>2</v>
      </c>
      <c r="F62" s="143">
        <v>80</v>
      </c>
      <c r="G62"/>
      <c r="H62" s="144">
        <v>3.6272350000000002</v>
      </c>
      <c r="I62" s="144">
        <v>2.3987653300000003</v>
      </c>
      <c r="J62" s="145">
        <f t="shared" si="7"/>
        <v>55</v>
      </c>
      <c r="K62" s="145">
        <f t="shared" si="7"/>
        <v>59</v>
      </c>
      <c r="L62"/>
      <c r="M62" s="146">
        <f t="shared" si="0"/>
        <v>8.5672357596501048</v>
      </c>
      <c r="N62" s="145">
        <f t="shared" si="1"/>
        <v>9</v>
      </c>
      <c r="O62" s="145">
        <f t="shared" si="2"/>
        <v>59</v>
      </c>
      <c r="P62" s="147">
        <f t="shared" si="3"/>
        <v>388.44221750818059</v>
      </c>
      <c r="Q62" s="145">
        <f t="shared" si="4"/>
        <v>42</v>
      </c>
      <c r="R62" s="146">
        <f t="shared" si="5"/>
        <v>51.212582349603984</v>
      </c>
      <c r="S62" s="146">
        <f t="shared" si="8"/>
        <v>42.479577198084122</v>
      </c>
      <c r="T62" s="145">
        <f t="shared" si="9"/>
        <v>24</v>
      </c>
      <c r="U62"/>
      <c r="V62"/>
      <c r="W62"/>
      <c r="X62"/>
      <c r="Z62"/>
      <c r="AA62"/>
      <c r="AB62"/>
      <c r="AC62"/>
      <c r="AD62"/>
      <c r="AE62"/>
      <c r="AF62"/>
      <c r="AG62"/>
      <c r="AH62"/>
      <c r="AI62"/>
    </row>
    <row r="63" spans="1:35" s="92" customFormat="1" ht="14.5">
      <c r="A63" s="58">
        <v>59</v>
      </c>
      <c r="B63" s="141" t="s">
        <v>83</v>
      </c>
      <c r="C63" s="142">
        <v>112092</v>
      </c>
      <c r="D63" s="143">
        <v>96182.581629437045</v>
      </c>
      <c r="E63" s="143">
        <v>10</v>
      </c>
      <c r="F63" s="143">
        <v>377</v>
      </c>
      <c r="G63"/>
      <c r="H63" s="144">
        <v>20.898871</v>
      </c>
      <c r="I63" s="144">
        <v>16.253249020000002</v>
      </c>
      <c r="J63" s="145">
        <f t="shared" si="7"/>
        <v>18</v>
      </c>
      <c r="K63" s="145">
        <f t="shared" si="7"/>
        <v>29</v>
      </c>
      <c r="L63"/>
      <c r="M63" s="146">
        <f t="shared" si="0"/>
        <v>3.9196286231167012</v>
      </c>
      <c r="N63" s="145">
        <f t="shared" si="1"/>
        <v>55</v>
      </c>
      <c r="O63" s="145">
        <f t="shared" si="2"/>
        <v>35</v>
      </c>
      <c r="P63" s="147">
        <f t="shared" si="3"/>
        <v>217.28332350775477</v>
      </c>
      <c r="Q63" s="145">
        <f t="shared" si="4"/>
        <v>54</v>
      </c>
      <c r="R63" s="146">
        <f t="shared" si="5"/>
        <v>28.582728131978115</v>
      </c>
      <c r="S63" s="146">
        <f t="shared" si="8"/>
        <v>21.156668674988854</v>
      </c>
      <c r="T63" s="145">
        <f t="shared" si="9"/>
        <v>69</v>
      </c>
      <c r="U63" s="143"/>
      <c r="V63"/>
      <c r="W63"/>
      <c r="X63"/>
      <c r="Z63"/>
      <c r="AA63"/>
      <c r="AB63"/>
      <c r="AC63"/>
      <c r="AD63"/>
      <c r="AE63"/>
      <c r="AF63"/>
      <c r="AG63"/>
      <c r="AH63"/>
      <c r="AI63"/>
    </row>
    <row r="64" spans="1:35" s="92" customFormat="1" ht="14.5">
      <c r="A64" s="58">
        <v>60</v>
      </c>
      <c r="B64" s="141" t="s">
        <v>84</v>
      </c>
      <c r="C64" s="142">
        <v>7622</v>
      </c>
      <c r="D64" s="143">
        <v>6298.4539432111742</v>
      </c>
      <c r="E64" s="143">
        <v>0</v>
      </c>
      <c r="F64" s="143">
        <v>0</v>
      </c>
      <c r="G64"/>
      <c r="H64" s="144">
        <v>0</v>
      </c>
      <c r="I64" s="144">
        <v>0</v>
      </c>
      <c r="J64" s="145">
        <f t="shared" si="7"/>
        <v>71</v>
      </c>
      <c r="K64" s="145">
        <f t="shared" si="7"/>
        <v>71</v>
      </c>
      <c r="L64"/>
      <c r="M64" s="146">
        <f t="shared" si="0"/>
        <v>0</v>
      </c>
      <c r="N64" s="145">
        <f t="shared" si="1"/>
        <v>71</v>
      </c>
      <c r="O64" s="145">
        <f t="shared" si="2"/>
        <v>71</v>
      </c>
      <c r="P64" s="147">
        <f t="shared" si="3"/>
        <v>0</v>
      </c>
      <c r="Q64" s="145">
        <f t="shared" si="4"/>
        <v>71</v>
      </c>
      <c r="R64" s="146"/>
      <c r="S64" s="146">
        <v>0</v>
      </c>
      <c r="T64" s="145">
        <f t="shared" si="9"/>
        <v>70</v>
      </c>
      <c r="U64"/>
      <c r="V64"/>
      <c r="W64"/>
      <c r="X64"/>
      <c r="Z64"/>
      <c r="AA64"/>
      <c r="AB64"/>
      <c r="AC64"/>
      <c r="AD64"/>
      <c r="AE64"/>
      <c r="AF64"/>
      <c r="AG64"/>
      <c r="AH64"/>
      <c r="AI64"/>
    </row>
    <row r="65" spans="1:35" s="92" customFormat="1" ht="14.5">
      <c r="A65" s="58">
        <v>61</v>
      </c>
      <c r="B65" s="141" t="s">
        <v>85</v>
      </c>
      <c r="C65" s="142">
        <v>3054</v>
      </c>
      <c r="D65" s="143">
        <v>2591.3320498031303</v>
      </c>
      <c r="E65" s="143">
        <v>1</v>
      </c>
      <c r="F65" s="143">
        <v>30</v>
      </c>
      <c r="G65"/>
      <c r="H65" s="144">
        <v>1.3537269999999999</v>
      </c>
      <c r="I65" s="144">
        <v>0.74927129000000003</v>
      </c>
      <c r="J65" s="145">
        <f t="shared" si="7"/>
        <v>64</v>
      </c>
      <c r="K65" s="145">
        <f t="shared" si="7"/>
        <v>67</v>
      </c>
      <c r="L65"/>
      <c r="M65" s="146">
        <f t="shared" si="0"/>
        <v>11.577057445138754</v>
      </c>
      <c r="N65" s="145">
        <f t="shared" si="1"/>
        <v>1</v>
      </c>
      <c r="O65" s="145">
        <f t="shared" si="2"/>
        <v>69</v>
      </c>
      <c r="P65" s="147">
        <f t="shared" si="3"/>
        <v>522.40584146784499</v>
      </c>
      <c r="Q65" s="145">
        <f t="shared" si="4"/>
        <v>18</v>
      </c>
      <c r="R65" s="146">
        <v>100</v>
      </c>
      <c r="S65" s="146">
        <v>0</v>
      </c>
      <c r="T65" s="145">
        <f>RANK($S65,$S$5:$S$83)</f>
        <v>70</v>
      </c>
      <c r="U65"/>
      <c r="V65"/>
      <c r="W65"/>
      <c r="X65"/>
      <c r="Z65"/>
      <c r="AA65"/>
      <c r="AB65"/>
      <c r="AC65"/>
      <c r="AD65"/>
      <c r="AE65"/>
      <c r="AF65"/>
      <c r="AG65"/>
      <c r="AH65"/>
      <c r="AI65"/>
    </row>
    <row r="66" spans="1:35" s="92" customFormat="1" ht="14.5">
      <c r="A66" s="58">
        <v>62</v>
      </c>
      <c r="B66" s="141" t="s">
        <v>86</v>
      </c>
      <c r="C66" s="142">
        <v>30455</v>
      </c>
      <c r="D66" s="143">
        <v>23996.22430396422</v>
      </c>
      <c r="E66" s="143">
        <v>4</v>
      </c>
      <c r="F66" s="143">
        <v>105</v>
      </c>
      <c r="G66"/>
      <c r="H66" s="144">
        <v>6.3662739999999998</v>
      </c>
      <c r="I66" s="144">
        <v>3.5440952299999999</v>
      </c>
      <c r="J66" s="145">
        <f t="shared" si="7"/>
        <v>41</v>
      </c>
      <c r="K66" s="145">
        <f t="shared" si="7"/>
        <v>51</v>
      </c>
      <c r="L66"/>
      <c r="M66" s="146">
        <f t="shared" si="0"/>
        <v>4.3756883862205695</v>
      </c>
      <c r="N66" s="145">
        <f t="shared" si="1"/>
        <v>47</v>
      </c>
      <c r="O66" s="145">
        <f t="shared" si="2"/>
        <v>54</v>
      </c>
      <c r="P66" s="147">
        <f t="shared" si="3"/>
        <v>265.30315433617113</v>
      </c>
      <c r="Q66" s="145">
        <f t="shared" si="4"/>
        <v>52</v>
      </c>
      <c r="R66" s="146">
        <f t="shared" si="5"/>
        <v>79.63044407246359</v>
      </c>
      <c r="S66" s="146">
        <f t="shared" si="8"/>
        <v>69.256217476506407</v>
      </c>
      <c r="T66" s="145">
        <f t="shared" si="9"/>
        <v>5</v>
      </c>
      <c r="U66"/>
      <c r="V66"/>
      <c r="W66"/>
      <c r="X66"/>
      <c r="Z66"/>
      <c r="AA66"/>
      <c r="AB66"/>
      <c r="AC66"/>
      <c r="AD66"/>
      <c r="AE66"/>
      <c r="AF66"/>
      <c r="AG66"/>
      <c r="AH66"/>
      <c r="AI66"/>
    </row>
    <row r="67" spans="1:35" s="92" customFormat="1" ht="14.5">
      <c r="A67" s="58">
        <v>63</v>
      </c>
      <c r="B67" s="141" t="s">
        <v>87</v>
      </c>
      <c r="C67" s="142">
        <v>16047</v>
      </c>
      <c r="D67" s="143">
        <v>12711.456787626457</v>
      </c>
      <c r="E67" s="143">
        <v>2</v>
      </c>
      <c r="F67" s="143">
        <v>75</v>
      </c>
      <c r="G67"/>
      <c r="H67" s="144">
        <v>5.8088220000000002</v>
      </c>
      <c r="I67" s="144">
        <v>3.8407931399999997</v>
      </c>
      <c r="J67" s="145">
        <f t="shared" si="7"/>
        <v>55</v>
      </c>
      <c r="K67" s="145">
        <f t="shared" si="7"/>
        <v>60</v>
      </c>
      <c r="L67"/>
      <c r="M67" s="146">
        <f t="shared" si="0"/>
        <v>5.9001891957030645</v>
      </c>
      <c r="N67" s="145">
        <f t="shared" si="1"/>
        <v>34</v>
      </c>
      <c r="O67" s="145">
        <f t="shared" si="2"/>
        <v>55</v>
      </c>
      <c r="P67" s="147">
        <f t="shared" si="3"/>
        <v>456.97531738883021</v>
      </c>
      <c r="Q67" s="145">
        <f t="shared" si="4"/>
        <v>29</v>
      </c>
      <c r="R67" s="146">
        <f t="shared" si="5"/>
        <v>51.240168065911526</v>
      </c>
      <c r="S67" s="146">
        <f t="shared" si="8"/>
        <v>42.505569751978314</v>
      </c>
      <c r="T67" s="145">
        <f t="shared" si="9"/>
        <v>23</v>
      </c>
      <c r="U67"/>
      <c r="V67"/>
      <c r="W67"/>
      <c r="X67"/>
      <c r="Z67"/>
      <c r="AA67"/>
      <c r="AB67"/>
      <c r="AC67"/>
      <c r="AD67"/>
      <c r="AE67"/>
      <c r="AF67"/>
      <c r="AG67"/>
      <c r="AH67"/>
      <c r="AI67"/>
    </row>
    <row r="68" spans="1:35" ht="14.5">
      <c r="A68" s="58">
        <v>64</v>
      </c>
      <c r="B68" s="141" t="s">
        <v>88</v>
      </c>
      <c r="C68" s="142">
        <v>114340</v>
      </c>
      <c r="D68" s="143">
        <v>97748.730983665897</v>
      </c>
      <c r="E68" s="143">
        <v>5</v>
      </c>
      <c r="F68" s="143">
        <v>244</v>
      </c>
      <c r="G68"/>
      <c r="H68" s="144">
        <v>15.247318</v>
      </c>
      <c r="I68" s="144">
        <v>11.185349519999999</v>
      </c>
      <c r="J68" s="145">
        <f t="shared" si="7"/>
        <v>37</v>
      </c>
      <c r="K68" s="145">
        <f t="shared" si="7"/>
        <v>36</v>
      </c>
      <c r="L68"/>
      <c r="M68" s="146">
        <f t="shared" si="0"/>
        <v>2.4961960891417929</v>
      </c>
      <c r="N68" s="145">
        <f t="shared" si="1"/>
        <v>65</v>
      </c>
      <c r="O68" s="145">
        <f t="shared" si="2"/>
        <v>38</v>
      </c>
      <c r="P68" s="147">
        <f t="shared" si="3"/>
        <v>155.98481787500518</v>
      </c>
      <c r="Q68" s="145">
        <f t="shared" si="4"/>
        <v>63</v>
      </c>
      <c r="R68" s="146">
        <f t="shared" si="5"/>
        <v>36.315078690540567</v>
      </c>
      <c r="S68" s="146">
        <f t="shared" si="8"/>
        <v>28.442451519330536</v>
      </c>
      <c r="T68" s="145">
        <f t="shared" si="9"/>
        <v>59</v>
      </c>
      <c r="U68" s="143"/>
    </row>
    <row r="69" spans="1:35" ht="14.5">
      <c r="A69" s="58">
        <v>65</v>
      </c>
      <c r="B69" s="141" t="s">
        <v>89</v>
      </c>
      <c r="C69" s="142">
        <v>11167</v>
      </c>
      <c r="D69" s="143">
        <v>9194.0487300475288</v>
      </c>
      <c r="E69" s="143">
        <v>1</v>
      </c>
      <c r="F69" s="143">
        <v>32</v>
      </c>
      <c r="G69"/>
      <c r="H69" s="144">
        <v>1.5756600000000001</v>
      </c>
      <c r="I69" s="144">
        <v>0.86157602</v>
      </c>
      <c r="J69" s="145">
        <f t="shared" si="7"/>
        <v>64</v>
      </c>
      <c r="K69" s="145">
        <f t="shared" si="7"/>
        <v>66</v>
      </c>
      <c r="L69"/>
      <c r="M69" s="146">
        <f t="shared" si="0"/>
        <v>3.4805123335293193</v>
      </c>
      <c r="N69" s="145">
        <f t="shared" si="1"/>
        <v>58</v>
      </c>
      <c r="O69" s="145">
        <f t="shared" si="2"/>
        <v>67</v>
      </c>
      <c r="P69" s="147">
        <f t="shared" si="3"/>
        <v>171.37825198277525</v>
      </c>
      <c r="Q69" s="145">
        <f t="shared" si="4"/>
        <v>62</v>
      </c>
      <c r="R69" s="146">
        <f t="shared" si="5"/>
        <v>82.881134505113081</v>
      </c>
      <c r="S69" s="146">
        <f t="shared" si="8"/>
        <v>72.319170249675381</v>
      </c>
      <c r="T69" s="145">
        <f t="shared" ref="T69:T83" si="10">RANK($S69,$S$5:$S$83)</f>
        <v>3</v>
      </c>
    </row>
    <row r="70" spans="1:35" ht="14.5">
      <c r="A70" s="58">
        <v>66</v>
      </c>
      <c r="B70" s="141" t="s">
        <v>90</v>
      </c>
      <c r="C70" s="142">
        <v>36278</v>
      </c>
      <c r="D70" s="143">
        <v>27918.72935360757</v>
      </c>
      <c r="E70" s="143">
        <v>3</v>
      </c>
      <c r="F70" s="143">
        <v>89</v>
      </c>
      <c r="G70"/>
      <c r="H70" s="144">
        <v>3.3786999999999998</v>
      </c>
      <c r="I70" s="144">
        <v>2.2309079600000001</v>
      </c>
      <c r="J70" s="145">
        <f t="shared" ref="J70:K83" si="11">RANK(E70,E$5:E$83)</f>
        <v>49</v>
      </c>
      <c r="K70" s="145">
        <f t="shared" si="11"/>
        <v>57</v>
      </c>
      <c r="L70"/>
      <c r="M70" s="146">
        <f t="shared" ref="M70:M85" si="12">F70/D70*1000</f>
        <v>3.1878241617933698</v>
      </c>
      <c r="N70" s="145">
        <f t="shared" ref="N70:N83" si="13">RANK(M70,M$5:M$83)</f>
        <v>61</v>
      </c>
      <c r="O70" s="145">
        <f t="shared" ref="O70:O83" si="14">RANK(H70,H$5:H$83)</f>
        <v>60</v>
      </c>
      <c r="P70" s="147">
        <f t="shared" ref="P70:P85" si="15">H70/D70*1000000</f>
        <v>121.01911792641863</v>
      </c>
      <c r="Q70" s="145">
        <f t="shared" ref="Q70:Q83" si="16">RANK(P70,P$5:P$83)</f>
        <v>68</v>
      </c>
      <c r="R70" s="146">
        <f t="shared" ref="R70:R85" si="17">(H70-I70)/I70*100</f>
        <v>51.449547026583723</v>
      </c>
      <c r="S70" s="146">
        <f t="shared" ref="S70:S85" si="18">IF((I70*H$3/I$3)&gt;0,(H70-(I70*H$3/I$3))/(I70*H$3/I$3)*100,"")</f>
        <v>42.702856415080056</v>
      </c>
      <c r="T70" s="145">
        <f t="shared" si="10"/>
        <v>22</v>
      </c>
    </row>
    <row r="71" spans="1:35" ht="14.5">
      <c r="A71" s="58">
        <v>67</v>
      </c>
      <c r="B71" s="141" t="s">
        <v>91</v>
      </c>
      <c r="C71" s="142">
        <v>20159</v>
      </c>
      <c r="D71" s="143">
        <v>15683.620675857017</v>
      </c>
      <c r="E71" s="143">
        <v>4</v>
      </c>
      <c r="F71" s="143">
        <v>159</v>
      </c>
      <c r="G71"/>
      <c r="H71" s="144">
        <v>8.3073990000000002</v>
      </c>
      <c r="I71" s="144">
        <v>5.5388626199999997</v>
      </c>
      <c r="J71" s="145">
        <f t="shared" si="11"/>
        <v>41</v>
      </c>
      <c r="K71" s="145">
        <f t="shared" si="11"/>
        <v>44</v>
      </c>
      <c r="L71"/>
      <c r="M71" s="146">
        <f t="shared" si="12"/>
        <v>10.137965160351062</v>
      </c>
      <c r="N71" s="145">
        <f t="shared" si="13"/>
        <v>2</v>
      </c>
      <c r="O71" s="145">
        <f t="shared" si="14"/>
        <v>48</v>
      </c>
      <c r="P71" s="147">
        <f t="shared" si="15"/>
        <v>529.68629959204554</v>
      </c>
      <c r="Q71" s="145">
        <f t="shared" si="16"/>
        <v>17</v>
      </c>
      <c r="R71" s="146">
        <f t="shared" si="17"/>
        <v>49.983842711737097</v>
      </c>
      <c r="S71" s="146">
        <f t="shared" si="18"/>
        <v>41.321801162720632</v>
      </c>
      <c r="T71" s="145">
        <f t="shared" si="10"/>
        <v>25</v>
      </c>
    </row>
    <row r="72" spans="1:35" ht="14.5">
      <c r="A72" s="58">
        <v>68</v>
      </c>
      <c r="B72" s="141" t="s">
        <v>92</v>
      </c>
      <c r="C72" s="142">
        <v>6073</v>
      </c>
      <c r="D72" s="143">
        <v>4974.9899068779832</v>
      </c>
      <c r="E72" s="143">
        <v>1</v>
      </c>
      <c r="F72" s="143">
        <v>10</v>
      </c>
      <c r="G72"/>
      <c r="H72" s="144">
        <v>0.25523699999999999</v>
      </c>
      <c r="I72" s="144">
        <v>0.14139958999999999</v>
      </c>
      <c r="J72" s="145">
        <f t="shared" si="11"/>
        <v>64</v>
      </c>
      <c r="K72" s="145">
        <f t="shared" si="11"/>
        <v>70</v>
      </c>
      <c r="L72"/>
      <c r="M72" s="146">
        <f t="shared" si="12"/>
        <v>2.0100543291906745</v>
      </c>
      <c r="N72" s="145">
        <f t="shared" si="13"/>
        <v>67</v>
      </c>
      <c r="O72" s="145">
        <f t="shared" si="14"/>
        <v>70</v>
      </c>
      <c r="P72" s="147">
        <f t="shared" si="15"/>
        <v>51.304023681964011</v>
      </c>
      <c r="Q72" s="145">
        <f t="shared" si="16"/>
        <v>70</v>
      </c>
      <c r="R72" s="146">
        <f t="shared" si="17"/>
        <v>80.507595531217603</v>
      </c>
      <c r="S72" s="146">
        <f t="shared" si="18"/>
        <v>70.082710662721624</v>
      </c>
      <c r="T72" s="145">
        <f t="shared" si="10"/>
        <v>4</v>
      </c>
    </row>
    <row r="73" spans="1:35" ht="14.5">
      <c r="A73" s="58">
        <v>69</v>
      </c>
      <c r="B73" s="141" t="s">
        <v>93</v>
      </c>
      <c r="C73" s="142">
        <v>29379</v>
      </c>
      <c r="D73" s="143">
        <v>23119.994000528579</v>
      </c>
      <c r="E73" s="143">
        <v>4</v>
      </c>
      <c r="F73" s="143">
        <v>154</v>
      </c>
      <c r="G73"/>
      <c r="H73" s="144">
        <v>8.6882800000000007</v>
      </c>
      <c r="I73" s="144">
        <v>5.2391220599999997</v>
      </c>
      <c r="J73" s="145">
        <f t="shared" si="11"/>
        <v>41</v>
      </c>
      <c r="K73" s="145">
        <f t="shared" si="11"/>
        <v>45</v>
      </c>
      <c r="L73"/>
      <c r="M73" s="146">
        <f t="shared" si="12"/>
        <v>6.66090138243458</v>
      </c>
      <c r="N73" s="145">
        <f t="shared" si="13"/>
        <v>22</v>
      </c>
      <c r="O73" s="145">
        <f t="shared" si="14"/>
        <v>47</v>
      </c>
      <c r="P73" s="147">
        <f t="shared" si="15"/>
        <v>375.79075495440725</v>
      </c>
      <c r="Q73" s="145">
        <f t="shared" si="16"/>
        <v>43</v>
      </c>
      <c r="R73" s="146">
        <f t="shared" si="17"/>
        <v>65.834655129222185</v>
      </c>
      <c r="S73" s="146">
        <f t="shared" si="18"/>
        <v>56.25717900229715</v>
      </c>
      <c r="T73" s="145">
        <f t="shared" si="10"/>
        <v>11</v>
      </c>
    </row>
    <row r="74" spans="1:35" ht="14.5">
      <c r="A74" s="58">
        <v>70</v>
      </c>
      <c r="B74" s="141" t="s">
        <v>94</v>
      </c>
      <c r="C74" s="142">
        <v>35607</v>
      </c>
      <c r="D74" s="143">
        <v>27687.581258161685</v>
      </c>
      <c r="E74" s="143">
        <v>8</v>
      </c>
      <c r="F74" s="143">
        <v>234</v>
      </c>
      <c r="G74"/>
      <c r="H74" s="144">
        <v>18.449317000000001</v>
      </c>
      <c r="I74" s="144">
        <v>12.680130479999999</v>
      </c>
      <c r="J74" s="145">
        <f t="shared" si="11"/>
        <v>28</v>
      </c>
      <c r="K74" s="145">
        <f t="shared" si="11"/>
        <v>38</v>
      </c>
      <c r="L74"/>
      <c r="M74" s="146">
        <f t="shared" si="12"/>
        <v>8.4514424650590225</v>
      </c>
      <c r="N74" s="145">
        <f t="shared" si="13"/>
        <v>11</v>
      </c>
      <c r="O74" s="145">
        <f t="shared" si="14"/>
        <v>36</v>
      </c>
      <c r="P74" s="147">
        <f t="shared" si="15"/>
        <v>666.33906472280069</v>
      </c>
      <c r="Q74" s="145">
        <f t="shared" si="16"/>
        <v>4</v>
      </c>
      <c r="R74" s="146">
        <f t="shared" si="17"/>
        <v>45.497848220880471</v>
      </c>
      <c r="S74" s="146">
        <f t="shared" si="18"/>
        <v>37.094887049896066</v>
      </c>
      <c r="T74" s="145">
        <f t="shared" si="10"/>
        <v>35</v>
      </c>
    </row>
    <row r="75" spans="1:35" ht="14.5">
      <c r="A75" s="58">
        <v>71</v>
      </c>
      <c r="B75" s="141" t="s">
        <v>95</v>
      </c>
      <c r="C75" s="142">
        <v>45092</v>
      </c>
      <c r="D75" s="143">
        <v>35559.352284613124</v>
      </c>
      <c r="E75" s="143">
        <v>7</v>
      </c>
      <c r="F75" s="143">
        <v>318</v>
      </c>
      <c r="G75"/>
      <c r="H75" s="144">
        <v>20.999866000000001</v>
      </c>
      <c r="I75" s="144">
        <v>13.030736569999998</v>
      </c>
      <c r="J75" s="145">
        <f t="shared" si="11"/>
        <v>32</v>
      </c>
      <c r="K75" s="145">
        <f t="shared" si="11"/>
        <v>33</v>
      </c>
      <c r="L75"/>
      <c r="M75" s="146">
        <f t="shared" si="12"/>
        <v>8.9427950614725251</v>
      </c>
      <c r="N75" s="145">
        <f t="shared" si="13"/>
        <v>6</v>
      </c>
      <c r="O75" s="145">
        <f t="shared" si="14"/>
        <v>34</v>
      </c>
      <c r="P75" s="147">
        <f t="shared" si="15"/>
        <v>590.55816967416604</v>
      </c>
      <c r="Q75" s="145">
        <f t="shared" si="16"/>
        <v>11</v>
      </c>
      <c r="R75" s="146">
        <f t="shared" si="17"/>
        <v>61.156400386045128</v>
      </c>
      <c r="S75" s="146">
        <f t="shared" si="18"/>
        <v>51.8491082751422</v>
      </c>
      <c r="T75" s="145">
        <f t="shared" si="10"/>
        <v>15</v>
      </c>
    </row>
    <row r="76" spans="1:35" ht="14.5">
      <c r="A76" s="58">
        <v>72</v>
      </c>
      <c r="B76" s="141" t="s">
        <v>96</v>
      </c>
      <c r="C76" s="142">
        <v>3750</v>
      </c>
      <c r="D76" s="143">
        <v>2986.8998128036519</v>
      </c>
      <c r="E76" s="143">
        <v>0</v>
      </c>
      <c r="F76" s="143">
        <v>0</v>
      </c>
      <c r="G76"/>
      <c r="H76" s="144">
        <v>0</v>
      </c>
      <c r="I76" s="144">
        <v>0</v>
      </c>
      <c r="J76" s="145">
        <f t="shared" si="11"/>
        <v>71</v>
      </c>
      <c r="K76" s="145">
        <f t="shared" si="11"/>
        <v>71</v>
      </c>
      <c r="L76"/>
      <c r="M76" s="146">
        <f t="shared" si="12"/>
        <v>0</v>
      </c>
      <c r="N76" s="145">
        <f t="shared" si="13"/>
        <v>71</v>
      </c>
      <c r="O76" s="145">
        <f t="shared" si="14"/>
        <v>71</v>
      </c>
      <c r="P76" s="147">
        <f t="shared" si="15"/>
        <v>0</v>
      </c>
      <c r="Q76" s="145">
        <f t="shared" si="16"/>
        <v>71</v>
      </c>
      <c r="R76" s="146"/>
      <c r="S76" s="146">
        <v>0</v>
      </c>
      <c r="T76" s="145">
        <f t="shared" si="10"/>
        <v>70</v>
      </c>
    </row>
    <row r="77" spans="1:35" ht="14.5">
      <c r="A77" s="58">
        <v>73</v>
      </c>
      <c r="B77" s="141" t="s">
        <v>172</v>
      </c>
      <c r="C77" s="142">
        <v>175970</v>
      </c>
      <c r="D77" s="143">
        <v>140258.340995793</v>
      </c>
      <c r="E77" s="143">
        <v>6</v>
      </c>
      <c r="F77" s="143">
        <v>430</v>
      </c>
      <c r="G77"/>
      <c r="H77" s="144">
        <v>39.610149</v>
      </c>
      <c r="I77" s="144">
        <v>28.74401847</v>
      </c>
      <c r="J77" s="145">
        <f t="shared" si="11"/>
        <v>35</v>
      </c>
      <c r="K77" s="145">
        <f t="shared" si="11"/>
        <v>28</v>
      </c>
      <c r="L77"/>
      <c r="M77" s="146">
        <f t="shared" si="12"/>
        <v>3.0657713255919496</v>
      </c>
      <c r="N77" s="145">
        <f t="shared" si="13"/>
        <v>62</v>
      </c>
      <c r="O77" s="145">
        <f t="shared" si="14"/>
        <v>25</v>
      </c>
      <c r="P77" s="147">
        <f t="shared" si="15"/>
        <v>282.40850931773173</v>
      </c>
      <c r="Q77" s="145">
        <f t="shared" si="16"/>
        <v>48</v>
      </c>
      <c r="R77" s="146">
        <f t="shared" si="17"/>
        <v>37.803101683019477</v>
      </c>
      <c r="S77" s="146">
        <f t="shared" si="18"/>
        <v>29.844536475060284</v>
      </c>
      <c r="T77" s="145">
        <f t="shared" si="10"/>
        <v>55</v>
      </c>
      <c r="U77" s="143"/>
    </row>
    <row r="78" spans="1:35" ht="14.5">
      <c r="A78" s="58">
        <v>74</v>
      </c>
      <c r="B78" s="141" t="s">
        <v>97</v>
      </c>
      <c r="C78" s="142">
        <v>237932</v>
      </c>
      <c r="D78" s="143">
        <v>177140.99897305793</v>
      </c>
      <c r="E78" s="143">
        <v>10</v>
      </c>
      <c r="F78" s="143">
        <v>688</v>
      </c>
      <c r="G78"/>
      <c r="H78" s="144">
        <v>97.729562999999999</v>
      </c>
      <c r="I78" s="144">
        <v>67.242759219999996</v>
      </c>
      <c r="J78" s="145">
        <f t="shared" si="11"/>
        <v>18</v>
      </c>
      <c r="K78" s="145">
        <f t="shared" si="11"/>
        <v>15</v>
      </c>
      <c r="L78"/>
      <c r="M78" s="146">
        <f t="shared" si="12"/>
        <v>3.8839117086871608</v>
      </c>
      <c r="N78" s="145">
        <f t="shared" si="13"/>
        <v>56</v>
      </c>
      <c r="O78" s="145">
        <f t="shared" si="14"/>
        <v>6</v>
      </c>
      <c r="P78" s="147">
        <f t="shared" si="15"/>
        <v>551.70493316944692</v>
      </c>
      <c r="Q78" s="145">
        <f t="shared" si="16"/>
        <v>15</v>
      </c>
      <c r="R78" s="146">
        <f t="shared" si="17"/>
        <v>45.338418788341926</v>
      </c>
      <c r="S78" s="146">
        <f t="shared" si="18"/>
        <v>36.94466517161014</v>
      </c>
      <c r="T78" s="145">
        <f t="shared" si="10"/>
        <v>36</v>
      </c>
      <c r="U78" s="143"/>
    </row>
    <row r="79" spans="1:35" ht="14.5">
      <c r="A79" s="58">
        <v>75</v>
      </c>
      <c r="B79" s="141" t="s">
        <v>98</v>
      </c>
      <c r="C79" s="142">
        <v>43186</v>
      </c>
      <c r="D79" s="143">
        <v>32656.712645295374</v>
      </c>
      <c r="E79" s="143">
        <v>3</v>
      </c>
      <c r="F79" s="143">
        <v>143</v>
      </c>
      <c r="G79"/>
      <c r="H79" s="144">
        <v>9.1923499999999994</v>
      </c>
      <c r="I79" s="144">
        <v>4.2639036700000004</v>
      </c>
      <c r="J79" s="145">
        <f t="shared" si="11"/>
        <v>49</v>
      </c>
      <c r="K79" s="145">
        <f t="shared" si="11"/>
        <v>47</v>
      </c>
      <c r="L79"/>
      <c r="M79" s="146">
        <f t="shared" si="12"/>
        <v>4.3788853321891548</v>
      </c>
      <c r="N79" s="145">
        <f t="shared" si="13"/>
        <v>46</v>
      </c>
      <c r="O79" s="145">
        <f t="shared" si="14"/>
        <v>45</v>
      </c>
      <c r="P79" s="147">
        <f t="shared" si="15"/>
        <v>281.4842418416012</v>
      </c>
      <c r="Q79" s="145">
        <f t="shared" si="16"/>
        <v>49</v>
      </c>
      <c r="R79" s="146">
        <f t="shared" si="17"/>
        <v>115.58531128823553</v>
      </c>
      <c r="S79" s="146">
        <f t="shared" si="18"/>
        <v>103.13457732934215</v>
      </c>
      <c r="T79" s="145">
        <f t="shared" si="10"/>
        <v>1</v>
      </c>
    </row>
    <row r="80" spans="1:35" ht="14.5">
      <c r="A80" s="58">
        <v>76</v>
      </c>
      <c r="B80" s="141" t="s">
        <v>99</v>
      </c>
      <c r="C80" s="142">
        <v>289571</v>
      </c>
      <c r="D80" s="143">
        <v>206761.47217151069</v>
      </c>
      <c r="E80" s="143">
        <v>13</v>
      </c>
      <c r="F80" s="143">
        <v>897</v>
      </c>
      <c r="G80"/>
      <c r="H80" s="144">
        <v>87.520356000000007</v>
      </c>
      <c r="I80" s="144">
        <v>61.629448790000005</v>
      </c>
      <c r="J80" s="145">
        <f t="shared" si="11"/>
        <v>9</v>
      </c>
      <c r="K80" s="145">
        <f t="shared" si="11"/>
        <v>7</v>
      </c>
      <c r="L80"/>
      <c r="M80" s="146">
        <f t="shared" si="12"/>
        <v>4.338332430018343</v>
      </c>
      <c r="N80" s="145">
        <f t="shared" si="13"/>
        <v>48</v>
      </c>
      <c r="O80" s="145">
        <f t="shared" si="14"/>
        <v>7</v>
      </c>
      <c r="P80" s="147">
        <f t="shared" si="15"/>
        <v>423.291414405296</v>
      </c>
      <c r="Q80" s="145">
        <f t="shared" si="16"/>
        <v>35</v>
      </c>
      <c r="R80" s="146">
        <f t="shared" si="17"/>
        <v>42.010609730134505</v>
      </c>
      <c r="S80" s="146">
        <f t="shared" si="18"/>
        <v>33.8090476175555</v>
      </c>
      <c r="T80" s="145">
        <f t="shared" si="10"/>
        <v>45</v>
      </c>
      <c r="U80" s="143"/>
    </row>
    <row r="81" spans="1:90" ht="14.5">
      <c r="A81" s="58">
        <v>77</v>
      </c>
      <c r="B81" s="141" t="s">
        <v>175</v>
      </c>
      <c r="C81" s="142">
        <v>99622</v>
      </c>
      <c r="D81" s="143">
        <v>86421.632606073239</v>
      </c>
      <c r="E81" s="143">
        <v>8</v>
      </c>
      <c r="F81" s="143">
        <v>288</v>
      </c>
      <c r="G81"/>
      <c r="H81" s="144">
        <v>23.037271</v>
      </c>
      <c r="I81" s="144">
        <v>17.170351839999999</v>
      </c>
      <c r="J81" s="145">
        <f t="shared" si="11"/>
        <v>28</v>
      </c>
      <c r="K81" s="145">
        <f t="shared" si="11"/>
        <v>34</v>
      </c>
      <c r="L81"/>
      <c r="M81" s="146">
        <f t="shared" si="12"/>
        <v>3.3324989509601202</v>
      </c>
      <c r="N81" s="145">
        <f t="shared" si="13"/>
        <v>60</v>
      </c>
      <c r="O81" s="145">
        <f t="shared" si="14"/>
        <v>32</v>
      </c>
      <c r="P81" s="147">
        <f t="shared" si="15"/>
        <v>266.56833833501389</v>
      </c>
      <c r="Q81" s="145">
        <f t="shared" si="16"/>
        <v>51</v>
      </c>
      <c r="R81" s="146">
        <f t="shared" si="17"/>
        <v>34.16889307027737</v>
      </c>
      <c r="S81" s="146">
        <f t="shared" si="18"/>
        <v>26.420214910364187</v>
      </c>
      <c r="T81" s="145">
        <f t="shared" si="10"/>
        <v>64</v>
      </c>
      <c r="U81" s="143"/>
    </row>
    <row r="82" spans="1:90" ht="14.5">
      <c r="A82" s="58">
        <v>78</v>
      </c>
      <c r="B82" s="141" t="s">
        <v>100</v>
      </c>
      <c r="C82" s="142">
        <v>158831</v>
      </c>
      <c r="D82" s="143">
        <v>122743.03849308287</v>
      </c>
      <c r="E82" s="143">
        <v>9</v>
      </c>
      <c r="F82" s="143">
        <v>446</v>
      </c>
      <c r="G82"/>
      <c r="H82" s="144">
        <v>21.873007999999999</v>
      </c>
      <c r="I82" s="144">
        <v>15.836711730000001</v>
      </c>
      <c r="J82" s="145">
        <f t="shared" si="11"/>
        <v>23</v>
      </c>
      <c r="K82" s="145">
        <f t="shared" si="11"/>
        <v>27</v>
      </c>
      <c r="L82"/>
      <c r="M82" s="146">
        <f t="shared" si="12"/>
        <v>3.6336072943569353</v>
      </c>
      <c r="N82" s="145">
        <f t="shared" si="13"/>
        <v>57</v>
      </c>
      <c r="O82" s="145">
        <f t="shared" si="14"/>
        <v>33</v>
      </c>
      <c r="P82" s="147">
        <f t="shared" si="15"/>
        <v>178.2016175298825</v>
      </c>
      <c r="Q82" s="145">
        <f t="shared" si="16"/>
        <v>61</v>
      </c>
      <c r="R82" s="146">
        <f t="shared" si="17"/>
        <v>38.115843572281769</v>
      </c>
      <c r="S82" s="146">
        <f t="shared" si="18"/>
        <v>30.139216530528156</v>
      </c>
      <c r="T82" s="145">
        <f t="shared" si="10"/>
        <v>54</v>
      </c>
      <c r="U82" s="143"/>
    </row>
    <row r="83" spans="1:90" ht="14.5">
      <c r="A83" s="58">
        <v>79</v>
      </c>
      <c r="B83" s="141" t="s">
        <v>101</v>
      </c>
      <c r="C83" s="142">
        <v>6451</v>
      </c>
      <c r="D83" s="143">
        <v>5196.9194665806936</v>
      </c>
      <c r="E83" s="143">
        <v>0</v>
      </c>
      <c r="F83" s="143">
        <v>0</v>
      </c>
      <c r="G83"/>
      <c r="H83" s="144">
        <v>0</v>
      </c>
      <c r="I83" s="144">
        <v>0</v>
      </c>
      <c r="J83" s="145">
        <f t="shared" si="11"/>
        <v>71</v>
      </c>
      <c r="K83" s="145">
        <f t="shared" si="11"/>
        <v>71</v>
      </c>
      <c r="L83"/>
      <c r="M83" s="146">
        <f t="shared" si="12"/>
        <v>0</v>
      </c>
      <c r="N83" s="145">
        <f t="shared" si="13"/>
        <v>71</v>
      </c>
      <c r="O83" s="145">
        <f t="shared" si="14"/>
        <v>71</v>
      </c>
      <c r="P83" s="147">
        <f t="shared" si="15"/>
        <v>0</v>
      </c>
      <c r="Q83" s="145">
        <f t="shared" si="16"/>
        <v>71</v>
      </c>
      <c r="R83" s="146"/>
      <c r="S83" s="146">
        <v>0</v>
      </c>
      <c r="T83" s="145">
        <f t="shared" si="10"/>
        <v>70</v>
      </c>
    </row>
    <row r="84" spans="1:90" s="20" customFormat="1" ht="14.5">
      <c r="A84" s="58">
        <v>80</v>
      </c>
      <c r="B84" s="148" t="s">
        <v>597</v>
      </c>
      <c r="C84" s="19">
        <v>6649066</v>
      </c>
      <c r="D84" s="19">
        <v>5199719.4932637513</v>
      </c>
      <c r="E84" s="19">
        <f>SUM(E5:E83)</f>
        <v>493</v>
      </c>
      <c r="F84" s="19">
        <f>SUM(F5:F83)</f>
        <v>26380</v>
      </c>
      <c r="G84"/>
      <c r="H84" s="19">
        <f>SUM(H5:H83)</f>
        <v>2237.2038940000002</v>
      </c>
      <c r="I84" s="19">
        <f>SUM(I5:I83)</f>
        <v>1565.2343888600001</v>
      </c>
      <c r="J84" s="149" t="s">
        <v>594</v>
      </c>
      <c r="K84" s="149" t="s">
        <v>594</v>
      </c>
      <c r="L84"/>
      <c r="M84" s="150">
        <f t="shared" si="12"/>
        <v>5.073350597888088</v>
      </c>
      <c r="N84" s="149" t="s">
        <v>594</v>
      </c>
      <c r="O84" s="149" t="s">
        <v>594</v>
      </c>
      <c r="P84" s="149">
        <f t="shared" si="15"/>
        <v>430.2547275671896</v>
      </c>
      <c r="Q84" s="149" t="s">
        <v>594</v>
      </c>
      <c r="R84" s="151">
        <f t="shared" si="17"/>
        <v>42.930918840175273</v>
      </c>
      <c r="S84" s="151">
        <f t="shared" si="18"/>
        <v>34.676205964120825</v>
      </c>
      <c r="T84" s="149" t="s">
        <v>594</v>
      </c>
      <c r="U84"/>
      <c r="V84"/>
      <c r="W84"/>
      <c r="X84"/>
      <c r="Z84"/>
      <c r="AA84"/>
      <c r="AB84"/>
      <c r="AC84"/>
      <c r="AD84"/>
      <c r="AE84"/>
      <c r="AF84"/>
      <c r="AG84"/>
      <c r="AH84"/>
      <c r="AI84"/>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2"/>
      <c r="CH84" s="92"/>
      <c r="CI84" s="92"/>
      <c r="CJ84" s="92"/>
      <c r="CK84" s="92"/>
      <c r="CL84" s="92"/>
    </row>
    <row r="85" spans="1:90" ht="14.5">
      <c r="A85" s="58">
        <v>81</v>
      </c>
      <c r="B85" s="152" t="s">
        <v>598</v>
      </c>
      <c r="C85" s="19">
        <v>5012146</v>
      </c>
      <c r="D85" s="19">
        <v>3920311.6864020242</v>
      </c>
      <c r="E85" s="19">
        <f>SUM(E8,E11,E13:E14,E17:E18,E22,E24,E26,E30,E35,E37,E39:E40,E44,E46:E49,E53:E54,E56:E57,E61,E63,E68,E77:E78,E80:E82)</f>
        <v>310</v>
      </c>
      <c r="F85" s="19">
        <f>SUM(F8,F11,F13:F14,F17:F18,F22,F24,F26,F30,F35,F37,F39:F40,F44,F46:F49,F53:F54,F56:F57,F61,F63,F68,F77:F78,F80:F82)</f>
        <v>18680</v>
      </c>
      <c r="G85"/>
      <c r="H85" s="19">
        <f>SUM(H8,H11,H13:H14,H17:H18,H22,H24,H26,H30,H35,H37,H39:H40,H44,H46:H49,H53:H54,H56:H57,H61,H63,H68,H77:H78,H80:H82)</f>
        <v>1692.4073710000005</v>
      </c>
      <c r="I85" s="19">
        <f>SUM(I8,I11,I13:I14,I17:I18,I22,I24,I26,I30,I35,I37,I39:I40,I44,I46:I49,I53:I54,I56:I57,I61,I63,I68,I77:I78,I80:I82)</f>
        <v>1210.0036654399998</v>
      </c>
      <c r="J85" s="149" t="s">
        <v>594</v>
      </c>
      <c r="K85" s="149" t="s">
        <v>594</v>
      </c>
      <c r="L85"/>
      <c r="M85" s="150">
        <f t="shared" si="12"/>
        <v>4.7649272543286205</v>
      </c>
      <c r="N85" s="149" t="s">
        <v>594</v>
      </c>
      <c r="O85" s="149" t="s">
        <v>594</v>
      </c>
      <c r="P85" s="149">
        <f t="shared" si="15"/>
        <v>431.70224879574681</v>
      </c>
      <c r="Q85" s="149" t="s">
        <v>594</v>
      </c>
      <c r="R85" s="151">
        <f t="shared" si="17"/>
        <v>39.867954068104552</v>
      </c>
      <c r="S85" s="151">
        <f t="shared" si="18"/>
        <v>31.790137100563705</v>
      </c>
      <c r="T85" s="149" t="s">
        <v>594</v>
      </c>
    </row>
    <row r="87" spans="1:90">
      <c r="C87" s="83"/>
      <c r="D87" s="83"/>
      <c r="E87" s="83"/>
      <c r="F87" s="83"/>
      <c r="G87" s="83"/>
      <c r="H87" s="83"/>
      <c r="I87" s="83"/>
      <c r="J87" s="83"/>
      <c r="K87" s="83"/>
      <c r="L87" s="83"/>
      <c r="M87" s="83"/>
      <c r="N87" s="83"/>
      <c r="O87" s="83"/>
      <c r="P87" s="83"/>
      <c r="Q87" s="83"/>
      <c r="R87" s="83"/>
      <c r="S87" s="83"/>
      <c r="T87" s="83"/>
    </row>
    <row r="88" spans="1:90">
      <c r="C88" s="83"/>
    </row>
    <row r="90" spans="1:90" ht="24" customHeight="1">
      <c r="B90" s="94"/>
    </row>
    <row r="91" spans="1:90">
      <c r="C91" s="95" t="s">
        <v>13</v>
      </c>
      <c r="D91" s="95" t="s">
        <v>16</v>
      </c>
      <c r="E91" s="95" t="s">
        <v>18</v>
      </c>
      <c r="F91" s="95" t="s">
        <v>19</v>
      </c>
      <c r="G91" s="95" t="s">
        <v>22</v>
      </c>
      <c r="H91" s="95" t="s">
        <v>23</v>
      </c>
      <c r="I91" s="95" t="s">
        <v>42</v>
      </c>
      <c r="J91" s="95" t="s">
        <v>44</v>
      </c>
      <c r="K91" s="95" t="s">
        <v>46</v>
      </c>
      <c r="L91" s="95" t="s">
        <v>50</v>
      </c>
      <c r="M91" s="95" t="s">
        <v>55</v>
      </c>
      <c r="N91" s="95" t="s">
        <v>57</v>
      </c>
      <c r="O91" s="95" t="s">
        <v>59</v>
      </c>
      <c r="P91" s="95" t="s">
        <v>60</v>
      </c>
      <c r="Q91" s="95" t="s">
        <v>64</v>
      </c>
      <c r="R91" s="95" t="s">
        <v>66</v>
      </c>
      <c r="S91" s="95" t="s">
        <v>67</v>
      </c>
      <c r="T91" s="95" t="s">
        <v>68</v>
      </c>
      <c r="U91" s="95" t="s">
        <v>146</v>
      </c>
      <c r="V91" s="95" t="s">
        <v>150</v>
      </c>
      <c r="W91" s="135" t="s">
        <v>151</v>
      </c>
      <c r="X91" s="95" t="s">
        <v>153</v>
      </c>
      <c r="Y91" s="135" t="s">
        <v>154</v>
      </c>
      <c r="Z91" s="95" t="s">
        <v>81</v>
      </c>
      <c r="AA91" s="95" t="s">
        <v>83</v>
      </c>
      <c r="AB91" s="95" t="s">
        <v>88</v>
      </c>
      <c r="AC91" s="95" t="s">
        <v>172</v>
      </c>
      <c r="AD91" s="95" t="s">
        <v>97</v>
      </c>
      <c r="AE91" s="95" t="s">
        <v>99</v>
      </c>
      <c r="AF91" s="95" t="s">
        <v>175</v>
      </c>
      <c r="AG91" s="95" t="s">
        <v>100</v>
      </c>
    </row>
    <row r="92" spans="1:90" ht="23.25" customHeight="1">
      <c r="B92" s="96" t="str">
        <f>E4</f>
        <v>Venues mid-2022</v>
      </c>
      <c r="C92" s="97">
        <f>$E$8</f>
        <v>9</v>
      </c>
      <c r="D92" s="97">
        <f>$E$11</f>
        <v>6</v>
      </c>
      <c r="E92" s="97">
        <f>$E$13</f>
        <v>4</v>
      </c>
      <c r="F92" s="97">
        <f>$E$14</f>
        <v>15</v>
      </c>
      <c r="G92" s="97">
        <f>$E$17</f>
        <v>5</v>
      </c>
      <c r="H92" s="97">
        <f>$E$18</f>
        <v>13</v>
      </c>
      <c r="I92" s="97">
        <f>$E$22</f>
        <v>12</v>
      </c>
      <c r="J92" s="97">
        <f>$E$24</f>
        <v>9</v>
      </c>
      <c r="K92" s="97">
        <f>$E$26</f>
        <v>11</v>
      </c>
      <c r="L92" s="97">
        <f>$E$30</f>
        <v>15</v>
      </c>
      <c r="M92" s="97">
        <f>$E$35</f>
        <v>9</v>
      </c>
      <c r="N92" s="97">
        <f>$E$37</f>
        <v>14</v>
      </c>
      <c r="O92" s="97">
        <f>$E$39</f>
        <v>16</v>
      </c>
      <c r="P92" s="97">
        <f>$E$40</f>
        <v>11</v>
      </c>
      <c r="Q92" s="97">
        <f>$E$44</f>
        <v>7</v>
      </c>
      <c r="R92" s="97">
        <f>$E$46</f>
        <v>9</v>
      </c>
      <c r="S92" s="97">
        <f>$E$47</f>
        <v>10</v>
      </c>
      <c r="T92" s="97">
        <f>$E$48</f>
        <v>10</v>
      </c>
      <c r="U92" s="97">
        <f>$E$49</f>
        <v>7</v>
      </c>
      <c r="V92" s="97">
        <f>$E$53</f>
        <v>15</v>
      </c>
      <c r="W92" s="97">
        <f>$E$54</f>
        <v>11</v>
      </c>
      <c r="X92" s="97">
        <f>$E$56</f>
        <v>12</v>
      </c>
      <c r="Y92" s="97">
        <f>$E$57</f>
        <v>17</v>
      </c>
      <c r="Z92" s="97">
        <f>$E$61</f>
        <v>2</v>
      </c>
      <c r="AA92" s="97">
        <f>$E$63</f>
        <v>10</v>
      </c>
      <c r="AB92" s="97">
        <f>$E$68</f>
        <v>5</v>
      </c>
      <c r="AC92" s="97">
        <f>$E$77</f>
        <v>6</v>
      </c>
      <c r="AD92" s="97">
        <f>$E$78</f>
        <v>10</v>
      </c>
      <c r="AE92" s="97">
        <f>$E$80</f>
        <v>13</v>
      </c>
      <c r="AF92" s="97">
        <f>$E$81</f>
        <v>8</v>
      </c>
      <c r="AG92" s="97">
        <f>$E$82</f>
        <v>9</v>
      </c>
    </row>
    <row r="93" spans="1:90" ht="23.25" customHeight="1">
      <c r="B93" s="96" t="str">
        <f>F4</f>
        <v>EGMs 2022</v>
      </c>
      <c r="C93" s="97">
        <f>$F$8</f>
        <v>635</v>
      </c>
      <c r="D93" s="97">
        <f>$F$11</f>
        <v>208</v>
      </c>
      <c r="E93" s="97">
        <f>$F$13</f>
        <v>162</v>
      </c>
      <c r="F93" s="97">
        <f>$F$14</f>
        <v>953</v>
      </c>
      <c r="G93" s="97">
        <f>$F$17</f>
        <v>345</v>
      </c>
      <c r="H93" s="97">
        <f>$F$18</f>
        <v>912</v>
      </c>
      <c r="I93" s="97">
        <f>$F$22</f>
        <v>742</v>
      </c>
      <c r="J93" s="97">
        <f>$F$24</f>
        <v>519</v>
      </c>
      <c r="K93" s="97">
        <f>$F$26</f>
        <v>739</v>
      </c>
      <c r="L93" s="97">
        <f>$F$30</f>
        <v>924</v>
      </c>
      <c r="M93" s="97">
        <f>$F$35</f>
        <v>535</v>
      </c>
      <c r="N93" s="97">
        <f>$F$37</f>
        <v>833</v>
      </c>
      <c r="O93" s="97">
        <f>$F$39</f>
        <v>913</v>
      </c>
      <c r="P93" s="97">
        <f>$F$40</f>
        <v>767</v>
      </c>
      <c r="Q93" s="97">
        <f>$F$44</f>
        <v>522</v>
      </c>
      <c r="R93" s="97">
        <f>$F$46</f>
        <v>470</v>
      </c>
      <c r="S93" s="97">
        <f>$F$47</f>
        <v>640</v>
      </c>
      <c r="T93" s="97">
        <f>$F$48</f>
        <v>717</v>
      </c>
      <c r="U93" s="97">
        <f>$F$49</f>
        <v>523</v>
      </c>
      <c r="V93" s="97">
        <f>$F$53</f>
        <v>955</v>
      </c>
      <c r="W93" s="97">
        <f>$F$54</f>
        <v>746</v>
      </c>
      <c r="X93" s="97">
        <f>$F$56</f>
        <v>640</v>
      </c>
      <c r="Y93" s="97">
        <f>$F$57</f>
        <v>820</v>
      </c>
      <c r="Z93" s="97">
        <f>$F$61</f>
        <v>90</v>
      </c>
      <c r="AA93" s="97">
        <f>$F$63</f>
        <v>377</v>
      </c>
      <c r="AB93" s="97">
        <f>$F$68</f>
        <v>244</v>
      </c>
      <c r="AC93" s="97">
        <f>$F$77</f>
        <v>430</v>
      </c>
      <c r="AD93" s="97">
        <f>$F$78</f>
        <v>688</v>
      </c>
      <c r="AE93" s="97">
        <f>$F$80</f>
        <v>897</v>
      </c>
      <c r="AF93" s="97">
        <f>$F$81</f>
        <v>288</v>
      </c>
      <c r="AG93" s="97">
        <f>$F$82</f>
        <v>446</v>
      </c>
    </row>
    <row r="94" spans="1:90" ht="23.25" customHeight="1">
      <c r="B94" s="96"/>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row>
    <row r="95" spans="1:90" ht="23.25" customHeight="1">
      <c r="B95" s="96" t="str">
        <f>H4</f>
        <v>Losses 21/22 ($Million)</v>
      </c>
      <c r="C95" s="97">
        <f>$H$8</f>
        <v>39.933306999999999</v>
      </c>
      <c r="D95" s="97">
        <f>$H$11</f>
        <v>10.161035</v>
      </c>
      <c r="E95" s="97">
        <f>$H$13</f>
        <v>13.129435000000001</v>
      </c>
      <c r="F95" s="97">
        <f>$H$14</f>
        <v>128.39644000000001</v>
      </c>
      <c r="G95" s="97">
        <f>$H$17</f>
        <v>24.313334000000001</v>
      </c>
      <c r="H95" s="97">
        <f>$H$18</f>
        <v>114.66406000000001</v>
      </c>
      <c r="I95" s="97">
        <f>$H$22</f>
        <v>63.516201000000002</v>
      </c>
      <c r="J95" s="97">
        <f>$H$24</f>
        <v>49.706086999999997</v>
      </c>
      <c r="K95" s="97">
        <f>$H$26</f>
        <v>51.391553000000002</v>
      </c>
      <c r="L95" s="97">
        <f>$H$30</f>
        <v>102.478692</v>
      </c>
      <c r="M95" s="97">
        <f>$H$35</f>
        <v>34.82985</v>
      </c>
      <c r="N95" s="97">
        <f>$H$37</f>
        <v>104.55044700000001</v>
      </c>
      <c r="O95" s="97">
        <f>$H$39</f>
        <v>62.540619</v>
      </c>
      <c r="P95" s="97">
        <f>$H$40</f>
        <v>56.216977999999997</v>
      </c>
      <c r="Q95" s="97">
        <f>$H$44</f>
        <v>44.169837000000001</v>
      </c>
      <c r="R95" s="97">
        <f>$H$46</f>
        <v>50.134079999999997</v>
      </c>
      <c r="S95" s="97">
        <f>$H$47</f>
        <v>45.922626999999999</v>
      </c>
      <c r="T95" s="97">
        <f>$H$48</f>
        <v>61.112470000000002</v>
      </c>
      <c r="U95" s="97">
        <f>$H$49</f>
        <v>61.122751999999998</v>
      </c>
      <c r="V95" s="97">
        <f>$H$53</f>
        <v>84.931442000000004</v>
      </c>
      <c r="W95" s="97">
        <f>$H$54</f>
        <v>62.465544999999999</v>
      </c>
      <c r="X95" s="97">
        <f>$H$56</f>
        <v>46.210631999999997</v>
      </c>
      <c r="Y95" s="97">
        <f>$H$57</f>
        <v>67.412974000000006</v>
      </c>
      <c r="Z95" s="97">
        <f>$H$61</f>
        <v>7.1804379999999997</v>
      </c>
      <c r="AA95" s="97">
        <f>$H$63</f>
        <v>20.898871</v>
      </c>
      <c r="AB95" s="97">
        <f>$H$68</f>
        <v>15.247318</v>
      </c>
      <c r="AC95" s="97">
        <f>$H$77</f>
        <v>39.610149</v>
      </c>
      <c r="AD95" s="97">
        <f>$H$78</f>
        <v>97.729562999999999</v>
      </c>
      <c r="AE95" s="97">
        <f>$H$80</f>
        <v>87.520356000000007</v>
      </c>
      <c r="AF95" s="97">
        <f>$H$81</f>
        <v>23.037271</v>
      </c>
      <c r="AG95" s="97">
        <f>$H$82</f>
        <v>21.873007999999999</v>
      </c>
    </row>
    <row r="96" spans="1:90" ht="23.25" customHeight="1">
      <c r="B96" s="96" t="str">
        <f>M4</f>
        <v>EGMs per 1,000 adults:
 2022</v>
      </c>
      <c r="C96" s="97">
        <f>$M$8</f>
        <v>6.2979359435591684</v>
      </c>
      <c r="D96" s="97">
        <f>$M$11</f>
        <v>2.5149762990812583</v>
      </c>
      <c r="E96" s="97">
        <f>$M$13</f>
        <v>1.1600934324598786</v>
      </c>
      <c r="F96" s="97">
        <f>$M$14</f>
        <v>6.0477989380750099</v>
      </c>
      <c r="G96" s="97">
        <f>$M$17</f>
        <v>3.9755553897037723</v>
      </c>
      <c r="H96" s="97">
        <f>$M$18</f>
        <v>3.36612273513586</v>
      </c>
      <c r="I96" s="97">
        <f>$M$22</f>
        <v>5.6261334991546956</v>
      </c>
      <c r="J96" s="97">
        <f>$M$24</f>
        <v>4.6865138854663293</v>
      </c>
      <c r="K96" s="97">
        <f>$M$26</f>
        <v>6.0841724848661869</v>
      </c>
      <c r="L96" s="97">
        <f>$M$30</f>
        <v>7.2260698845854536</v>
      </c>
      <c r="M96" s="97">
        <f>$M$35</f>
        <v>7.1671509962622082</v>
      </c>
      <c r="N96" s="97">
        <f>$M$37</f>
        <v>4.6375001771941831</v>
      </c>
      <c r="O96" s="97">
        <f>$M$39</f>
        <v>7.0322188147768214</v>
      </c>
      <c r="P96" s="97">
        <f>$M$40</f>
        <v>5.979571445170297</v>
      </c>
      <c r="Q96" s="97">
        <f>$M$44</f>
        <v>5.1059033538521694</v>
      </c>
      <c r="R96" s="97">
        <f>$M$46</f>
        <v>6.1483369454597865</v>
      </c>
      <c r="S96" s="97">
        <f>$M$47</f>
        <v>7.0282831121636473</v>
      </c>
      <c r="T96" s="97">
        <f>$M$48</f>
        <v>4.7811509521010729</v>
      </c>
      <c r="U96" s="97">
        <f>$M$49</f>
        <v>4.0669258483714064</v>
      </c>
      <c r="V96" s="97">
        <f>$M$53</f>
        <v>5.9804385209106989</v>
      </c>
      <c r="W96" s="97">
        <f>$M$54</f>
        <v>7.2019283691628129</v>
      </c>
      <c r="X96" s="97">
        <f>$M$56</f>
        <v>4.2811708807240159</v>
      </c>
      <c r="Y96" s="97">
        <f>$M$57</f>
        <v>6.0743776377423924</v>
      </c>
      <c r="Z96" s="97">
        <f>$M$61</f>
        <v>1.808714457995229</v>
      </c>
      <c r="AA96" s="97">
        <f>$M$63</f>
        <v>3.9196286231167012</v>
      </c>
      <c r="AB96" s="97">
        <f>$M$68</f>
        <v>2.4961960891417929</v>
      </c>
      <c r="AC96" s="97">
        <f>$M$77</f>
        <v>3.0657713255919496</v>
      </c>
      <c r="AD96" s="97">
        <f>$M$78</f>
        <v>3.8839117086871608</v>
      </c>
      <c r="AE96" s="97">
        <f>$M$80</f>
        <v>4.338332430018343</v>
      </c>
      <c r="AF96" s="97">
        <f>$M$81</f>
        <v>3.3324989509601202</v>
      </c>
      <c r="AG96" s="97">
        <f>$M$82</f>
        <v>3.6336072943569353</v>
      </c>
    </row>
    <row r="97" spans="2:33" ht="23.25" customHeight="1">
      <c r="B97" s="96" t="str">
        <f>P4</f>
        <v>Losses per adult: 2021/22</v>
      </c>
      <c r="C97" s="97">
        <f>$P$8</f>
        <v>396.05891259918576</v>
      </c>
      <c r="D97" s="97">
        <f>$P$11</f>
        <v>122.85943364968814</v>
      </c>
      <c r="E97" s="97">
        <f>$P$13</f>
        <v>94.020810588943618</v>
      </c>
      <c r="F97" s="97">
        <f>$P$14</f>
        <v>814.81201834691694</v>
      </c>
      <c r="G97" s="97">
        <f>$P$17</f>
        <v>280.17103195758835</v>
      </c>
      <c r="H97" s="97">
        <f>$P$18</f>
        <v>423.21633691774383</v>
      </c>
      <c r="I97" s="97">
        <f>$P$22</f>
        <v>481.60461750019266</v>
      </c>
      <c r="J97" s="97">
        <f>$P$24</f>
        <v>448.84059136357877</v>
      </c>
      <c r="K97" s="97">
        <f>$P$26</f>
        <v>423.1056464372698</v>
      </c>
      <c r="L97" s="97">
        <f>$P$30</f>
        <v>801.4266126330175</v>
      </c>
      <c r="M97" s="97">
        <f>$P$35</f>
        <v>466.59961519095936</v>
      </c>
      <c r="N97" s="97">
        <f>$P$37</f>
        <v>582.05608221876469</v>
      </c>
      <c r="O97" s="97">
        <f>$P$39</f>
        <v>481.70790538837758</v>
      </c>
      <c r="P97" s="97">
        <f>$P$40</f>
        <v>438.27045160699709</v>
      </c>
      <c r="Q97" s="97">
        <f>$P$44</f>
        <v>432.04390589540918</v>
      </c>
      <c r="R97" s="97">
        <f>$P$46</f>
        <v>655.83237508646073</v>
      </c>
      <c r="S97" s="97">
        <f>$P$47</f>
        <v>504.30816220357855</v>
      </c>
      <c r="T97" s="97">
        <f>$P$48</f>
        <v>407.5145664236378</v>
      </c>
      <c r="U97" s="97">
        <f>$P$49</f>
        <v>475.299617652763</v>
      </c>
      <c r="V97" s="97">
        <f>$P$53</f>
        <v>531.86101295632761</v>
      </c>
      <c r="W97" s="97">
        <f>$P$54</f>
        <v>603.04608663634895</v>
      </c>
      <c r="X97" s="97">
        <f>$P$56</f>
        <v>309.118143903521</v>
      </c>
      <c r="Y97" s="97">
        <f>$P$57</f>
        <v>499.38031921866997</v>
      </c>
      <c r="Z97" s="97">
        <f>$P$61</f>
        <v>144.3040225037594</v>
      </c>
      <c r="AA97" s="97">
        <f>$P$63</f>
        <v>217.28332350775477</v>
      </c>
      <c r="AB97" s="97">
        <f>$P$68</f>
        <v>155.98481787500518</v>
      </c>
      <c r="AC97" s="97">
        <f>$P$77</f>
        <v>282.40850931773173</v>
      </c>
      <c r="AD97" s="97">
        <f>$P$78</f>
        <v>551.70493316944692</v>
      </c>
      <c r="AE97" s="97">
        <f>$P$80</f>
        <v>423.291414405296</v>
      </c>
      <c r="AF97" s="97">
        <f>$P$81</f>
        <v>266.56833833501389</v>
      </c>
      <c r="AG97" s="97">
        <f>$P$82</f>
        <v>178.2016175298825</v>
      </c>
    </row>
    <row r="98" spans="2:33" ht="21">
      <c r="B98" s="96" t="str">
        <f>R4</f>
        <v>Per cent change in losses: 
 2020/21 to 2021/22</v>
      </c>
      <c r="C98" s="97">
        <f>$R$8</f>
        <v>29.566942392937495</v>
      </c>
      <c r="D98" s="97">
        <f>$R$11</f>
        <v>36.925335670744921</v>
      </c>
      <c r="E98" s="97">
        <f>$R$13</f>
        <v>40.484159505760744</v>
      </c>
      <c r="F98" s="97">
        <f>$R$14</f>
        <v>39.453261847058982</v>
      </c>
      <c r="G98" s="97">
        <f>$R$17</f>
        <v>47.050717228100062</v>
      </c>
      <c r="H98" s="97">
        <f>$R$18</f>
        <v>42.911353362919613</v>
      </c>
      <c r="I98" s="97">
        <f>$R$22</f>
        <v>35.715670967483149</v>
      </c>
      <c r="J98" s="97">
        <f>$R$24</f>
        <v>39.456658814148618</v>
      </c>
      <c r="K98" s="97">
        <f>$R$26</f>
        <v>31.117830096562521</v>
      </c>
      <c r="L98" s="97">
        <f>$R$30</f>
        <v>40.686900362087826</v>
      </c>
      <c r="M98" s="97">
        <f>$R$35</f>
        <v>34.531108619696013</v>
      </c>
      <c r="N98" s="97">
        <f>$R$37</f>
        <v>44.807453840113297</v>
      </c>
      <c r="O98" s="97">
        <f>$R$39</f>
        <v>41.513741137554646</v>
      </c>
      <c r="P98" s="97">
        <f>$R$40</f>
        <v>39.447421986921952</v>
      </c>
      <c r="Q98" s="97">
        <f>$R$44</f>
        <v>44.918755760400295</v>
      </c>
      <c r="R98" s="97">
        <f>$R$46</f>
        <v>40.415543287513366</v>
      </c>
      <c r="S98" s="97">
        <f>$R$47</f>
        <v>36.038102962629019</v>
      </c>
      <c r="T98" s="97">
        <f>$R$48</f>
        <v>47.250092267995214</v>
      </c>
      <c r="U98" s="97">
        <f>$R$49</f>
        <v>45.197652408662243</v>
      </c>
      <c r="V98" s="97">
        <f>$R$53</f>
        <v>36.298425160109701</v>
      </c>
      <c r="W98" s="97">
        <f>$R$54</f>
        <v>43.033315034334493</v>
      </c>
      <c r="X98" s="97">
        <f>$R$56</f>
        <v>33.231604096181314</v>
      </c>
      <c r="Y98" s="97">
        <f>$R$57</f>
        <v>36.622493374946998</v>
      </c>
      <c r="Z98" s="97">
        <f>$R$61</f>
        <v>46.955514602675322</v>
      </c>
      <c r="AA98" s="97">
        <f>$R$63</f>
        <v>28.582728131978115</v>
      </c>
      <c r="AB98" s="97">
        <f>$R$68</f>
        <v>36.315078690540567</v>
      </c>
      <c r="AC98" s="97">
        <f>$R$77</f>
        <v>37.803101683019477</v>
      </c>
      <c r="AD98" s="97">
        <f>$R$78</f>
        <v>45.338418788341926</v>
      </c>
      <c r="AE98" s="97">
        <f>$R$80</f>
        <v>42.010609730134505</v>
      </c>
      <c r="AF98" s="97">
        <f>$R$81</f>
        <v>34.16889307027737</v>
      </c>
      <c r="AG98" s="97">
        <f>$R$82</f>
        <v>38.115843572281769</v>
      </c>
    </row>
    <row r="99" spans="2:33" ht="31.5">
      <c r="B99" s="96" t="str">
        <f>S4</f>
        <v>Per cent change in losses adjusted for inflation: 
 2020/21 to 2021/22</v>
      </c>
      <c r="C99" s="97">
        <f>$S$8</f>
        <v>22.084041447775753</v>
      </c>
      <c r="D99" s="97">
        <f>$S$11</f>
        <v>29.017464227735118</v>
      </c>
      <c r="E99" s="97">
        <f>$S$13</f>
        <v>32.37075472417802</v>
      </c>
      <c r="F99" s="97">
        <f>$S$14</f>
        <v>31.39939466760066</v>
      </c>
      <c r="G99" s="97">
        <f>$S$17</f>
        <v>38.558072957806282</v>
      </c>
      <c r="H99" s="97">
        <f>$S$18</f>
        <v>34.657770455092759</v>
      </c>
      <c r="I99" s="97">
        <f>$S$22</f>
        <v>27.87766148913957</v>
      </c>
      <c r="J99" s="97">
        <f>$S$24</f>
        <v>31.402595449090988</v>
      </c>
      <c r="K99" s="97">
        <f>$S$26</f>
        <v>23.545360478643946</v>
      </c>
      <c r="L99" s="97">
        <f>$S$30</f>
        <v>32.56178665446722</v>
      </c>
      <c r="M99" s="97">
        <f>$S$35</f>
        <v>26.76151136555216</v>
      </c>
      <c r="N99" s="97">
        <f>$S$37</f>
        <v>36.444365129410542</v>
      </c>
      <c r="O99" s="97">
        <f>$S$39</f>
        <v>33.340874758566095</v>
      </c>
      <c r="P99" s="97">
        <f>$S$40</f>
        <v>31.393892077867115</v>
      </c>
      <c r="Q99" s="97">
        <f>$S$44</f>
        <v>36.549239011579701</v>
      </c>
      <c r="R99" s="97">
        <f>$S$46</f>
        <v>32.306101309674375</v>
      </c>
      <c r="S99" s="97">
        <f>$S$47</f>
        <v>28.181472016211362</v>
      </c>
      <c r="T99" s="97">
        <f>$S$48</f>
        <v>38.745933458213841</v>
      </c>
      <c r="U99" s="97">
        <f>$S$49</f>
        <v>36.812028495820165</v>
      </c>
      <c r="V99" s="97">
        <f>$S$53</f>
        <v>28.42675978298309</v>
      </c>
      <c r="W99" s="97">
        <f>$S$54</f>
        <v>34.772688454028781</v>
      </c>
      <c r="X99" s="97">
        <f>$S$56</f>
        <v>25.537057340626529</v>
      </c>
      <c r="Y99" s="97">
        <f>$S$57</f>
        <v>28.732112032881219</v>
      </c>
      <c r="Z99" s="97">
        <f>$S$61</f>
        <v>38.468368585273971</v>
      </c>
      <c r="AA99" s="97">
        <f>$S$63</f>
        <v>21.156668674988854</v>
      </c>
      <c r="AB99" s="97">
        <f>$S$68</f>
        <v>28.442451519330536</v>
      </c>
      <c r="AC99" s="97">
        <f>$S$77</f>
        <v>29.844536475060284</v>
      </c>
      <c r="AD99" s="97">
        <f>$S$78</f>
        <v>36.94466517161014</v>
      </c>
      <c r="AE99" s="97">
        <f>$S$80</f>
        <v>33.8090476175555</v>
      </c>
      <c r="AF99" s="97">
        <f>$S$81</f>
        <v>26.420214910364187</v>
      </c>
      <c r="AG99" s="97">
        <f>$S$82</f>
        <v>30.139216530528156</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P853"/>
  <sheetViews>
    <sheetView showGridLines="0" showRowColHeaders="0" workbookViewId="0">
      <pane xSplit="7" ySplit="5" topLeftCell="H6" activePane="bottomRight" state="frozen"/>
      <selection pane="topRight" activeCell="H1" sqref="H1"/>
      <selection pane="bottomLeft" activeCell="A6" sqref="A6"/>
      <selection pane="bottomRight" activeCell="F4" sqref="F4"/>
    </sheetView>
  </sheetViews>
  <sheetFormatPr defaultColWidth="8.81640625" defaultRowHeight="12"/>
  <cols>
    <col min="1" max="1" width="1.81640625" style="172" customWidth="1"/>
    <col min="2" max="2" width="34.08984375" style="171" customWidth="1"/>
    <col min="3" max="3" width="18.08984375" style="172" customWidth="1"/>
    <col min="4" max="4" width="18.6328125" style="174" bestFit="1" customWidth="1"/>
    <col min="5" max="7" width="18.08984375" style="172" customWidth="1"/>
    <col min="8" max="8" width="12" style="172" customWidth="1"/>
    <col min="9" max="9" width="16.08984375" style="172" customWidth="1"/>
    <col min="10" max="10" width="17.7265625" style="172" customWidth="1"/>
    <col min="11" max="256" width="8.81640625" style="172"/>
    <col min="257" max="257" width="6" style="172" customWidth="1"/>
    <col min="258" max="258" width="34.08984375" style="172" customWidth="1"/>
    <col min="259" max="259" width="18.08984375" style="172" customWidth="1"/>
    <col min="260" max="260" width="18.6328125" style="172" bestFit="1" customWidth="1"/>
    <col min="261" max="263" width="18.08984375" style="172" customWidth="1"/>
    <col min="264" max="264" width="12" style="172" customWidth="1"/>
    <col min="265" max="265" width="16.08984375" style="172" customWidth="1"/>
    <col min="266" max="512" width="8.81640625" style="172"/>
    <col min="513" max="513" width="6" style="172" customWidth="1"/>
    <col min="514" max="514" width="34.08984375" style="172" customWidth="1"/>
    <col min="515" max="515" width="18.08984375" style="172" customWidth="1"/>
    <col min="516" max="516" width="18.6328125" style="172" bestFit="1" customWidth="1"/>
    <col min="517" max="519" width="18.08984375" style="172" customWidth="1"/>
    <col min="520" max="520" width="12" style="172" customWidth="1"/>
    <col min="521" max="521" width="16.08984375" style="172" customWidth="1"/>
    <col min="522" max="768" width="8.81640625" style="172"/>
    <col min="769" max="769" width="6" style="172" customWidth="1"/>
    <col min="770" max="770" width="34.08984375" style="172" customWidth="1"/>
    <col min="771" max="771" width="18.08984375" style="172" customWidth="1"/>
    <col min="772" max="772" width="18.6328125" style="172" bestFit="1" customWidth="1"/>
    <col min="773" max="775" width="18.08984375" style="172" customWidth="1"/>
    <col min="776" max="776" width="12" style="172" customWidth="1"/>
    <col min="777" max="777" width="16.08984375" style="172" customWidth="1"/>
    <col min="778" max="1024" width="8.81640625" style="172"/>
    <col min="1025" max="1025" width="6" style="172" customWidth="1"/>
    <col min="1026" max="1026" width="34.08984375" style="172" customWidth="1"/>
    <col min="1027" max="1027" width="18.08984375" style="172" customWidth="1"/>
    <col min="1028" max="1028" width="18.6328125" style="172" bestFit="1" customWidth="1"/>
    <col min="1029" max="1031" width="18.08984375" style="172" customWidth="1"/>
    <col min="1032" max="1032" width="12" style="172" customWidth="1"/>
    <col min="1033" max="1033" width="16.08984375" style="172" customWidth="1"/>
    <col min="1034" max="1280" width="8.81640625" style="172"/>
    <col min="1281" max="1281" width="6" style="172" customWidth="1"/>
    <col min="1282" max="1282" width="34.08984375" style="172" customWidth="1"/>
    <col min="1283" max="1283" width="18.08984375" style="172" customWidth="1"/>
    <col min="1284" max="1284" width="18.6328125" style="172" bestFit="1" customWidth="1"/>
    <col min="1285" max="1287" width="18.08984375" style="172" customWidth="1"/>
    <col min="1288" max="1288" width="12" style="172" customWidth="1"/>
    <col min="1289" max="1289" width="16.08984375" style="172" customWidth="1"/>
    <col min="1290" max="1536" width="8.81640625" style="172"/>
    <col min="1537" max="1537" width="6" style="172" customWidth="1"/>
    <col min="1538" max="1538" width="34.08984375" style="172" customWidth="1"/>
    <col min="1539" max="1539" width="18.08984375" style="172" customWidth="1"/>
    <col min="1540" max="1540" width="18.6328125" style="172" bestFit="1" customWidth="1"/>
    <col min="1541" max="1543" width="18.08984375" style="172" customWidth="1"/>
    <col min="1544" max="1544" width="12" style="172" customWidth="1"/>
    <col min="1545" max="1545" width="16.08984375" style="172" customWidth="1"/>
    <col min="1546" max="1792" width="8.81640625" style="172"/>
    <col min="1793" max="1793" width="6" style="172" customWidth="1"/>
    <col min="1794" max="1794" width="34.08984375" style="172" customWidth="1"/>
    <col min="1795" max="1795" width="18.08984375" style="172" customWidth="1"/>
    <col min="1796" max="1796" width="18.6328125" style="172" bestFit="1" customWidth="1"/>
    <col min="1797" max="1799" width="18.08984375" style="172" customWidth="1"/>
    <col min="1800" max="1800" width="12" style="172" customWidth="1"/>
    <col min="1801" max="1801" width="16.08984375" style="172" customWidth="1"/>
    <col min="1802" max="2048" width="8.81640625" style="172"/>
    <col min="2049" max="2049" width="6" style="172" customWidth="1"/>
    <col min="2050" max="2050" width="34.08984375" style="172" customWidth="1"/>
    <col min="2051" max="2051" width="18.08984375" style="172" customWidth="1"/>
    <col min="2052" max="2052" width="18.6328125" style="172" bestFit="1" customWidth="1"/>
    <col min="2053" max="2055" width="18.08984375" style="172" customWidth="1"/>
    <col min="2056" max="2056" width="12" style="172" customWidth="1"/>
    <col min="2057" max="2057" width="16.08984375" style="172" customWidth="1"/>
    <col min="2058" max="2304" width="8.81640625" style="172"/>
    <col min="2305" max="2305" width="6" style="172" customWidth="1"/>
    <col min="2306" max="2306" width="34.08984375" style="172" customWidth="1"/>
    <col min="2307" max="2307" width="18.08984375" style="172" customWidth="1"/>
    <col min="2308" max="2308" width="18.6328125" style="172" bestFit="1" customWidth="1"/>
    <col min="2309" max="2311" width="18.08984375" style="172" customWidth="1"/>
    <col min="2312" max="2312" width="12" style="172" customWidth="1"/>
    <col min="2313" max="2313" width="16.08984375" style="172" customWidth="1"/>
    <col min="2314" max="2560" width="8.81640625" style="172"/>
    <col min="2561" max="2561" width="6" style="172" customWidth="1"/>
    <col min="2562" max="2562" width="34.08984375" style="172" customWidth="1"/>
    <col min="2563" max="2563" width="18.08984375" style="172" customWidth="1"/>
    <col min="2564" max="2564" width="18.6328125" style="172" bestFit="1" customWidth="1"/>
    <col min="2565" max="2567" width="18.08984375" style="172" customWidth="1"/>
    <col min="2568" max="2568" width="12" style="172" customWidth="1"/>
    <col min="2569" max="2569" width="16.08984375" style="172" customWidth="1"/>
    <col min="2570" max="2816" width="8.81640625" style="172"/>
    <col min="2817" max="2817" width="6" style="172" customWidth="1"/>
    <col min="2818" max="2818" width="34.08984375" style="172" customWidth="1"/>
    <col min="2819" max="2819" width="18.08984375" style="172" customWidth="1"/>
    <col min="2820" max="2820" width="18.6328125" style="172" bestFit="1" customWidth="1"/>
    <col min="2821" max="2823" width="18.08984375" style="172" customWidth="1"/>
    <col min="2824" max="2824" width="12" style="172" customWidth="1"/>
    <col min="2825" max="2825" width="16.08984375" style="172" customWidth="1"/>
    <col min="2826" max="3072" width="8.81640625" style="172"/>
    <col min="3073" max="3073" width="6" style="172" customWidth="1"/>
    <col min="3074" max="3074" width="34.08984375" style="172" customWidth="1"/>
    <col min="3075" max="3075" width="18.08984375" style="172" customWidth="1"/>
    <col min="3076" max="3076" width="18.6328125" style="172" bestFit="1" customWidth="1"/>
    <col min="3077" max="3079" width="18.08984375" style="172" customWidth="1"/>
    <col min="3080" max="3080" width="12" style="172" customWidth="1"/>
    <col min="3081" max="3081" width="16.08984375" style="172" customWidth="1"/>
    <col min="3082" max="3328" width="8.81640625" style="172"/>
    <col min="3329" max="3329" width="6" style="172" customWidth="1"/>
    <col min="3330" max="3330" width="34.08984375" style="172" customWidth="1"/>
    <col min="3331" max="3331" width="18.08984375" style="172" customWidth="1"/>
    <col min="3332" max="3332" width="18.6328125" style="172" bestFit="1" customWidth="1"/>
    <col min="3333" max="3335" width="18.08984375" style="172" customWidth="1"/>
    <col min="3336" max="3336" width="12" style="172" customWidth="1"/>
    <col min="3337" max="3337" width="16.08984375" style="172" customWidth="1"/>
    <col min="3338" max="3584" width="8.81640625" style="172"/>
    <col min="3585" max="3585" width="6" style="172" customWidth="1"/>
    <col min="3586" max="3586" width="34.08984375" style="172" customWidth="1"/>
    <col min="3587" max="3587" width="18.08984375" style="172" customWidth="1"/>
    <col min="3588" max="3588" width="18.6328125" style="172" bestFit="1" customWidth="1"/>
    <col min="3589" max="3591" width="18.08984375" style="172" customWidth="1"/>
    <col min="3592" max="3592" width="12" style="172" customWidth="1"/>
    <col min="3593" max="3593" width="16.08984375" style="172" customWidth="1"/>
    <col min="3594" max="3840" width="8.81640625" style="172"/>
    <col min="3841" max="3841" width="6" style="172" customWidth="1"/>
    <col min="3842" max="3842" width="34.08984375" style="172" customWidth="1"/>
    <col min="3843" max="3843" width="18.08984375" style="172" customWidth="1"/>
    <col min="3844" max="3844" width="18.6328125" style="172" bestFit="1" customWidth="1"/>
    <col min="3845" max="3847" width="18.08984375" style="172" customWidth="1"/>
    <col min="3848" max="3848" width="12" style="172" customWidth="1"/>
    <col min="3849" max="3849" width="16.08984375" style="172" customWidth="1"/>
    <col min="3850" max="4096" width="8.81640625" style="172"/>
    <col min="4097" max="4097" width="6" style="172" customWidth="1"/>
    <col min="4098" max="4098" width="34.08984375" style="172" customWidth="1"/>
    <col min="4099" max="4099" width="18.08984375" style="172" customWidth="1"/>
    <col min="4100" max="4100" width="18.6328125" style="172" bestFit="1" customWidth="1"/>
    <col min="4101" max="4103" width="18.08984375" style="172" customWidth="1"/>
    <col min="4104" max="4104" width="12" style="172" customWidth="1"/>
    <col min="4105" max="4105" width="16.08984375" style="172" customWidth="1"/>
    <col min="4106" max="4352" width="8.81640625" style="172"/>
    <col min="4353" max="4353" width="6" style="172" customWidth="1"/>
    <col min="4354" max="4354" width="34.08984375" style="172" customWidth="1"/>
    <col min="4355" max="4355" width="18.08984375" style="172" customWidth="1"/>
    <col min="4356" max="4356" width="18.6328125" style="172" bestFit="1" customWidth="1"/>
    <col min="4357" max="4359" width="18.08984375" style="172" customWidth="1"/>
    <col min="4360" max="4360" width="12" style="172" customWidth="1"/>
    <col min="4361" max="4361" width="16.08984375" style="172" customWidth="1"/>
    <col min="4362" max="4608" width="8.81640625" style="172"/>
    <col min="4609" max="4609" width="6" style="172" customWidth="1"/>
    <col min="4610" max="4610" width="34.08984375" style="172" customWidth="1"/>
    <col min="4611" max="4611" width="18.08984375" style="172" customWidth="1"/>
    <col min="4612" max="4612" width="18.6328125" style="172" bestFit="1" customWidth="1"/>
    <col min="4613" max="4615" width="18.08984375" style="172" customWidth="1"/>
    <col min="4616" max="4616" width="12" style="172" customWidth="1"/>
    <col min="4617" max="4617" width="16.08984375" style="172" customWidth="1"/>
    <col min="4618" max="4864" width="8.81640625" style="172"/>
    <col min="4865" max="4865" width="6" style="172" customWidth="1"/>
    <col min="4866" max="4866" width="34.08984375" style="172" customWidth="1"/>
    <col min="4867" max="4867" width="18.08984375" style="172" customWidth="1"/>
    <col min="4868" max="4868" width="18.6328125" style="172" bestFit="1" customWidth="1"/>
    <col min="4869" max="4871" width="18.08984375" style="172" customWidth="1"/>
    <col min="4872" max="4872" width="12" style="172" customWidth="1"/>
    <col min="4873" max="4873" width="16.08984375" style="172" customWidth="1"/>
    <col min="4874" max="5120" width="8.81640625" style="172"/>
    <col min="5121" max="5121" width="6" style="172" customWidth="1"/>
    <col min="5122" max="5122" width="34.08984375" style="172" customWidth="1"/>
    <col min="5123" max="5123" width="18.08984375" style="172" customWidth="1"/>
    <col min="5124" max="5124" width="18.6328125" style="172" bestFit="1" customWidth="1"/>
    <col min="5125" max="5127" width="18.08984375" style="172" customWidth="1"/>
    <col min="5128" max="5128" width="12" style="172" customWidth="1"/>
    <col min="5129" max="5129" width="16.08984375" style="172" customWidth="1"/>
    <col min="5130" max="5376" width="8.81640625" style="172"/>
    <col min="5377" max="5377" width="6" style="172" customWidth="1"/>
    <col min="5378" max="5378" width="34.08984375" style="172" customWidth="1"/>
    <col min="5379" max="5379" width="18.08984375" style="172" customWidth="1"/>
    <col min="5380" max="5380" width="18.6328125" style="172" bestFit="1" customWidth="1"/>
    <col min="5381" max="5383" width="18.08984375" style="172" customWidth="1"/>
    <col min="5384" max="5384" width="12" style="172" customWidth="1"/>
    <col min="5385" max="5385" width="16.08984375" style="172" customWidth="1"/>
    <col min="5386" max="5632" width="8.81640625" style="172"/>
    <col min="5633" max="5633" width="6" style="172" customWidth="1"/>
    <col min="5634" max="5634" width="34.08984375" style="172" customWidth="1"/>
    <col min="5635" max="5635" width="18.08984375" style="172" customWidth="1"/>
    <col min="5636" max="5636" width="18.6328125" style="172" bestFit="1" customWidth="1"/>
    <col min="5637" max="5639" width="18.08984375" style="172" customWidth="1"/>
    <col min="5640" max="5640" width="12" style="172" customWidth="1"/>
    <col min="5641" max="5641" width="16.08984375" style="172" customWidth="1"/>
    <col min="5642" max="5888" width="8.81640625" style="172"/>
    <col min="5889" max="5889" width="6" style="172" customWidth="1"/>
    <col min="5890" max="5890" width="34.08984375" style="172" customWidth="1"/>
    <col min="5891" max="5891" width="18.08984375" style="172" customWidth="1"/>
    <col min="5892" max="5892" width="18.6328125" style="172" bestFit="1" customWidth="1"/>
    <col min="5893" max="5895" width="18.08984375" style="172" customWidth="1"/>
    <col min="5896" max="5896" width="12" style="172" customWidth="1"/>
    <col min="5897" max="5897" width="16.08984375" style="172" customWidth="1"/>
    <col min="5898" max="6144" width="8.81640625" style="172"/>
    <col min="6145" max="6145" width="6" style="172" customWidth="1"/>
    <col min="6146" max="6146" width="34.08984375" style="172" customWidth="1"/>
    <col min="6147" max="6147" width="18.08984375" style="172" customWidth="1"/>
    <col min="6148" max="6148" width="18.6328125" style="172" bestFit="1" customWidth="1"/>
    <col min="6149" max="6151" width="18.08984375" style="172" customWidth="1"/>
    <col min="6152" max="6152" width="12" style="172" customWidth="1"/>
    <col min="6153" max="6153" width="16.08984375" style="172" customWidth="1"/>
    <col min="6154" max="6400" width="8.81640625" style="172"/>
    <col min="6401" max="6401" width="6" style="172" customWidth="1"/>
    <col min="6402" max="6402" width="34.08984375" style="172" customWidth="1"/>
    <col min="6403" max="6403" width="18.08984375" style="172" customWidth="1"/>
    <col min="6404" max="6404" width="18.6328125" style="172" bestFit="1" customWidth="1"/>
    <col min="6405" max="6407" width="18.08984375" style="172" customWidth="1"/>
    <col min="6408" max="6408" width="12" style="172" customWidth="1"/>
    <col min="6409" max="6409" width="16.08984375" style="172" customWidth="1"/>
    <col min="6410" max="6656" width="8.81640625" style="172"/>
    <col min="6657" max="6657" width="6" style="172" customWidth="1"/>
    <col min="6658" max="6658" width="34.08984375" style="172" customWidth="1"/>
    <col min="6659" max="6659" width="18.08984375" style="172" customWidth="1"/>
    <col min="6660" max="6660" width="18.6328125" style="172" bestFit="1" customWidth="1"/>
    <col min="6661" max="6663" width="18.08984375" style="172" customWidth="1"/>
    <col min="6664" max="6664" width="12" style="172" customWidth="1"/>
    <col min="6665" max="6665" width="16.08984375" style="172" customWidth="1"/>
    <col min="6666" max="6912" width="8.81640625" style="172"/>
    <col min="6913" max="6913" width="6" style="172" customWidth="1"/>
    <col min="6914" max="6914" width="34.08984375" style="172" customWidth="1"/>
    <col min="6915" max="6915" width="18.08984375" style="172" customWidth="1"/>
    <col min="6916" max="6916" width="18.6328125" style="172" bestFit="1" customWidth="1"/>
    <col min="6917" max="6919" width="18.08984375" style="172" customWidth="1"/>
    <col min="6920" max="6920" width="12" style="172" customWidth="1"/>
    <col min="6921" max="6921" width="16.08984375" style="172" customWidth="1"/>
    <col min="6922" max="7168" width="8.81640625" style="172"/>
    <col min="7169" max="7169" width="6" style="172" customWidth="1"/>
    <col min="7170" max="7170" width="34.08984375" style="172" customWidth="1"/>
    <col min="7171" max="7171" width="18.08984375" style="172" customWidth="1"/>
    <col min="7172" max="7172" width="18.6328125" style="172" bestFit="1" customWidth="1"/>
    <col min="7173" max="7175" width="18.08984375" style="172" customWidth="1"/>
    <col min="7176" max="7176" width="12" style="172" customWidth="1"/>
    <col min="7177" max="7177" width="16.08984375" style="172" customWidth="1"/>
    <col min="7178" max="7424" width="8.81640625" style="172"/>
    <col min="7425" max="7425" width="6" style="172" customWidth="1"/>
    <col min="7426" max="7426" width="34.08984375" style="172" customWidth="1"/>
    <col min="7427" max="7427" width="18.08984375" style="172" customWidth="1"/>
    <col min="7428" max="7428" width="18.6328125" style="172" bestFit="1" customWidth="1"/>
    <col min="7429" max="7431" width="18.08984375" style="172" customWidth="1"/>
    <col min="7432" max="7432" width="12" style="172" customWidth="1"/>
    <col min="7433" max="7433" width="16.08984375" style="172" customWidth="1"/>
    <col min="7434" max="7680" width="8.81640625" style="172"/>
    <col min="7681" max="7681" width="6" style="172" customWidth="1"/>
    <col min="7682" max="7682" width="34.08984375" style="172" customWidth="1"/>
    <col min="7683" max="7683" width="18.08984375" style="172" customWidth="1"/>
    <col min="7684" max="7684" width="18.6328125" style="172" bestFit="1" customWidth="1"/>
    <col min="7685" max="7687" width="18.08984375" style="172" customWidth="1"/>
    <col min="7688" max="7688" width="12" style="172" customWidth="1"/>
    <col min="7689" max="7689" width="16.08984375" style="172" customWidth="1"/>
    <col min="7690" max="7936" width="8.81640625" style="172"/>
    <col min="7937" max="7937" width="6" style="172" customWidth="1"/>
    <col min="7938" max="7938" width="34.08984375" style="172" customWidth="1"/>
    <col min="7939" max="7939" width="18.08984375" style="172" customWidth="1"/>
    <col min="7940" max="7940" width="18.6328125" style="172" bestFit="1" customWidth="1"/>
    <col min="7941" max="7943" width="18.08984375" style="172" customWidth="1"/>
    <col min="7944" max="7944" width="12" style="172" customWidth="1"/>
    <col min="7945" max="7945" width="16.08984375" style="172" customWidth="1"/>
    <col min="7946" max="8192" width="8.81640625" style="172"/>
    <col min="8193" max="8193" width="6" style="172" customWidth="1"/>
    <col min="8194" max="8194" width="34.08984375" style="172" customWidth="1"/>
    <col min="8195" max="8195" width="18.08984375" style="172" customWidth="1"/>
    <col min="8196" max="8196" width="18.6328125" style="172" bestFit="1" customWidth="1"/>
    <col min="8197" max="8199" width="18.08984375" style="172" customWidth="1"/>
    <col min="8200" max="8200" width="12" style="172" customWidth="1"/>
    <col min="8201" max="8201" width="16.08984375" style="172" customWidth="1"/>
    <col min="8202" max="8448" width="8.81640625" style="172"/>
    <col min="8449" max="8449" width="6" style="172" customWidth="1"/>
    <col min="8450" max="8450" width="34.08984375" style="172" customWidth="1"/>
    <col min="8451" max="8451" width="18.08984375" style="172" customWidth="1"/>
    <col min="8452" max="8452" width="18.6328125" style="172" bestFit="1" customWidth="1"/>
    <col min="8453" max="8455" width="18.08984375" style="172" customWidth="1"/>
    <col min="8456" max="8456" width="12" style="172" customWidth="1"/>
    <col min="8457" max="8457" width="16.08984375" style="172" customWidth="1"/>
    <col min="8458" max="8704" width="8.81640625" style="172"/>
    <col min="8705" max="8705" width="6" style="172" customWidth="1"/>
    <col min="8706" max="8706" width="34.08984375" style="172" customWidth="1"/>
    <col min="8707" max="8707" width="18.08984375" style="172" customWidth="1"/>
    <col min="8708" max="8708" width="18.6328125" style="172" bestFit="1" customWidth="1"/>
    <col min="8709" max="8711" width="18.08984375" style="172" customWidth="1"/>
    <col min="8712" max="8712" width="12" style="172" customWidth="1"/>
    <col min="8713" max="8713" width="16.08984375" style="172" customWidth="1"/>
    <col min="8714" max="8960" width="8.81640625" style="172"/>
    <col min="8961" max="8961" width="6" style="172" customWidth="1"/>
    <col min="8962" max="8962" width="34.08984375" style="172" customWidth="1"/>
    <col min="8963" max="8963" width="18.08984375" style="172" customWidth="1"/>
    <col min="8964" max="8964" width="18.6328125" style="172" bestFit="1" customWidth="1"/>
    <col min="8965" max="8967" width="18.08984375" style="172" customWidth="1"/>
    <col min="8968" max="8968" width="12" style="172" customWidth="1"/>
    <col min="8969" max="8969" width="16.08984375" style="172" customWidth="1"/>
    <col min="8970" max="9216" width="8.81640625" style="172"/>
    <col min="9217" max="9217" width="6" style="172" customWidth="1"/>
    <col min="9218" max="9218" width="34.08984375" style="172" customWidth="1"/>
    <col min="9219" max="9219" width="18.08984375" style="172" customWidth="1"/>
    <col min="9220" max="9220" width="18.6328125" style="172" bestFit="1" customWidth="1"/>
    <col min="9221" max="9223" width="18.08984375" style="172" customWidth="1"/>
    <col min="9224" max="9224" width="12" style="172" customWidth="1"/>
    <col min="9225" max="9225" width="16.08984375" style="172" customWidth="1"/>
    <col min="9226" max="9472" width="8.81640625" style="172"/>
    <col min="9473" max="9473" width="6" style="172" customWidth="1"/>
    <col min="9474" max="9474" width="34.08984375" style="172" customWidth="1"/>
    <col min="9475" max="9475" width="18.08984375" style="172" customWidth="1"/>
    <col min="9476" max="9476" width="18.6328125" style="172" bestFit="1" customWidth="1"/>
    <col min="9477" max="9479" width="18.08984375" style="172" customWidth="1"/>
    <col min="9480" max="9480" width="12" style="172" customWidth="1"/>
    <col min="9481" max="9481" width="16.08984375" style="172" customWidth="1"/>
    <col min="9482" max="9728" width="8.81640625" style="172"/>
    <col min="9729" max="9729" width="6" style="172" customWidth="1"/>
    <col min="9730" max="9730" width="34.08984375" style="172" customWidth="1"/>
    <col min="9731" max="9731" width="18.08984375" style="172" customWidth="1"/>
    <col min="9732" max="9732" width="18.6328125" style="172" bestFit="1" customWidth="1"/>
    <col min="9733" max="9735" width="18.08984375" style="172" customWidth="1"/>
    <col min="9736" max="9736" width="12" style="172" customWidth="1"/>
    <col min="9737" max="9737" width="16.08984375" style="172" customWidth="1"/>
    <col min="9738" max="9984" width="8.81640625" style="172"/>
    <col min="9985" max="9985" width="6" style="172" customWidth="1"/>
    <col min="9986" max="9986" width="34.08984375" style="172" customWidth="1"/>
    <col min="9987" max="9987" width="18.08984375" style="172" customWidth="1"/>
    <col min="9988" max="9988" width="18.6328125" style="172" bestFit="1" customWidth="1"/>
    <col min="9989" max="9991" width="18.08984375" style="172" customWidth="1"/>
    <col min="9992" max="9992" width="12" style="172" customWidth="1"/>
    <col min="9993" max="9993" width="16.08984375" style="172" customWidth="1"/>
    <col min="9994" max="10240" width="8.81640625" style="172"/>
    <col min="10241" max="10241" width="6" style="172" customWidth="1"/>
    <col min="10242" max="10242" width="34.08984375" style="172" customWidth="1"/>
    <col min="10243" max="10243" width="18.08984375" style="172" customWidth="1"/>
    <col min="10244" max="10244" width="18.6328125" style="172" bestFit="1" customWidth="1"/>
    <col min="10245" max="10247" width="18.08984375" style="172" customWidth="1"/>
    <col min="10248" max="10248" width="12" style="172" customWidth="1"/>
    <col min="10249" max="10249" width="16.08984375" style="172" customWidth="1"/>
    <col min="10250" max="10496" width="8.81640625" style="172"/>
    <col min="10497" max="10497" width="6" style="172" customWidth="1"/>
    <col min="10498" max="10498" width="34.08984375" style="172" customWidth="1"/>
    <col min="10499" max="10499" width="18.08984375" style="172" customWidth="1"/>
    <col min="10500" max="10500" width="18.6328125" style="172" bestFit="1" customWidth="1"/>
    <col min="10501" max="10503" width="18.08984375" style="172" customWidth="1"/>
    <col min="10504" max="10504" width="12" style="172" customWidth="1"/>
    <col min="10505" max="10505" width="16.08984375" style="172" customWidth="1"/>
    <col min="10506" max="10752" width="8.81640625" style="172"/>
    <col min="10753" max="10753" width="6" style="172" customWidth="1"/>
    <col min="10754" max="10754" width="34.08984375" style="172" customWidth="1"/>
    <col min="10755" max="10755" width="18.08984375" style="172" customWidth="1"/>
    <col min="10756" max="10756" width="18.6328125" style="172" bestFit="1" customWidth="1"/>
    <col min="10757" max="10759" width="18.08984375" style="172" customWidth="1"/>
    <col min="10760" max="10760" width="12" style="172" customWidth="1"/>
    <col min="10761" max="10761" width="16.08984375" style="172" customWidth="1"/>
    <col min="10762" max="11008" width="8.81640625" style="172"/>
    <col min="11009" max="11009" width="6" style="172" customWidth="1"/>
    <col min="11010" max="11010" width="34.08984375" style="172" customWidth="1"/>
    <col min="11011" max="11011" width="18.08984375" style="172" customWidth="1"/>
    <col min="11012" max="11012" width="18.6328125" style="172" bestFit="1" customWidth="1"/>
    <col min="11013" max="11015" width="18.08984375" style="172" customWidth="1"/>
    <col min="11016" max="11016" width="12" style="172" customWidth="1"/>
    <col min="11017" max="11017" width="16.08984375" style="172" customWidth="1"/>
    <col min="11018" max="11264" width="8.81640625" style="172"/>
    <col min="11265" max="11265" width="6" style="172" customWidth="1"/>
    <col min="11266" max="11266" width="34.08984375" style="172" customWidth="1"/>
    <col min="11267" max="11267" width="18.08984375" style="172" customWidth="1"/>
    <col min="11268" max="11268" width="18.6328125" style="172" bestFit="1" customWidth="1"/>
    <col min="11269" max="11271" width="18.08984375" style="172" customWidth="1"/>
    <col min="11272" max="11272" width="12" style="172" customWidth="1"/>
    <col min="11273" max="11273" width="16.08984375" style="172" customWidth="1"/>
    <col min="11274" max="11520" width="8.81640625" style="172"/>
    <col min="11521" max="11521" width="6" style="172" customWidth="1"/>
    <col min="11522" max="11522" width="34.08984375" style="172" customWidth="1"/>
    <col min="11523" max="11523" width="18.08984375" style="172" customWidth="1"/>
    <col min="11524" max="11524" width="18.6328125" style="172" bestFit="1" customWidth="1"/>
    <col min="11525" max="11527" width="18.08984375" style="172" customWidth="1"/>
    <col min="11528" max="11528" width="12" style="172" customWidth="1"/>
    <col min="11529" max="11529" width="16.08984375" style="172" customWidth="1"/>
    <col min="11530" max="11776" width="8.81640625" style="172"/>
    <col min="11777" max="11777" width="6" style="172" customWidth="1"/>
    <col min="11778" max="11778" width="34.08984375" style="172" customWidth="1"/>
    <col min="11779" max="11779" width="18.08984375" style="172" customWidth="1"/>
    <col min="11780" max="11780" width="18.6328125" style="172" bestFit="1" customWidth="1"/>
    <col min="11781" max="11783" width="18.08984375" style="172" customWidth="1"/>
    <col min="11784" max="11784" width="12" style="172" customWidth="1"/>
    <col min="11785" max="11785" width="16.08984375" style="172" customWidth="1"/>
    <col min="11786" max="12032" width="8.81640625" style="172"/>
    <col min="12033" max="12033" width="6" style="172" customWidth="1"/>
    <col min="12034" max="12034" width="34.08984375" style="172" customWidth="1"/>
    <col min="12035" max="12035" width="18.08984375" style="172" customWidth="1"/>
    <col min="12036" max="12036" width="18.6328125" style="172" bestFit="1" customWidth="1"/>
    <col min="12037" max="12039" width="18.08984375" style="172" customWidth="1"/>
    <col min="12040" max="12040" width="12" style="172" customWidth="1"/>
    <col min="12041" max="12041" width="16.08984375" style="172" customWidth="1"/>
    <col min="12042" max="12288" width="8.81640625" style="172"/>
    <col min="12289" max="12289" width="6" style="172" customWidth="1"/>
    <col min="12290" max="12290" width="34.08984375" style="172" customWidth="1"/>
    <col min="12291" max="12291" width="18.08984375" style="172" customWidth="1"/>
    <col min="12292" max="12292" width="18.6328125" style="172" bestFit="1" customWidth="1"/>
    <col min="12293" max="12295" width="18.08984375" style="172" customWidth="1"/>
    <col min="12296" max="12296" width="12" style="172" customWidth="1"/>
    <col min="12297" max="12297" width="16.08984375" style="172" customWidth="1"/>
    <col min="12298" max="12544" width="8.81640625" style="172"/>
    <col min="12545" max="12545" width="6" style="172" customWidth="1"/>
    <col min="12546" max="12546" width="34.08984375" style="172" customWidth="1"/>
    <col min="12547" max="12547" width="18.08984375" style="172" customWidth="1"/>
    <col min="12548" max="12548" width="18.6328125" style="172" bestFit="1" customWidth="1"/>
    <col min="12549" max="12551" width="18.08984375" style="172" customWidth="1"/>
    <col min="12552" max="12552" width="12" style="172" customWidth="1"/>
    <col min="12553" max="12553" width="16.08984375" style="172" customWidth="1"/>
    <col min="12554" max="12800" width="8.81640625" style="172"/>
    <col min="12801" max="12801" width="6" style="172" customWidth="1"/>
    <col min="12802" max="12802" width="34.08984375" style="172" customWidth="1"/>
    <col min="12803" max="12803" width="18.08984375" style="172" customWidth="1"/>
    <col min="12804" max="12804" width="18.6328125" style="172" bestFit="1" customWidth="1"/>
    <col min="12805" max="12807" width="18.08984375" style="172" customWidth="1"/>
    <col min="12808" max="12808" width="12" style="172" customWidth="1"/>
    <col min="12809" max="12809" width="16.08984375" style="172" customWidth="1"/>
    <col min="12810" max="13056" width="8.81640625" style="172"/>
    <col min="13057" max="13057" width="6" style="172" customWidth="1"/>
    <col min="13058" max="13058" width="34.08984375" style="172" customWidth="1"/>
    <col min="13059" max="13059" width="18.08984375" style="172" customWidth="1"/>
    <col min="13060" max="13060" width="18.6328125" style="172" bestFit="1" customWidth="1"/>
    <col min="13061" max="13063" width="18.08984375" style="172" customWidth="1"/>
    <col min="13064" max="13064" width="12" style="172" customWidth="1"/>
    <col min="13065" max="13065" width="16.08984375" style="172" customWidth="1"/>
    <col min="13066" max="13312" width="8.81640625" style="172"/>
    <col min="13313" max="13313" width="6" style="172" customWidth="1"/>
    <col min="13314" max="13314" width="34.08984375" style="172" customWidth="1"/>
    <col min="13315" max="13315" width="18.08984375" style="172" customWidth="1"/>
    <col min="13316" max="13316" width="18.6328125" style="172" bestFit="1" customWidth="1"/>
    <col min="13317" max="13319" width="18.08984375" style="172" customWidth="1"/>
    <col min="13320" max="13320" width="12" style="172" customWidth="1"/>
    <col min="13321" max="13321" width="16.08984375" style="172" customWidth="1"/>
    <col min="13322" max="13568" width="8.81640625" style="172"/>
    <col min="13569" max="13569" width="6" style="172" customWidth="1"/>
    <col min="13570" max="13570" width="34.08984375" style="172" customWidth="1"/>
    <col min="13571" max="13571" width="18.08984375" style="172" customWidth="1"/>
    <col min="13572" max="13572" width="18.6328125" style="172" bestFit="1" customWidth="1"/>
    <col min="13573" max="13575" width="18.08984375" style="172" customWidth="1"/>
    <col min="13576" max="13576" width="12" style="172" customWidth="1"/>
    <col min="13577" max="13577" width="16.08984375" style="172" customWidth="1"/>
    <col min="13578" max="13824" width="8.81640625" style="172"/>
    <col min="13825" max="13825" width="6" style="172" customWidth="1"/>
    <col min="13826" max="13826" width="34.08984375" style="172" customWidth="1"/>
    <col min="13827" max="13827" width="18.08984375" style="172" customWidth="1"/>
    <col min="13828" max="13828" width="18.6328125" style="172" bestFit="1" customWidth="1"/>
    <col min="13829" max="13831" width="18.08984375" style="172" customWidth="1"/>
    <col min="13832" max="13832" width="12" style="172" customWidth="1"/>
    <col min="13833" max="13833" width="16.08984375" style="172" customWidth="1"/>
    <col min="13834" max="14080" width="8.81640625" style="172"/>
    <col min="14081" max="14081" width="6" style="172" customWidth="1"/>
    <col min="14082" max="14082" width="34.08984375" style="172" customWidth="1"/>
    <col min="14083" max="14083" width="18.08984375" style="172" customWidth="1"/>
    <col min="14084" max="14084" width="18.6328125" style="172" bestFit="1" customWidth="1"/>
    <col min="14085" max="14087" width="18.08984375" style="172" customWidth="1"/>
    <col min="14088" max="14088" width="12" style="172" customWidth="1"/>
    <col min="14089" max="14089" width="16.08984375" style="172" customWidth="1"/>
    <col min="14090" max="14336" width="8.81640625" style="172"/>
    <col min="14337" max="14337" width="6" style="172" customWidth="1"/>
    <col min="14338" max="14338" width="34.08984375" style="172" customWidth="1"/>
    <col min="14339" max="14339" width="18.08984375" style="172" customWidth="1"/>
    <col min="14340" max="14340" width="18.6328125" style="172" bestFit="1" customWidth="1"/>
    <col min="14341" max="14343" width="18.08984375" style="172" customWidth="1"/>
    <col min="14344" max="14344" width="12" style="172" customWidth="1"/>
    <col min="14345" max="14345" width="16.08984375" style="172" customWidth="1"/>
    <col min="14346" max="14592" width="8.81640625" style="172"/>
    <col min="14593" max="14593" width="6" style="172" customWidth="1"/>
    <col min="14594" max="14594" width="34.08984375" style="172" customWidth="1"/>
    <col min="14595" max="14595" width="18.08984375" style="172" customWidth="1"/>
    <col min="14596" max="14596" width="18.6328125" style="172" bestFit="1" customWidth="1"/>
    <col min="14597" max="14599" width="18.08984375" style="172" customWidth="1"/>
    <col min="14600" max="14600" width="12" style="172" customWidth="1"/>
    <col min="14601" max="14601" width="16.08984375" style="172" customWidth="1"/>
    <col min="14602" max="14848" width="8.81640625" style="172"/>
    <col min="14849" max="14849" width="6" style="172" customWidth="1"/>
    <col min="14850" max="14850" width="34.08984375" style="172" customWidth="1"/>
    <col min="14851" max="14851" width="18.08984375" style="172" customWidth="1"/>
    <col min="14852" max="14852" width="18.6328125" style="172" bestFit="1" customWidth="1"/>
    <col min="14853" max="14855" width="18.08984375" style="172" customWidth="1"/>
    <col min="14856" max="14856" width="12" style="172" customWidth="1"/>
    <col min="14857" max="14857" width="16.08984375" style="172" customWidth="1"/>
    <col min="14858" max="15104" width="8.81640625" style="172"/>
    <col min="15105" max="15105" width="6" style="172" customWidth="1"/>
    <col min="15106" max="15106" width="34.08984375" style="172" customWidth="1"/>
    <col min="15107" max="15107" width="18.08984375" style="172" customWidth="1"/>
    <col min="15108" max="15108" width="18.6328125" style="172" bestFit="1" customWidth="1"/>
    <col min="15109" max="15111" width="18.08984375" style="172" customWidth="1"/>
    <col min="15112" max="15112" width="12" style="172" customWidth="1"/>
    <col min="15113" max="15113" width="16.08984375" style="172" customWidth="1"/>
    <col min="15114" max="15360" width="8.81640625" style="172"/>
    <col min="15361" max="15361" width="6" style="172" customWidth="1"/>
    <col min="15362" max="15362" width="34.08984375" style="172" customWidth="1"/>
    <col min="15363" max="15363" width="18.08984375" style="172" customWidth="1"/>
    <col min="15364" max="15364" width="18.6328125" style="172" bestFit="1" customWidth="1"/>
    <col min="15365" max="15367" width="18.08984375" style="172" customWidth="1"/>
    <col min="15368" max="15368" width="12" style="172" customWidth="1"/>
    <col min="15369" max="15369" width="16.08984375" style="172" customWidth="1"/>
    <col min="15370" max="15616" width="8.81640625" style="172"/>
    <col min="15617" max="15617" width="6" style="172" customWidth="1"/>
    <col min="15618" max="15618" width="34.08984375" style="172" customWidth="1"/>
    <col min="15619" max="15619" width="18.08984375" style="172" customWidth="1"/>
    <col min="15620" max="15620" width="18.6328125" style="172" bestFit="1" customWidth="1"/>
    <col min="15621" max="15623" width="18.08984375" style="172" customWidth="1"/>
    <col min="15624" max="15624" width="12" style="172" customWidth="1"/>
    <col min="15625" max="15625" width="16.08984375" style="172" customWidth="1"/>
    <col min="15626" max="15872" width="8.81640625" style="172"/>
    <col min="15873" max="15873" width="6" style="172" customWidth="1"/>
    <col min="15874" max="15874" width="34.08984375" style="172" customWidth="1"/>
    <col min="15875" max="15875" width="18.08984375" style="172" customWidth="1"/>
    <col min="15876" max="15876" width="18.6328125" style="172" bestFit="1" customWidth="1"/>
    <col min="15877" max="15879" width="18.08984375" style="172" customWidth="1"/>
    <col min="15880" max="15880" width="12" style="172" customWidth="1"/>
    <col min="15881" max="15881" width="16.08984375" style="172" customWidth="1"/>
    <col min="15882" max="16128" width="8.81640625" style="172"/>
    <col min="16129" max="16129" width="6" style="172" customWidth="1"/>
    <col min="16130" max="16130" width="34.08984375" style="172" customWidth="1"/>
    <col min="16131" max="16131" width="18.08984375" style="172" customWidth="1"/>
    <col min="16132" max="16132" width="18.6328125" style="172" bestFit="1" customWidth="1"/>
    <col min="16133" max="16135" width="18.08984375" style="172" customWidth="1"/>
    <col min="16136" max="16136" width="12" style="172" customWidth="1"/>
    <col min="16137" max="16137" width="16.08984375" style="172" customWidth="1"/>
    <col min="16138" max="16384" width="8.81640625" style="172"/>
  </cols>
  <sheetData>
    <row r="1" spans="2:10" ht="26">
      <c r="C1" s="273" t="s">
        <v>615</v>
      </c>
      <c r="D1" s="273"/>
      <c r="E1" s="273"/>
      <c r="F1" s="273"/>
      <c r="G1" s="273"/>
    </row>
    <row r="2" spans="2:10" ht="21">
      <c r="B2" s="173"/>
      <c r="F2" s="175"/>
      <c r="G2" s="175"/>
    </row>
    <row r="3" spans="2:10" ht="12.75" customHeight="1">
      <c r="C3" s="176" t="s">
        <v>616</v>
      </c>
      <c r="D3" s="176" t="s">
        <v>617</v>
      </c>
      <c r="E3" s="176" t="s">
        <v>618</v>
      </c>
      <c r="F3" s="176" t="s">
        <v>619</v>
      </c>
      <c r="G3" s="176" t="s">
        <v>620</v>
      </c>
    </row>
    <row r="4" spans="2:10" ht="13.5" customHeight="1">
      <c r="C4" s="177">
        <f>SUBTOTAL(3,C6:C498)</f>
        <v>493</v>
      </c>
      <c r="D4" s="177">
        <f>F4/G4</f>
        <v>84806.819332827901</v>
      </c>
      <c r="E4" s="177">
        <f>F4/C4</f>
        <v>4537938.9330628803</v>
      </c>
      <c r="F4" s="177">
        <f>SUBTOTAL(9,F6:F498)</f>
        <v>2237203894</v>
      </c>
      <c r="G4" s="177">
        <f>SUBTOTAL(9,G6:G498)</f>
        <v>26380</v>
      </c>
    </row>
    <row r="5" spans="2:10" ht="29.25" customHeight="1">
      <c r="B5" s="178" t="s">
        <v>590</v>
      </c>
      <c r="C5" s="179" t="s">
        <v>581</v>
      </c>
      <c r="D5" s="180" t="s">
        <v>591</v>
      </c>
      <c r="E5" s="179" t="s">
        <v>599</v>
      </c>
      <c r="F5" s="181" t="s">
        <v>818</v>
      </c>
      <c r="G5" s="181" t="s">
        <v>814</v>
      </c>
    </row>
    <row r="6" spans="2:10">
      <c r="B6" s="182" t="s">
        <v>184</v>
      </c>
      <c r="C6" s="183" t="s">
        <v>572</v>
      </c>
      <c r="D6" s="184" t="s">
        <v>153</v>
      </c>
      <c r="E6" s="183" t="s">
        <v>571</v>
      </c>
      <c r="F6" s="185">
        <v>1403656</v>
      </c>
      <c r="G6" s="183">
        <v>55</v>
      </c>
      <c r="I6" s="186"/>
      <c r="J6" s="187"/>
    </row>
    <row r="7" spans="2:10">
      <c r="B7" s="188" t="s">
        <v>185</v>
      </c>
      <c r="C7" s="189" t="s">
        <v>572</v>
      </c>
      <c r="D7" s="190" t="s">
        <v>127</v>
      </c>
      <c r="E7" s="189" t="s">
        <v>571</v>
      </c>
      <c r="F7" s="191">
        <v>2355881</v>
      </c>
      <c r="G7" s="189">
        <v>77</v>
      </c>
      <c r="I7" s="186"/>
      <c r="J7" s="187"/>
    </row>
    <row r="8" spans="2:10">
      <c r="B8" s="188" t="s">
        <v>186</v>
      </c>
      <c r="C8" s="189" t="s">
        <v>572</v>
      </c>
      <c r="D8" s="190" t="s">
        <v>119</v>
      </c>
      <c r="E8" s="189" t="s">
        <v>573</v>
      </c>
      <c r="F8" s="191">
        <v>4142633</v>
      </c>
      <c r="G8" s="189">
        <v>50</v>
      </c>
      <c r="I8" s="186"/>
      <c r="J8" s="187"/>
    </row>
    <row r="9" spans="2:10">
      <c r="B9" s="188" t="s">
        <v>187</v>
      </c>
      <c r="C9" s="189" t="s">
        <v>572</v>
      </c>
      <c r="D9" s="190" t="s">
        <v>127</v>
      </c>
      <c r="E9" s="189" t="s">
        <v>573</v>
      </c>
      <c r="F9" s="191">
        <v>2261937</v>
      </c>
      <c r="G9" s="189">
        <v>24</v>
      </c>
      <c r="I9" s="186"/>
      <c r="J9" s="187"/>
    </row>
    <row r="10" spans="2:10">
      <c r="B10" s="188" t="s">
        <v>188</v>
      </c>
      <c r="C10" s="189" t="s">
        <v>574</v>
      </c>
      <c r="D10" s="190" t="s">
        <v>35</v>
      </c>
      <c r="E10" s="189" t="s">
        <v>571</v>
      </c>
      <c r="F10" s="191">
        <v>1913747</v>
      </c>
      <c r="G10" s="189">
        <v>35</v>
      </c>
      <c r="I10" s="186"/>
      <c r="J10" s="187"/>
    </row>
    <row r="11" spans="2:10">
      <c r="B11" s="188" t="s">
        <v>189</v>
      </c>
      <c r="C11" s="189" t="s">
        <v>574</v>
      </c>
      <c r="D11" s="190" t="s">
        <v>126</v>
      </c>
      <c r="E11" s="189" t="s">
        <v>573</v>
      </c>
      <c r="F11" s="191">
        <v>11141745</v>
      </c>
      <c r="G11" s="189">
        <v>100</v>
      </c>
      <c r="I11" s="186"/>
      <c r="J11" s="187"/>
    </row>
    <row r="12" spans="2:10">
      <c r="B12" s="188" t="s">
        <v>190</v>
      </c>
      <c r="C12" s="189" t="s">
        <v>572</v>
      </c>
      <c r="D12" s="190" t="s">
        <v>132</v>
      </c>
      <c r="E12" s="189" t="s">
        <v>571</v>
      </c>
      <c r="F12" s="191">
        <v>1100281</v>
      </c>
      <c r="G12" s="189">
        <v>37</v>
      </c>
      <c r="I12" s="186"/>
      <c r="J12" s="187"/>
    </row>
    <row r="13" spans="2:10">
      <c r="B13" s="188" t="s">
        <v>735</v>
      </c>
      <c r="C13" s="189" t="s">
        <v>572</v>
      </c>
      <c r="D13" s="190" t="s">
        <v>132</v>
      </c>
      <c r="E13" s="189" t="s">
        <v>571</v>
      </c>
      <c r="F13" s="191">
        <v>2703998</v>
      </c>
      <c r="G13" s="189">
        <v>58</v>
      </c>
      <c r="I13" s="186"/>
      <c r="J13" s="187"/>
    </row>
    <row r="14" spans="2:10">
      <c r="B14" s="188" t="s">
        <v>191</v>
      </c>
      <c r="C14" s="189" t="s">
        <v>572</v>
      </c>
      <c r="D14" s="190" t="s">
        <v>132</v>
      </c>
      <c r="E14" s="189" t="s">
        <v>571</v>
      </c>
      <c r="F14" s="191">
        <v>3160764</v>
      </c>
      <c r="G14" s="189">
        <v>83</v>
      </c>
      <c r="I14" s="186"/>
      <c r="J14" s="187"/>
    </row>
    <row r="15" spans="2:10">
      <c r="B15" s="188" t="s">
        <v>192</v>
      </c>
      <c r="C15" s="189" t="s">
        <v>574</v>
      </c>
      <c r="D15" s="190" t="s">
        <v>113</v>
      </c>
      <c r="E15" s="189" t="s">
        <v>573</v>
      </c>
      <c r="F15" s="191">
        <v>1455019</v>
      </c>
      <c r="G15" s="189">
        <v>42</v>
      </c>
      <c r="I15" s="186"/>
      <c r="J15" s="187"/>
    </row>
    <row r="16" spans="2:10">
      <c r="B16" s="188" t="s">
        <v>193</v>
      </c>
      <c r="C16" s="189" t="s">
        <v>572</v>
      </c>
      <c r="D16" s="190" t="s">
        <v>115</v>
      </c>
      <c r="E16" s="189" t="s">
        <v>571</v>
      </c>
      <c r="F16" s="191">
        <v>6590606</v>
      </c>
      <c r="G16" s="189">
        <v>80</v>
      </c>
      <c r="I16" s="186"/>
      <c r="J16" s="187"/>
    </row>
    <row r="17" spans="2:10">
      <c r="B17" s="188" t="s">
        <v>194</v>
      </c>
      <c r="C17" s="189" t="s">
        <v>572</v>
      </c>
      <c r="D17" s="190" t="s">
        <v>165</v>
      </c>
      <c r="E17" s="189" t="s">
        <v>573</v>
      </c>
      <c r="F17" s="191">
        <v>1490534</v>
      </c>
      <c r="G17" s="189">
        <v>45</v>
      </c>
      <c r="I17" s="186"/>
      <c r="J17" s="187"/>
    </row>
    <row r="18" spans="2:10">
      <c r="B18" s="188" t="s">
        <v>195</v>
      </c>
      <c r="C18" s="189" t="s">
        <v>574</v>
      </c>
      <c r="D18" s="190" t="s">
        <v>167</v>
      </c>
      <c r="E18" s="189" t="s">
        <v>571</v>
      </c>
      <c r="F18" s="191">
        <v>552439</v>
      </c>
      <c r="G18" s="189">
        <v>34</v>
      </c>
      <c r="I18" s="186"/>
      <c r="J18" s="187"/>
    </row>
    <row r="19" spans="2:10">
      <c r="B19" s="188" t="s">
        <v>736</v>
      </c>
      <c r="C19" s="189" t="s">
        <v>574</v>
      </c>
      <c r="D19" s="190" t="s">
        <v>181</v>
      </c>
      <c r="E19" s="189" t="s">
        <v>571</v>
      </c>
      <c r="F19" s="191">
        <v>3171718</v>
      </c>
      <c r="G19" s="189">
        <v>54</v>
      </c>
      <c r="I19" s="186"/>
      <c r="J19" s="187"/>
    </row>
    <row r="20" spans="2:10">
      <c r="B20" s="188" t="s">
        <v>196</v>
      </c>
      <c r="C20" s="189" t="s">
        <v>572</v>
      </c>
      <c r="D20" s="190" t="s">
        <v>143</v>
      </c>
      <c r="E20" s="189" t="s">
        <v>573</v>
      </c>
      <c r="F20" s="191">
        <v>8273809</v>
      </c>
      <c r="G20" s="189">
        <v>50</v>
      </c>
      <c r="I20" s="186"/>
      <c r="J20" s="187"/>
    </row>
    <row r="21" spans="2:10">
      <c r="B21" s="188" t="s">
        <v>197</v>
      </c>
      <c r="C21" s="189" t="s">
        <v>574</v>
      </c>
      <c r="D21" s="190" t="s">
        <v>117</v>
      </c>
      <c r="E21" s="189" t="s">
        <v>573</v>
      </c>
      <c r="F21" s="191">
        <v>1947407</v>
      </c>
      <c r="G21" s="189">
        <v>23</v>
      </c>
      <c r="I21" s="186"/>
      <c r="J21" s="187"/>
    </row>
    <row r="22" spans="2:10">
      <c r="B22" s="188" t="s">
        <v>198</v>
      </c>
      <c r="C22" s="189" t="s">
        <v>574</v>
      </c>
      <c r="D22" s="190" t="s">
        <v>128</v>
      </c>
      <c r="E22" s="189" t="s">
        <v>571</v>
      </c>
      <c r="F22" s="191">
        <v>2996302</v>
      </c>
      <c r="G22" s="189">
        <v>30</v>
      </c>
      <c r="I22" s="186"/>
      <c r="J22" s="187"/>
    </row>
    <row r="23" spans="2:10">
      <c r="B23" s="188" t="s">
        <v>199</v>
      </c>
      <c r="C23" s="189" t="s">
        <v>574</v>
      </c>
      <c r="D23" s="190" t="s">
        <v>152</v>
      </c>
      <c r="E23" s="189" t="s">
        <v>571</v>
      </c>
      <c r="F23" s="191">
        <v>1060250</v>
      </c>
      <c r="G23" s="189">
        <v>30</v>
      </c>
      <c r="I23" s="186"/>
      <c r="J23" s="187"/>
    </row>
    <row r="24" spans="2:10">
      <c r="B24" s="188" t="s">
        <v>200</v>
      </c>
      <c r="C24" s="189" t="s">
        <v>574</v>
      </c>
      <c r="D24" s="190" t="s">
        <v>120</v>
      </c>
      <c r="E24" s="189" t="s">
        <v>571</v>
      </c>
      <c r="F24" s="191">
        <v>1670958</v>
      </c>
      <c r="G24" s="189">
        <v>26</v>
      </c>
      <c r="I24" s="186"/>
      <c r="J24" s="187"/>
    </row>
    <row r="25" spans="2:10">
      <c r="B25" s="188" t="s">
        <v>201</v>
      </c>
      <c r="C25" s="189" t="s">
        <v>574</v>
      </c>
      <c r="D25" s="190" t="s">
        <v>120</v>
      </c>
      <c r="E25" s="189" t="s">
        <v>571</v>
      </c>
      <c r="F25" s="191">
        <v>763058</v>
      </c>
      <c r="G25" s="189">
        <v>15</v>
      </c>
      <c r="I25" s="186"/>
      <c r="J25" s="187"/>
    </row>
    <row r="26" spans="2:10">
      <c r="B26" s="188" t="s">
        <v>737</v>
      </c>
      <c r="C26" s="189" t="s">
        <v>574</v>
      </c>
      <c r="D26" s="190" t="s">
        <v>120</v>
      </c>
      <c r="E26" s="189" t="s">
        <v>571</v>
      </c>
      <c r="F26" s="191">
        <v>5404625</v>
      </c>
      <c r="G26" s="189">
        <v>51</v>
      </c>
      <c r="I26" s="186"/>
      <c r="J26" s="187"/>
    </row>
    <row r="27" spans="2:10">
      <c r="B27" s="188" t="s">
        <v>815</v>
      </c>
      <c r="C27" s="189" t="s">
        <v>574</v>
      </c>
      <c r="D27" s="190" t="s">
        <v>120</v>
      </c>
      <c r="E27" s="189" t="s">
        <v>571</v>
      </c>
      <c r="F27" s="191">
        <v>2780002</v>
      </c>
      <c r="G27" s="189">
        <v>37</v>
      </c>
      <c r="I27" s="186"/>
      <c r="J27" s="187"/>
    </row>
    <row r="28" spans="2:10">
      <c r="B28" s="188" t="s">
        <v>202</v>
      </c>
      <c r="C28" s="189" t="s">
        <v>572</v>
      </c>
      <c r="D28" s="190" t="s">
        <v>39</v>
      </c>
      <c r="E28" s="189" t="s">
        <v>573</v>
      </c>
      <c r="F28" s="191">
        <v>4424999</v>
      </c>
      <c r="G28" s="189">
        <v>32</v>
      </c>
      <c r="I28" s="186"/>
      <c r="J28" s="187"/>
    </row>
    <row r="29" spans="2:10">
      <c r="B29" s="188" t="s">
        <v>203</v>
      </c>
      <c r="C29" s="189" t="s">
        <v>572</v>
      </c>
      <c r="D29" s="190" t="s">
        <v>160</v>
      </c>
      <c r="E29" s="189" t="s">
        <v>573</v>
      </c>
      <c r="F29" s="191">
        <v>4393836</v>
      </c>
      <c r="G29" s="189">
        <v>45</v>
      </c>
      <c r="I29" s="186"/>
      <c r="J29" s="187"/>
    </row>
    <row r="30" spans="2:10">
      <c r="B30" s="188" t="s">
        <v>206</v>
      </c>
      <c r="C30" s="189" t="s">
        <v>574</v>
      </c>
      <c r="D30" s="190" t="s">
        <v>104</v>
      </c>
      <c r="E30" s="189" t="s">
        <v>571</v>
      </c>
      <c r="F30" s="191">
        <v>4577192</v>
      </c>
      <c r="G30" s="189">
        <v>50</v>
      </c>
      <c r="I30" s="186"/>
      <c r="J30" s="187"/>
    </row>
    <row r="31" spans="2:10">
      <c r="B31" s="188" t="s">
        <v>738</v>
      </c>
      <c r="C31" s="189" t="s">
        <v>574</v>
      </c>
      <c r="D31" s="190" t="s">
        <v>104</v>
      </c>
      <c r="E31" s="189" t="s">
        <v>573</v>
      </c>
      <c r="F31" s="191">
        <v>10767567</v>
      </c>
      <c r="G31" s="189">
        <v>105</v>
      </c>
      <c r="I31" s="186"/>
      <c r="J31" s="187"/>
    </row>
    <row r="32" spans="2:10">
      <c r="B32" s="188" t="s">
        <v>204</v>
      </c>
      <c r="C32" s="189" t="s">
        <v>574</v>
      </c>
      <c r="D32" s="190" t="s">
        <v>104</v>
      </c>
      <c r="E32" s="189" t="s">
        <v>571</v>
      </c>
      <c r="F32" s="191">
        <v>2911860</v>
      </c>
      <c r="G32" s="189">
        <v>34</v>
      </c>
      <c r="I32" s="186"/>
      <c r="J32" s="187"/>
    </row>
    <row r="33" spans="2:10">
      <c r="B33" s="188" t="s">
        <v>205</v>
      </c>
      <c r="C33" s="189" t="s">
        <v>574</v>
      </c>
      <c r="D33" s="190" t="s">
        <v>104</v>
      </c>
      <c r="E33" s="189" t="s">
        <v>571</v>
      </c>
      <c r="F33" s="191">
        <v>2443487</v>
      </c>
      <c r="G33" s="189">
        <v>54</v>
      </c>
      <c r="I33" s="186"/>
      <c r="J33" s="187"/>
    </row>
    <row r="34" spans="2:10">
      <c r="B34" s="188" t="s">
        <v>207</v>
      </c>
      <c r="C34" s="189" t="s">
        <v>572</v>
      </c>
      <c r="D34" s="190" t="s">
        <v>145</v>
      </c>
      <c r="E34" s="189" t="s">
        <v>573</v>
      </c>
      <c r="F34" s="191">
        <v>1772738</v>
      </c>
      <c r="G34" s="189">
        <v>22</v>
      </c>
      <c r="I34" s="186"/>
      <c r="J34" s="187"/>
    </row>
    <row r="35" spans="2:10">
      <c r="B35" s="188" t="s">
        <v>208</v>
      </c>
      <c r="C35" s="189" t="s">
        <v>572</v>
      </c>
      <c r="D35" s="190" t="s">
        <v>154</v>
      </c>
      <c r="E35" s="189" t="s">
        <v>573</v>
      </c>
      <c r="F35" s="191">
        <v>6094444</v>
      </c>
      <c r="G35" s="189">
        <v>45</v>
      </c>
      <c r="I35" s="186"/>
      <c r="J35" s="187"/>
    </row>
    <row r="36" spans="2:10">
      <c r="B36" s="188" t="s">
        <v>621</v>
      </c>
      <c r="C36" s="189" t="s">
        <v>572</v>
      </c>
      <c r="D36" s="190" t="s">
        <v>160</v>
      </c>
      <c r="E36" s="189" t="s">
        <v>573</v>
      </c>
      <c r="F36" s="191">
        <v>2069926</v>
      </c>
      <c r="G36" s="189">
        <v>29</v>
      </c>
      <c r="I36" s="186"/>
      <c r="J36" s="187"/>
    </row>
    <row r="37" spans="2:10">
      <c r="B37" s="188" t="s">
        <v>209</v>
      </c>
      <c r="C37" s="189" t="s">
        <v>572</v>
      </c>
      <c r="D37" s="190" t="s">
        <v>137</v>
      </c>
      <c r="E37" s="189" t="s">
        <v>573</v>
      </c>
      <c r="F37" s="191">
        <v>8186607</v>
      </c>
      <c r="G37" s="189">
        <v>80</v>
      </c>
      <c r="I37" s="186"/>
      <c r="J37" s="187"/>
    </row>
    <row r="38" spans="2:10">
      <c r="B38" s="188" t="s">
        <v>816</v>
      </c>
      <c r="C38" s="189" t="s">
        <v>572</v>
      </c>
      <c r="D38" s="190" t="s">
        <v>160</v>
      </c>
      <c r="E38" s="189" t="s">
        <v>573</v>
      </c>
      <c r="F38" s="191">
        <v>2147790</v>
      </c>
      <c r="G38" s="189">
        <v>32</v>
      </c>
      <c r="I38" s="186"/>
      <c r="J38" s="187"/>
    </row>
    <row r="39" spans="2:10">
      <c r="B39" s="188" t="s">
        <v>211</v>
      </c>
      <c r="C39" s="189" t="s">
        <v>574</v>
      </c>
      <c r="D39" s="190" t="s">
        <v>128</v>
      </c>
      <c r="E39" s="189" t="s">
        <v>571</v>
      </c>
      <c r="F39" s="191">
        <v>636892</v>
      </c>
      <c r="G39" s="189">
        <v>28</v>
      </c>
      <c r="I39" s="186"/>
      <c r="J39" s="187"/>
    </row>
    <row r="40" spans="2:10">
      <c r="B40" s="188" t="s">
        <v>210</v>
      </c>
      <c r="C40" s="189" t="s">
        <v>572</v>
      </c>
      <c r="D40" s="190" t="s">
        <v>160</v>
      </c>
      <c r="E40" s="189" t="s">
        <v>573</v>
      </c>
      <c r="F40" s="191">
        <v>2658791</v>
      </c>
      <c r="G40" s="189">
        <v>40</v>
      </c>
      <c r="I40" s="186"/>
      <c r="J40" s="187"/>
    </row>
    <row r="41" spans="2:10">
      <c r="B41" s="188" t="s">
        <v>212</v>
      </c>
      <c r="C41" s="189" t="s">
        <v>574</v>
      </c>
      <c r="D41" s="190" t="s">
        <v>109</v>
      </c>
      <c r="E41" s="189" t="s">
        <v>571</v>
      </c>
      <c r="F41" s="191">
        <v>2253106</v>
      </c>
      <c r="G41" s="189">
        <v>50</v>
      </c>
      <c r="I41" s="186"/>
      <c r="J41" s="187"/>
    </row>
    <row r="42" spans="2:10">
      <c r="B42" s="188" t="s">
        <v>213</v>
      </c>
      <c r="C42" s="189" t="s">
        <v>574</v>
      </c>
      <c r="D42" s="190" t="s">
        <v>109</v>
      </c>
      <c r="E42" s="189" t="s">
        <v>571</v>
      </c>
      <c r="F42" s="191">
        <v>695359</v>
      </c>
      <c r="G42" s="189">
        <v>25</v>
      </c>
      <c r="I42" s="186"/>
      <c r="J42" s="187"/>
    </row>
    <row r="43" spans="2:10">
      <c r="B43" s="188" t="s">
        <v>622</v>
      </c>
      <c r="C43" s="189" t="s">
        <v>574</v>
      </c>
      <c r="D43" s="190" t="s">
        <v>126</v>
      </c>
      <c r="E43" s="189" t="s">
        <v>571</v>
      </c>
      <c r="F43" s="191">
        <v>2496632</v>
      </c>
      <c r="G43" s="189">
        <v>60</v>
      </c>
      <c r="I43" s="186"/>
      <c r="J43" s="187"/>
    </row>
    <row r="44" spans="2:10">
      <c r="B44" s="188" t="s">
        <v>739</v>
      </c>
      <c r="C44" s="189" t="s">
        <v>574</v>
      </c>
      <c r="D44" s="190" t="s">
        <v>126</v>
      </c>
      <c r="E44" s="189" t="s">
        <v>571</v>
      </c>
      <c r="F44" s="191">
        <v>6515824</v>
      </c>
      <c r="G44" s="189">
        <v>93</v>
      </c>
      <c r="I44" s="186"/>
      <c r="J44" s="187"/>
    </row>
    <row r="45" spans="2:10">
      <c r="B45" s="188" t="s">
        <v>214</v>
      </c>
      <c r="C45" s="189" t="s">
        <v>574</v>
      </c>
      <c r="D45" s="190" t="s">
        <v>126</v>
      </c>
      <c r="E45" s="189" t="s">
        <v>571</v>
      </c>
      <c r="F45" s="191">
        <v>5288735</v>
      </c>
      <c r="G45" s="189">
        <v>105</v>
      </c>
      <c r="I45" s="186"/>
      <c r="J45" s="187"/>
    </row>
    <row r="46" spans="2:10">
      <c r="B46" s="188" t="s">
        <v>215</v>
      </c>
      <c r="C46" s="189" t="s">
        <v>572</v>
      </c>
      <c r="D46" s="190" t="s">
        <v>123</v>
      </c>
      <c r="E46" s="189" t="s">
        <v>571</v>
      </c>
      <c r="F46" s="191">
        <v>1310948</v>
      </c>
      <c r="G46" s="189">
        <v>88</v>
      </c>
      <c r="I46" s="186"/>
      <c r="J46" s="187"/>
    </row>
    <row r="47" spans="2:10">
      <c r="B47" s="188" t="s">
        <v>740</v>
      </c>
      <c r="C47" s="189" t="s">
        <v>572</v>
      </c>
      <c r="D47" s="190" t="s">
        <v>123</v>
      </c>
      <c r="E47" s="189" t="s">
        <v>571</v>
      </c>
      <c r="F47" s="191">
        <v>5150862</v>
      </c>
      <c r="G47" s="189">
        <v>89</v>
      </c>
      <c r="I47" s="186"/>
      <c r="J47" s="187"/>
    </row>
    <row r="48" spans="2:10">
      <c r="B48" s="188" t="s">
        <v>216</v>
      </c>
      <c r="C48" s="189" t="s">
        <v>572</v>
      </c>
      <c r="D48" s="190" t="s">
        <v>115</v>
      </c>
      <c r="E48" s="189" t="s">
        <v>573</v>
      </c>
      <c r="F48" s="191">
        <v>8754484</v>
      </c>
      <c r="G48" s="189">
        <v>63</v>
      </c>
      <c r="I48" s="186"/>
      <c r="J48" s="187"/>
    </row>
    <row r="49" spans="2:10">
      <c r="B49" s="188" t="s">
        <v>217</v>
      </c>
      <c r="C49" s="189" t="s">
        <v>572</v>
      </c>
      <c r="D49" s="190" t="s">
        <v>115</v>
      </c>
      <c r="E49" s="189" t="s">
        <v>573</v>
      </c>
      <c r="F49" s="191">
        <v>14539521</v>
      </c>
      <c r="G49" s="189">
        <v>105</v>
      </c>
      <c r="I49" s="186"/>
      <c r="J49" s="187"/>
    </row>
    <row r="50" spans="2:10">
      <c r="B50" s="188" t="s">
        <v>218</v>
      </c>
      <c r="C50" s="189" t="s">
        <v>574</v>
      </c>
      <c r="D50" s="190" t="s">
        <v>180</v>
      </c>
      <c r="E50" s="189" t="s">
        <v>573</v>
      </c>
      <c r="F50" s="191">
        <v>1271109</v>
      </c>
      <c r="G50" s="189">
        <v>30</v>
      </c>
      <c r="I50" s="186"/>
      <c r="J50" s="187"/>
    </row>
    <row r="51" spans="2:10">
      <c r="B51" s="188" t="s">
        <v>219</v>
      </c>
      <c r="C51" s="189" t="s">
        <v>572</v>
      </c>
      <c r="D51" s="190" t="s">
        <v>38</v>
      </c>
      <c r="E51" s="189" t="s">
        <v>573</v>
      </c>
      <c r="F51" s="191">
        <v>5249811</v>
      </c>
      <c r="G51" s="189">
        <v>65</v>
      </c>
      <c r="I51" s="186"/>
      <c r="J51" s="187"/>
    </row>
    <row r="52" spans="2:10">
      <c r="B52" s="188" t="s">
        <v>220</v>
      </c>
      <c r="C52" s="189" t="s">
        <v>574</v>
      </c>
      <c r="D52" s="190" t="s">
        <v>180</v>
      </c>
      <c r="E52" s="189" t="s">
        <v>573</v>
      </c>
      <c r="F52" s="191">
        <v>1881636</v>
      </c>
      <c r="G52" s="189">
        <v>33</v>
      </c>
      <c r="I52" s="186"/>
      <c r="J52" s="187"/>
    </row>
    <row r="53" spans="2:10">
      <c r="B53" s="188" t="s">
        <v>221</v>
      </c>
      <c r="C53" s="189" t="s">
        <v>574</v>
      </c>
      <c r="D53" s="190" t="s">
        <v>104</v>
      </c>
      <c r="E53" s="189" t="s">
        <v>573</v>
      </c>
      <c r="F53" s="191">
        <v>5942461</v>
      </c>
      <c r="G53" s="189">
        <v>40</v>
      </c>
      <c r="I53" s="186"/>
      <c r="J53" s="187"/>
    </row>
    <row r="54" spans="2:10">
      <c r="B54" s="188" t="s">
        <v>741</v>
      </c>
      <c r="C54" s="189" t="s">
        <v>572</v>
      </c>
      <c r="D54" s="190" t="s">
        <v>137</v>
      </c>
      <c r="E54" s="189" t="s">
        <v>573</v>
      </c>
      <c r="F54" s="191">
        <v>6997478</v>
      </c>
      <c r="G54" s="189">
        <v>80</v>
      </c>
      <c r="I54" s="186"/>
      <c r="J54" s="187"/>
    </row>
    <row r="55" spans="2:10">
      <c r="B55" s="188" t="s">
        <v>623</v>
      </c>
      <c r="C55" s="189" t="s">
        <v>574</v>
      </c>
      <c r="D55" s="190" t="s">
        <v>126</v>
      </c>
      <c r="E55" s="189" t="s">
        <v>571</v>
      </c>
      <c r="F55" s="191">
        <v>2415309</v>
      </c>
      <c r="G55" s="189">
        <v>40</v>
      </c>
      <c r="I55" s="186"/>
      <c r="J55" s="187"/>
    </row>
    <row r="56" spans="2:10">
      <c r="B56" s="188" t="s">
        <v>222</v>
      </c>
      <c r="C56" s="189" t="s">
        <v>572</v>
      </c>
      <c r="D56" s="190" t="s">
        <v>123</v>
      </c>
      <c r="E56" s="189" t="s">
        <v>573</v>
      </c>
      <c r="F56" s="191">
        <v>6203371</v>
      </c>
      <c r="G56" s="189">
        <v>75</v>
      </c>
      <c r="I56" s="186"/>
      <c r="J56" s="187"/>
    </row>
    <row r="57" spans="2:10">
      <c r="B57" s="188" t="s">
        <v>223</v>
      </c>
      <c r="C57" s="189" t="s">
        <v>572</v>
      </c>
      <c r="D57" s="190" t="s">
        <v>145</v>
      </c>
      <c r="E57" s="189" t="s">
        <v>573</v>
      </c>
      <c r="F57" s="191">
        <v>11785945</v>
      </c>
      <c r="G57" s="189">
        <v>99</v>
      </c>
      <c r="I57" s="186"/>
      <c r="J57" s="187"/>
    </row>
    <row r="58" spans="2:10">
      <c r="B58" s="188" t="s">
        <v>224</v>
      </c>
      <c r="C58" s="189" t="s">
        <v>572</v>
      </c>
      <c r="D58" s="190" t="s">
        <v>38</v>
      </c>
      <c r="E58" s="189" t="s">
        <v>571</v>
      </c>
      <c r="F58" s="191">
        <v>1751470</v>
      </c>
      <c r="G58" s="189">
        <v>39</v>
      </c>
      <c r="I58" s="186"/>
      <c r="J58" s="187"/>
    </row>
    <row r="59" spans="2:10">
      <c r="B59" s="188" t="s">
        <v>742</v>
      </c>
      <c r="C59" s="189" t="s">
        <v>572</v>
      </c>
      <c r="D59" s="190" t="s">
        <v>38</v>
      </c>
      <c r="E59" s="189" t="s">
        <v>571</v>
      </c>
      <c r="F59" s="191">
        <v>6154194</v>
      </c>
      <c r="G59" s="189">
        <v>103</v>
      </c>
      <c r="I59" s="186"/>
      <c r="J59" s="187"/>
    </row>
    <row r="60" spans="2:10">
      <c r="B60" s="188" t="s">
        <v>225</v>
      </c>
      <c r="C60" s="189" t="s">
        <v>572</v>
      </c>
      <c r="D60" s="190" t="s">
        <v>143</v>
      </c>
      <c r="E60" s="189" t="s">
        <v>573</v>
      </c>
      <c r="F60" s="191">
        <v>7032912</v>
      </c>
      <c r="G60" s="189">
        <v>45</v>
      </c>
      <c r="I60" s="186"/>
      <c r="J60" s="187"/>
    </row>
    <row r="61" spans="2:10">
      <c r="B61" s="188" t="s">
        <v>624</v>
      </c>
      <c r="C61" s="189" t="s">
        <v>572</v>
      </c>
      <c r="D61" s="190" t="s">
        <v>136</v>
      </c>
      <c r="E61" s="189" t="s">
        <v>573</v>
      </c>
      <c r="F61" s="191">
        <v>2446886</v>
      </c>
      <c r="G61" s="189">
        <v>50</v>
      </c>
      <c r="I61" s="186"/>
      <c r="J61" s="187"/>
    </row>
    <row r="62" spans="2:10">
      <c r="B62" s="188" t="s">
        <v>226</v>
      </c>
      <c r="C62" s="189" t="s">
        <v>572</v>
      </c>
      <c r="D62" s="190" t="s">
        <v>173</v>
      </c>
      <c r="E62" s="189" t="s">
        <v>573</v>
      </c>
      <c r="F62" s="191">
        <v>9849574</v>
      </c>
      <c r="G62" s="189">
        <v>60</v>
      </c>
      <c r="I62" s="186"/>
      <c r="J62" s="187"/>
    </row>
    <row r="63" spans="2:10">
      <c r="B63" s="188" t="s">
        <v>713</v>
      </c>
      <c r="C63" s="189" t="s">
        <v>572</v>
      </c>
      <c r="D63" s="190" t="s">
        <v>108</v>
      </c>
      <c r="E63" s="189" t="s">
        <v>573</v>
      </c>
      <c r="F63" s="191">
        <v>3220736</v>
      </c>
      <c r="G63" s="189">
        <v>48</v>
      </c>
      <c r="I63" s="186"/>
      <c r="J63" s="187"/>
    </row>
    <row r="64" spans="2:10">
      <c r="B64" s="188" t="s">
        <v>227</v>
      </c>
      <c r="C64" s="189" t="s">
        <v>572</v>
      </c>
      <c r="D64" s="190" t="s">
        <v>134</v>
      </c>
      <c r="E64" s="189" t="s">
        <v>571</v>
      </c>
      <c r="F64" s="191">
        <v>1711959</v>
      </c>
      <c r="G64" s="189">
        <v>55</v>
      </c>
      <c r="I64" s="186"/>
      <c r="J64" s="187"/>
    </row>
    <row r="65" spans="2:10">
      <c r="B65" s="188" t="s">
        <v>625</v>
      </c>
      <c r="C65" s="189" t="s">
        <v>572</v>
      </c>
      <c r="D65" s="190" t="s">
        <v>174</v>
      </c>
      <c r="E65" s="189" t="s">
        <v>571</v>
      </c>
      <c r="F65" s="191">
        <v>7187618</v>
      </c>
      <c r="G65" s="189">
        <v>80</v>
      </c>
      <c r="I65" s="186"/>
      <c r="J65" s="187"/>
    </row>
    <row r="66" spans="2:10">
      <c r="B66" s="188" t="s">
        <v>228</v>
      </c>
      <c r="C66" s="189" t="s">
        <v>572</v>
      </c>
      <c r="D66" s="190" t="s">
        <v>153</v>
      </c>
      <c r="E66" s="189" t="s">
        <v>573</v>
      </c>
      <c r="F66" s="191">
        <v>3499803</v>
      </c>
      <c r="G66" s="189">
        <v>35</v>
      </c>
      <c r="I66" s="186"/>
      <c r="J66" s="187"/>
    </row>
    <row r="67" spans="2:10">
      <c r="B67" s="188" t="s">
        <v>626</v>
      </c>
      <c r="C67" s="189" t="s">
        <v>572</v>
      </c>
      <c r="D67" s="190" t="s">
        <v>153</v>
      </c>
      <c r="E67" s="189" t="s">
        <v>571</v>
      </c>
      <c r="F67" s="191">
        <v>1125299</v>
      </c>
      <c r="G67" s="189">
        <v>43</v>
      </c>
      <c r="I67" s="186"/>
      <c r="J67" s="187"/>
    </row>
    <row r="68" spans="2:10">
      <c r="B68" s="188" t="s">
        <v>229</v>
      </c>
      <c r="C68" s="189" t="s">
        <v>572</v>
      </c>
      <c r="D68" s="190" t="s">
        <v>173</v>
      </c>
      <c r="E68" s="189" t="s">
        <v>573</v>
      </c>
      <c r="F68" s="191">
        <v>16047872</v>
      </c>
      <c r="G68" s="189">
        <v>96</v>
      </c>
      <c r="I68" s="186"/>
      <c r="J68" s="187"/>
    </row>
    <row r="69" spans="2:10">
      <c r="B69" s="188" t="s">
        <v>230</v>
      </c>
      <c r="C69" s="189" t="s">
        <v>572</v>
      </c>
      <c r="D69" s="190" t="s">
        <v>38</v>
      </c>
      <c r="E69" s="189" t="s">
        <v>573</v>
      </c>
      <c r="F69" s="191">
        <v>8703980</v>
      </c>
      <c r="G69" s="189">
        <v>73</v>
      </c>
      <c r="I69" s="186"/>
      <c r="J69" s="187"/>
    </row>
    <row r="70" spans="2:10">
      <c r="B70" s="188" t="s">
        <v>627</v>
      </c>
      <c r="C70" s="189" t="s">
        <v>572</v>
      </c>
      <c r="D70" s="190" t="s">
        <v>123</v>
      </c>
      <c r="E70" s="189" t="s">
        <v>573</v>
      </c>
      <c r="F70" s="191">
        <v>3922355</v>
      </c>
      <c r="G70" s="189">
        <v>50</v>
      </c>
      <c r="I70" s="186"/>
      <c r="J70" s="187"/>
    </row>
    <row r="71" spans="2:10">
      <c r="B71" s="188" t="s">
        <v>231</v>
      </c>
      <c r="C71" s="189" t="s">
        <v>572</v>
      </c>
      <c r="D71" s="190" t="s">
        <v>114</v>
      </c>
      <c r="E71" s="189" t="s">
        <v>571</v>
      </c>
      <c r="F71" s="191">
        <v>7726091</v>
      </c>
      <c r="G71" s="189">
        <v>105</v>
      </c>
      <c r="I71" s="186"/>
      <c r="J71" s="187"/>
    </row>
    <row r="72" spans="2:10">
      <c r="B72" s="188" t="s">
        <v>582</v>
      </c>
      <c r="C72" s="189" t="s">
        <v>572</v>
      </c>
      <c r="D72" s="190" t="s">
        <v>114</v>
      </c>
      <c r="E72" s="189" t="s">
        <v>573</v>
      </c>
      <c r="F72" s="191">
        <v>2019332</v>
      </c>
      <c r="G72" s="189">
        <v>40</v>
      </c>
      <c r="I72" s="186"/>
      <c r="J72" s="187"/>
    </row>
    <row r="73" spans="2:10">
      <c r="B73" s="188" t="s">
        <v>232</v>
      </c>
      <c r="C73" s="189" t="s">
        <v>572</v>
      </c>
      <c r="D73" s="190" t="s">
        <v>173</v>
      </c>
      <c r="E73" s="189" t="s">
        <v>571</v>
      </c>
      <c r="F73" s="191">
        <v>6095929</v>
      </c>
      <c r="G73" s="189">
        <v>75</v>
      </c>
      <c r="I73" s="186"/>
      <c r="J73" s="187"/>
    </row>
    <row r="74" spans="2:10">
      <c r="B74" s="188" t="s">
        <v>606</v>
      </c>
      <c r="C74" s="189" t="s">
        <v>572</v>
      </c>
      <c r="D74" s="190" t="s">
        <v>114</v>
      </c>
      <c r="E74" s="189" t="s">
        <v>573</v>
      </c>
      <c r="F74" s="191">
        <v>4639735</v>
      </c>
      <c r="G74" s="189">
        <v>70</v>
      </c>
      <c r="I74" s="186"/>
      <c r="J74" s="187"/>
    </row>
    <row r="75" spans="2:10">
      <c r="B75" s="188" t="s">
        <v>233</v>
      </c>
      <c r="C75" s="189" t="s">
        <v>572</v>
      </c>
      <c r="D75" s="190" t="s">
        <v>123</v>
      </c>
      <c r="E75" s="189" t="s">
        <v>571</v>
      </c>
      <c r="F75" s="191">
        <v>7254839</v>
      </c>
      <c r="G75" s="189">
        <v>105</v>
      </c>
      <c r="I75" s="186"/>
      <c r="J75" s="187"/>
    </row>
    <row r="76" spans="2:10">
      <c r="B76" s="188" t="s">
        <v>743</v>
      </c>
      <c r="C76" s="189" t="s">
        <v>572</v>
      </c>
      <c r="D76" s="190" t="s">
        <v>123</v>
      </c>
      <c r="E76" s="189" t="s">
        <v>571</v>
      </c>
      <c r="F76" s="191">
        <v>1894835</v>
      </c>
      <c r="G76" s="189">
        <v>52</v>
      </c>
      <c r="I76" s="186"/>
      <c r="J76" s="187"/>
    </row>
    <row r="77" spans="2:10">
      <c r="B77" s="188" t="s">
        <v>234</v>
      </c>
      <c r="C77" s="189" t="s">
        <v>572</v>
      </c>
      <c r="D77" s="190" t="s">
        <v>150</v>
      </c>
      <c r="E77" s="189" t="s">
        <v>573</v>
      </c>
      <c r="F77" s="191">
        <v>8068594</v>
      </c>
      <c r="G77" s="189">
        <v>65</v>
      </c>
      <c r="I77" s="186"/>
      <c r="J77" s="187"/>
    </row>
    <row r="78" spans="2:10">
      <c r="B78" s="188" t="s">
        <v>235</v>
      </c>
      <c r="C78" s="189" t="s">
        <v>574</v>
      </c>
      <c r="D78" s="190" t="s">
        <v>181</v>
      </c>
      <c r="E78" s="189" t="s">
        <v>571</v>
      </c>
      <c r="F78" s="191">
        <v>1017206</v>
      </c>
      <c r="G78" s="189">
        <v>33</v>
      </c>
      <c r="I78" s="186"/>
      <c r="J78" s="187"/>
    </row>
    <row r="79" spans="2:10">
      <c r="B79" s="188" t="s">
        <v>628</v>
      </c>
      <c r="C79" s="189" t="s">
        <v>572</v>
      </c>
      <c r="D79" s="190" t="s">
        <v>38</v>
      </c>
      <c r="E79" s="189" t="s">
        <v>573</v>
      </c>
      <c r="F79" s="191">
        <v>13518235</v>
      </c>
      <c r="G79" s="189">
        <v>90</v>
      </c>
      <c r="I79" s="186"/>
      <c r="J79" s="187"/>
    </row>
    <row r="80" spans="2:10">
      <c r="B80" s="188" t="s">
        <v>236</v>
      </c>
      <c r="C80" s="189" t="s">
        <v>572</v>
      </c>
      <c r="D80" s="190" t="s">
        <v>136</v>
      </c>
      <c r="E80" s="189" t="s">
        <v>573</v>
      </c>
      <c r="F80" s="191">
        <v>3444044</v>
      </c>
      <c r="G80" s="189">
        <v>40</v>
      </c>
      <c r="I80" s="186"/>
      <c r="J80" s="187"/>
    </row>
    <row r="81" spans="2:10">
      <c r="B81" s="188" t="s">
        <v>744</v>
      </c>
      <c r="C81" s="189" t="s">
        <v>572</v>
      </c>
      <c r="D81" s="190" t="s">
        <v>136</v>
      </c>
      <c r="E81" s="189" t="s">
        <v>571</v>
      </c>
      <c r="F81" s="191">
        <v>1192486</v>
      </c>
      <c r="G81" s="189">
        <v>41</v>
      </c>
      <c r="I81" s="186"/>
      <c r="J81" s="187"/>
    </row>
    <row r="82" spans="2:10">
      <c r="B82" s="188" t="s">
        <v>237</v>
      </c>
      <c r="C82" s="189" t="s">
        <v>572</v>
      </c>
      <c r="D82" s="190" t="s">
        <v>141</v>
      </c>
      <c r="E82" s="189" t="s">
        <v>573</v>
      </c>
      <c r="F82" s="191">
        <v>5598848</v>
      </c>
      <c r="G82" s="189">
        <v>50</v>
      </c>
      <c r="I82" s="186"/>
      <c r="J82" s="187"/>
    </row>
    <row r="83" spans="2:10">
      <c r="B83" s="188" t="s">
        <v>238</v>
      </c>
      <c r="C83" s="189" t="s">
        <v>572</v>
      </c>
      <c r="D83" s="190" t="s">
        <v>176</v>
      </c>
      <c r="E83" s="189" t="s">
        <v>571</v>
      </c>
      <c r="F83" s="191">
        <v>1249065</v>
      </c>
      <c r="G83" s="189">
        <v>37</v>
      </c>
      <c r="I83" s="186"/>
      <c r="J83" s="187"/>
    </row>
    <row r="84" spans="2:10">
      <c r="B84" s="188" t="s">
        <v>239</v>
      </c>
      <c r="C84" s="189" t="s">
        <v>574</v>
      </c>
      <c r="D84" s="190" t="s">
        <v>117</v>
      </c>
      <c r="E84" s="189" t="s">
        <v>571</v>
      </c>
      <c r="F84" s="191">
        <v>850617</v>
      </c>
      <c r="G84" s="189">
        <v>20</v>
      </c>
      <c r="I84" s="186"/>
      <c r="J84" s="187"/>
    </row>
    <row r="85" spans="2:10">
      <c r="B85" s="188" t="s">
        <v>240</v>
      </c>
      <c r="C85" s="189" t="s">
        <v>574</v>
      </c>
      <c r="D85" s="190" t="s">
        <v>126</v>
      </c>
      <c r="E85" s="189" t="s">
        <v>571</v>
      </c>
      <c r="F85" s="191">
        <v>2101881</v>
      </c>
      <c r="G85" s="189">
        <v>39</v>
      </c>
      <c r="I85" s="186"/>
      <c r="J85" s="187"/>
    </row>
    <row r="86" spans="2:10">
      <c r="B86" s="188" t="s">
        <v>241</v>
      </c>
      <c r="C86" s="189" t="s">
        <v>574</v>
      </c>
      <c r="D86" s="190" t="s">
        <v>178</v>
      </c>
      <c r="E86" s="189" t="s">
        <v>571</v>
      </c>
      <c r="F86" s="191">
        <v>3867542</v>
      </c>
      <c r="G86" s="189">
        <v>38</v>
      </c>
      <c r="I86" s="186"/>
      <c r="J86" s="187"/>
    </row>
    <row r="87" spans="2:10">
      <c r="B87" s="188" t="s">
        <v>242</v>
      </c>
      <c r="C87" s="189" t="s">
        <v>572</v>
      </c>
      <c r="D87" s="190" t="s">
        <v>136</v>
      </c>
      <c r="E87" s="189" t="s">
        <v>571</v>
      </c>
      <c r="F87" s="191">
        <v>1524853</v>
      </c>
      <c r="G87" s="189">
        <v>29</v>
      </c>
      <c r="I87" s="186"/>
      <c r="J87" s="187"/>
    </row>
    <row r="88" spans="2:10">
      <c r="B88" s="188" t="s">
        <v>629</v>
      </c>
      <c r="C88" s="189" t="s">
        <v>572</v>
      </c>
      <c r="D88" s="190" t="s">
        <v>150</v>
      </c>
      <c r="E88" s="189" t="s">
        <v>573</v>
      </c>
      <c r="F88" s="191">
        <v>4488860</v>
      </c>
      <c r="G88" s="189">
        <v>35</v>
      </c>
      <c r="I88" s="186"/>
      <c r="J88" s="187"/>
    </row>
    <row r="89" spans="2:10">
      <c r="B89" s="188" t="s">
        <v>745</v>
      </c>
      <c r="C89" s="189" t="s">
        <v>572</v>
      </c>
      <c r="D89" s="190" t="s">
        <v>150</v>
      </c>
      <c r="E89" s="189" t="s">
        <v>571</v>
      </c>
      <c r="F89" s="191">
        <v>3547808</v>
      </c>
      <c r="G89" s="189">
        <v>71</v>
      </c>
      <c r="I89" s="186"/>
      <c r="J89" s="187"/>
    </row>
    <row r="90" spans="2:10">
      <c r="B90" s="188" t="s">
        <v>243</v>
      </c>
      <c r="C90" s="189" t="s">
        <v>574</v>
      </c>
      <c r="D90" s="190" t="s">
        <v>128</v>
      </c>
      <c r="E90" s="189" t="s">
        <v>571</v>
      </c>
      <c r="F90" s="191">
        <v>3574609</v>
      </c>
      <c r="G90" s="189">
        <v>50</v>
      </c>
      <c r="I90" s="186"/>
      <c r="J90" s="187"/>
    </row>
    <row r="91" spans="2:10">
      <c r="B91" s="188" t="s">
        <v>244</v>
      </c>
      <c r="C91" s="189" t="s">
        <v>572</v>
      </c>
      <c r="D91" s="190" t="s">
        <v>145</v>
      </c>
      <c r="E91" s="189" t="s">
        <v>571</v>
      </c>
      <c r="F91" s="191">
        <v>8350799</v>
      </c>
      <c r="G91" s="189">
        <v>100</v>
      </c>
      <c r="I91" s="186"/>
      <c r="J91" s="187"/>
    </row>
    <row r="92" spans="2:10">
      <c r="B92" s="188" t="s">
        <v>571</v>
      </c>
      <c r="C92" s="189" t="s">
        <v>572</v>
      </c>
      <c r="D92" s="190" t="s">
        <v>146</v>
      </c>
      <c r="E92" s="189" t="s">
        <v>571</v>
      </c>
      <c r="F92" s="191">
        <v>8340618</v>
      </c>
      <c r="G92" s="189">
        <v>66</v>
      </c>
      <c r="I92" s="186"/>
      <c r="J92" s="187"/>
    </row>
    <row r="93" spans="2:10">
      <c r="B93" s="188" t="s">
        <v>245</v>
      </c>
      <c r="C93" s="189" t="s">
        <v>572</v>
      </c>
      <c r="D93" s="190" t="s">
        <v>144</v>
      </c>
      <c r="E93" s="189" t="s">
        <v>573</v>
      </c>
      <c r="F93" s="191"/>
      <c r="G93" s="189">
        <v>0</v>
      </c>
      <c r="I93" s="186"/>
      <c r="J93" s="187"/>
    </row>
    <row r="94" spans="2:10">
      <c r="B94" s="188" t="s">
        <v>246</v>
      </c>
      <c r="C94" s="189" t="s">
        <v>572</v>
      </c>
      <c r="D94" s="190" t="s">
        <v>137</v>
      </c>
      <c r="E94" s="189" t="s">
        <v>573</v>
      </c>
      <c r="F94" s="191">
        <v>3617239</v>
      </c>
      <c r="G94" s="189">
        <v>40</v>
      </c>
      <c r="I94" s="186"/>
      <c r="J94" s="187"/>
    </row>
    <row r="95" spans="2:10">
      <c r="B95" s="188" t="s">
        <v>247</v>
      </c>
      <c r="C95" s="189" t="s">
        <v>574</v>
      </c>
      <c r="D95" s="190" t="s">
        <v>107</v>
      </c>
      <c r="E95" s="189" t="s">
        <v>571</v>
      </c>
      <c r="F95" s="191">
        <v>1909341</v>
      </c>
      <c r="G95" s="189">
        <v>30</v>
      </c>
      <c r="I95" s="186"/>
      <c r="J95" s="187"/>
    </row>
    <row r="96" spans="2:10">
      <c r="B96" s="188" t="s">
        <v>248</v>
      </c>
      <c r="C96" s="189" t="s">
        <v>572</v>
      </c>
      <c r="D96" s="190" t="s">
        <v>111</v>
      </c>
      <c r="E96" s="189" t="s">
        <v>571</v>
      </c>
      <c r="F96" s="191">
        <v>5279061</v>
      </c>
      <c r="G96" s="189">
        <v>60</v>
      </c>
      <c r="I96" s="186"/>
      <c r="J96" s="187"/>
    </row>
    <row r="97" spans="2:10">
      <c r="B97" s="188" t="s">
        <v>249</v>
      </c>
      <c r="C97" s="189" t="s">
        <v>572</v>
      </c>
      <c r="D97" s="190" t="s">
        <v>144</v>
      </c>
      <c r="E97" s="189" t="s">
        <v>571</v>
      </c>
      <c r="F97" s="191">
        <v>6288252</v>
      </c>
      <c r="G97" s="189">
        <v>105</v>
      </c>
      <c r="I97" s="186"/>
      <c r="J97" s="187"/>
    </row>
    <row r="98" spans="2:10">
      <c r="B98" s="188" t="s">
        <v>250</v>
      </c>
      <c r="C98" s="189" t="s">
        <v>572</v>
      </c>
      <c r="D98" s="190" t="s">
        <v>132</v>
      </c>
      <c r="E98" s="189" t="s">
        <v>571</v>
      </c>
      <c r="F98" s="191">
        <v>5359666</v>
      </c>
      <c r="G98" s="189">
        <v>60</v>
      </c>
      <c r="I98" s="186"/>
      <c r="J98" s="187"/>
    </row>
    <row r="99" spans="2:10">
      <c r="B99" s="188" t="s">
        <v>251</v>
      </c>
      <c r="C99" s="189" t="s">
        <v>572</v>
      </c>
      <c r="D99" s="190" t="s">
        <v>143</v>
      </c>
      <c r="E99" s="189" t="s">
        <v>571</v>
      </c>
      <c r="F99" s="191">
        <v>2963333</v>
      </c>
      <c r="G99" s="189">
        <v>30</v>
      </c>
      <c r="I99" s="186"/>
      <c r="J99" s="187"/>
    </row>
    <row r="100" spans="2:10">
      <c r="B100" s="188" t="s">
        <v>600</v>
      </c>
      <c r="C100" s="189" t="s">
        <v>572</v>
      </c>
      <c r="D100" s="190" t="s">
        <v>114</v>
      </c>
      <c r="E100" s="189" t="s">
        <v>571</v>
      </c>
      <c r="F100" s="191">
        <v>4869376</v>
      </c>
      <c r="G100" s="189">
        <v>60</v>
      </c>
      <c r="I100" s="186"/>
      <c r="J100" s="187"/>
    </row>
    <row r="101" spans="2:10">
      <c r="B101" s="188" t="s">
        <v>252</v>
      </c>
      <c r="C101" s="189" t="s">
        <v>572</v>
      </c>
      <c r="D101" s="190" t="s">
        <v>144</v>
      </c>
      <c r="E101" s="189" t="s">
        <v>571</v>
      </c>
      <c r="F101" s="191">
        <v>3466972</v>
      </c>
      <c r="G101" s="189">
        <v>82</v>
      </c>
      <c r="I101" s="186"/>
      <c r="J101" s="187"/>
    </row>
    <row r="102" spans="2:10">
      <c r="B102" s="188" t="s">
        <v>817</v>
      </c>
      <c r="C102" s="189" t="s">
        <v>572</v>
      </c>
      <c r="D102" s="190" t="s">
        <v>144</v>
      </c>
      <c r="E102" s="189" t="s">
        <v>571</v>
      </c>
      <c r="F102" s="191">
        <v>3928508</v>
      </c>
      <c r="G102" s="189">
        <v>90</v>
      </c>
      <c r="I102" s="186"/>
      <c r="J102" s="187"/>
    </row>
    <row r="103" spans="2:10">
      <c r="B103" s="188" t="s">
        <v>253</v>
      </c>
      <c r="C103" s="189" t="s">
        <v>574</v>
      </c>
      <c r="D103" s="190" t="s">
        <v>27</v>
      </c>
      <c r="E103" s="189" t="s">
        <v>571</v>
      </c>
      <c r="F103" s="191">
        <v>984749</v>
      </c>
      <c r="G103" s="189">
        <v>28</v>
      </c>
      <c r="I103" s="186"/>
      <c r="J103" s="187"/>
    </row>
    <row r="104" spans="2:10">
      <c r="B104" s="188" t="s">
        <v>254</v>
      </c>
      <c r="C104" s="189" t="s">
        <v>574</v>
      </c>
      <c r="D104" s="190" t="s">
        <v>31</v>
      </c>
      <c r="E104" s="189" t="s">
        <v>573</v>
      </c>
      <c r="F104" s="191">
        <v>2883287</v>
      </c>
      <c r="G104" s="189">
        <v>43</v>
      </c>
      <c r="I104" s="186"/>
      <c r="J104" s="187"/>
    </row>
    <row r="105" spans="2:10">
      <c r="B105" s="188" t="s">
        <v>255</v>
      </c>
      <c r="C105" s="189" t="s">
        <v>574</v>
      </c>
      <c r="D105" s="190" t="s">
        <v>117</v>
      </c>
      <c r="E105" s="189" t="s">
        <v>571</v>
      </c>
      <c r="F105" s="191">
        <v>879038</v>
      </c>
      <c r="G105" s="189">
        <v>20</v>
      </c>
      <c r="I105" s="186"/>
      <c r="J105" s="187"/>
    </row>
    <row r="106" spans="2:10">
      <c r="B106" s="188" t="s">
        <v>746</v>
      </c>
      <c r="C106" s="189" t="s">
        <v>574</v>
      </c>
      <c r="D106" s="190" t="s">
        <v>117</v>
      </c>
      <c r="E106" s="189" t="s">
        <v>571</v>
      </c>
      <c r="F106" s="191">
        <v>633024</v>
      </c>
      <c r="G106" s="189">
        <v>25</v>
      </c>
      <c r="I106" s="186"/>
      <c r="J106" s="187"/>
    </row>
    <row r="107" spans="2:10">
      <c r="B107" s="188" t="s">
        <v>256</v>
      </c>
      <c r="C107" s="189" t="s">
        <v>574</v>
      </c>
      <c r="D107" s="190" t="s">
        <v>27</v>
      </c>
      <c r="E107" s="189" t="s">
        <v>573</v>
      </c>
      <c r="F107" s="191">
        <v>1411828</v>
      </c>
      <c r="G107" s="189">
        <v>29</v>
      </c>
      <c r="I107" s="186"/>
      <c r="J107" s="187"/>
    </row>
    <row r="108" spans="2:10">
      <c r="B108" s="188" t="s">
        <v>257</v>
      </c>
      <c r="C108" s="189" t="s">
        <v>574</v>
      </c>
      <c r="D108" s="190" t="s">
        <v>168</v>
      </c>
      <c r="E108" s="189" t="s">
        <v>573</v>
      </c>
      <c r="F108" s="191">
        <v>2494496</v>
      </c>
      <c r="G108" s="189">
        <v>14</v>
      </c>
      <c r="I108" s="186"/>
      <c r="J108" s="187"/>
    </row>
    <row r="109" spans="2:10">
      <c r="B109" s="188" t="s">
        <v>258</v>
      </c>
      <c r="C109" s="189" t="s">
        <v>572</v>
      </c>
      <c r="D109" s="190" t="s">
        <v>174</v>
      </c>
      <c r="E109" s="189" t="s">
        <v>573</v>
      </c>
      <c r="F109" s="191">
        <v>11028179</v>
      </c>
      <c r="G109" s="189">
        <v>69</v>
      </c>
      <c r="I109" s="186"/>
      <c r="J109" s="187"/>
    </row>
    <row r="110" spans="2:10">
      <c r="B110" s="188" t="s">
        <v>259</v>
      </c>
      <c r="C110" s="189" t="s">
        <v>572</v>
      </c>
      <c r="D110" s="190" t="s">
        <v>134</v>
      </c>
      <c r="E110" s="189" t="s">
        <v>573</v>
      </c>
      <c r="F110" s="191">
        <v>5241909</v>
      </c>
      <c r="G110" s="189">
        <v>47</v>
      </c>
      <c r="I110" s="186"/>
      <c r="J110" s="187"/>
    </row>
    <row r="111" spans="2:10">
      <c r="B111" s="188" t="s">
        <v>260</v>
      </c>
      <c r="C111" s="189" t="s">
        <v>574</v>
      </c>
      <c r="D111" s="190" t="s">
        <v>37</v>
      </c>
      <c r="E111" s="189" t="s">
        <v>571</v>
      </c>
      <c r="F111" s="191">
        <v>255237</v>
      </c>
      <c r="G111" s="189">
        <v>10</v>
      </c>
      <c r="I111" s="186"/>
      <c r="J111" s="187"/>
    </row>
    <row r="112" spans="2:10">
      <c r="B112" s="188" t="s">
        <v>261</v>
      </c>
      <c r="C112" s="189" t="s">
        <v>574</v>
      </c>
      <c r="D112" s="190" t="s">
        <v>152</v>
      </c>
      <c r="E112" s="189" t="s">
        <v>573</v>
      </c>
      <c r="F112" s="191">
        <v>4578653</v>
      </c>
      <c r="G112" s="189">
        <v>40</v>
      </c>
      <c r="I112" s="186"/>
      <c r="J112" s="187"/>
    </row>
    <row r="113" spans="2:10">
      <c r="B113" s="188" t="s">
        <v>262</v>
      </c>
      <c r="C113" s="189" t="s">
        <v>572</v>
      </c>
      <c r="D113" s="190" t="s">
        <v>143</v>
      </c>
      <c r="E113" s="189" t="s">
        <v>573</v>
      </c>
      <c r="F113" s="191">
        <v>3299270</v>
      </c>
      <c r="G113" s="189">
        <v>21</v>
      </c>
      <c r="I113" s="186"/>
      <c r="J113" s="187"/>
    </row>
    <row r="114" spans="2:10">
      <c r="B114" s="188" t="s">
        <v>263</v>
      </c>
      <c r="C114" s="189" t="s">
        <v>572</v>
      </c>
      <c r="D114" s="190" t="s">
        <v>165</v>
      </c>
      <c r="E114" s="189" t="s">
        <v>573</v>
      </c>
      <c r="F114" s="191">
        <v>5612383</v>
      </c>
      <c r="G114" s="189">
        <v>48</v>
      </c>
      <c r="I114" s="186"/>
      <c r="J114" s="187"/>
    </row>
    <row r="115" spans="2:10">
      <c r="B115" s="188" t="s">
        <v>630</v>
      </c>
      <c r="C115" s="189" t="s">
        <v>572</v>
      </c>
      <c r="D115" s="190" t="s">
        <v>136</v>
      </c>
      <c r="E115" s="189" t="s">
        <v>573</v>
      </c>
      <c r="F115" s="191">
        <v>6711668</v>
      </c>
      <c r="G115" s="189">
        <v>53</v>
      </c>
      <c r="I115" s="186"/>
      <c r="J115" s="187"/>
    </row>
    <row r="116" spans="2:10">
      <c r="B116" s="188" t="s">
        <v>265</v>
      </c>
      <c r="C116" s="189" t="s">
        <v>572</v>
      </c>
      <c r="D116" s="190" t="s">
        <v>134</v>
      </c>
      <c r="E116" s="189" t="s">
        <v>571</v>
      </c>
      <c r="F116" s="191">
        <v>9060964</v>
      </c>
      <c r="G116" s="189">
        <v>70</v>
      </c>
      <c r="I116" s="186"/>
      <c r="J116" s="187"/>
    </row>
    <row r="117" spans="2:10">
      <c r="B117" s="188" t="s">
        <v>264</v>
      </c>
      <c r="C117" s="189" t="s">
        <v>574</v>
      </c>
      <c r="D117" s="190" t="s">
        <v>104</v>
      </c>
      <c r="E117" s="189" t="s">
        <v>573</v>
      </c>
      <c r="F117" s="191">
        <v>5293715</v>
      </c>
      <c r="G117" s="189">
        <v>45</v>
      </c>
      <c r="I117" s="186"/>
      <c r="J117" s="187"/>
    </row>
    <row r="118" spans="2:10">
      <c r="B118" s="188" t="s">
        <v>266</v>
      </c>
      <c r="C118" s="189" t="s">
        <v>572</v>
      </c>
      <c r="D118" s="190" t="s">
        <v>119</v>
      </c>
      <c r="E118" s="189" t="s">
        <v>573</v>
      </c>
      <c r="F118" s="191">
        <v>7734281</v>
      </c>
      <c r="G118" s="189">
        <v>79</v>
      </c>
      <c r="I118" s="186"/>
      <c r="J118" s="187"/>
    </row>
    <row r="119" spans="2:10">
      <c r="B119" s="188" t="s">
        <v>747</v>
      </c>
      <c r="C119" s="189" t="s">
        <v>572</v>
      </c>
      <c r="D119" s="190" t="s">
        <v>115</v>
      </c>
      <c r="E119" s="189" t="s">
        <v>571</v>
      </c>
      <c r="F119" s="191">
        <v>1809589</v>
      </c>
      <c r="G119" s="189">
        <v>50</v>
      </c>
      <c r="I119" s="186"/>
      <c r="J119" s="187"/>
    </row>
    <row r="120" spans="2:10">
      <c r="B120" s="188" t="s">
        <v>267</v>
      </c>
      <c r="C120" s="189" t="s">
        <v>572</v>
      </c>
      <c r="D120" s="190" t="s">
        <v>151</v>
      </c>
      <c r="E120" s="189" t="s">
        <v>573</v>
      </c>
      <c r="F120" s="191">
        <v>3346064</v>
      </c>
      <c r="G120" s="189">
        <v>40</v>
      </c>
      <c r="I120" s="186"/>
      <c r="J120" s="187"/>
    </row>
    <row r="121" spans="2:10">
      <c r="B121" s="188" t="s">
        <v>268</v>
      </c>
      <c r="C121" s="189" t="s">
        <v>572</v>
      </c>
      <c r="D121" s="190" t="s">
        <v>176</v>
      </c>
      <c r="E121" s="189" t="s">
        <v>573</v>
      </c>
      <c r="F121" s="191">
        <v>4972417</v>
      </c>
      <c r="G121" s="189">
        <v>62</v>
      </c>
      <c r="I121" s="186"/>
      <c r="J121" s="187"/>
    </row>
    <row r="122" spans="2:10">
      <c r="B122" s="188" t="s">
        <v>269</v>
      </c>
      <c r="C122" s="189" t="s">
        <v>572</v>
      </c>
      <c r="D122" s="190" t="s">
        <v>119</v>
      </c>
      <c r="E122" s="189" t="s">
        <v>573</v>
      </c>
      <c r="F122" s="191">
        <v>3919381</v>
      </c>
      <c r="G122" s="189">
        <v>54</v>
      </c>
      <c r="I122" s="186"/>
      <c r="J122" s="187"/>
    </row>
    <row r="123" spans="2:10">
      <c r="B123" s="188" t="s">
        <v>270</v>
      </c>
      <c r="C123" s="189" t="s">
        <v>572</v>
      </c>
      <c r="D123" s="190" t="s">
        <v>144</v>
      </c>
      <c r="E123" s="189" t="s">
        <v>573</v>
      </c>
      <c r="F123" s="191">
        <v>7005993</v>
      </c>
      <c r="G123" s="189">
        <v>105</v>
      </c>
      <c r="I123" s="186"/>
      <c r="J123" s="187"/>
    </row>
    <row r="124" spans="2:10">
      <c r="B124" s="188" t="s">
        <v>271</v>
      </c>
      <c r="C124" s="189" t="s">
        <v>574</v>
      </c>
      <c r="D124" s="190" t="s">
        <v>32</v>
      </c>
      <c r="E124" s="189" t="s">
        <v>573</v>
      </c>
      <c r="F124" s="191">
        <v>2291143</v>
      </c>
      <c r="G124" s="189">
        <v>30</v>
      </c>
      <c r="I124" s="186"/>
      <c r="J124" s="187"/>
    </row>
    <row r="125" spans="2:10">
      <c r="B125" s="188" t="s">
        <v>272</v>
      </c>
      <c r="C125" s="189" t="s">
        <v>572</v>
      </c>
      <c r="D125" s="190" t="s">
        <v>127</v>
      </c>
      <c r="E125" s="189" t="s">
        <v>571</v>
      </c>
      <c r="F125" s="191">
        <v>8004398</v>
      </c>
      <c r="G125" s="189">
        <v>103</v>
      </c>
      <c r="I125" s="186"/>
      <c r="J125" s="187"/>
    </row>
    <row r="126" spans="2:10">
      <c r="B126" s="188" t="s">
        <v>748</v>
      </c>
      <c r="C126" s="189" t="s">
        <v>572</v>
      </c>
      <c r="D126" s="190" t="s">
        <v>127</v>
      </c>
      <c r="E126" s="189" t="s">
        <v>571</v>
      </c>
      <c r="F126" s="191">
        <v>5299244</v>
      </c>
      <c r="G126" s="189">
        <v>63</v>
      </c>
      <c r="I126" s="186"/>
      <c r="J126" s="187"/>
    </row>
    <row r="127" spans="2:10">
      <c r="B127" s="188" t="s">
        <v>273</v>
      </c>
      <c r="C127" s="189" t="s">
        <v>572</v>
      </c>
      <c r="D127" s="190" t="s">
        <v>127</v>
      </c>
      <c r="E127" s="189" t="s">
        <v>571</v>
      </c>
      <c r="F127" s="191">
        <v>1894219</v>
      </c>
      <c r="G127" s="189">
        <v>76</v>
      </c>
      <c r="I127" s="186"/>
      <c r="J127" s="187"/>
    </row>
    <row r="128" spans="2:10">
      <c r="B128" s="188" t="s">
        <v>749</v>
      </c>
      <c r="C128" s="189" t="s">
        <v>572</v>
      </c>
      <c r="D128" s="190" t="s">
        <v>119</v>
      </c>
      <c r="E128" s="189" t="s">
        <v>571</v>
      </c>
      <c r="F128" s="191">
        <v>3207857</v>
      </c>
      <c r="G128" s="189">
        <v>65</v>
      </c>
      <c r="I128" s="186"/>
      <c r="J128" s="187"/>
    </row>
    <row r="129" spans="2:10">
      <c r="B129" s="188" t="s">
        <v>274</v>
      </c>
      <c r="C129" s="189" t="s">
        <v>572</v>
      </c>
      <c r="D129" s="190" t="s">
        <v>154</v>
      </c>
      <c r="E129" s="189" t="s">
        <v>573</v>
      </c>
      <c r="F129" s="191">
        <v>2416477</v>
      </c>
      <c r="G129" s="189">
        <v>32</v>
      </c>
      <c r="I129" s="186"/>
      <c r="J129" s="187"/>
    </row>
    <row r="130" spans="2:10">
      <c r="B130" s="188" t="s">
        <v>275</v>
      </c>
      <c r="C130" s="189" t="s">
        <v>574</v>
      </c>
      <c r="D130" s="190" t="s">
        <v>29</v>
      </c>
      <c r="E130" s="189" t="s">
        <v>571</v>
      </c>
      <c r="F130" s="191">
        <v>1103179</v>
      </c>
      <c r="G130" s="189">
        <v>32</v>
      </c>
      <c r="I130" s="186"/>
      <c r="J130" s="187"/>
    </row>
    <row r="131" spans="2:10">
      <c r="B131" s="188" t="s">
        <v>276</v>
      </c>
      <c r="C131" s="189" t="s">
        <v>572</v>
      </c>
      <c r="D131" s="190" t="s">
        <v>111</v>
      </c>
      <c r="E131" s="189" t="s">
        <v>571</v>
      </c>
      <c r="F131" s="191">
        <v>10236329</v>
      </c>
      <c r="G131" s="189">
        <v>80</v>
      </c>
      <c r="I131" s="186"/>
      <c r="J131" s="187"/>
    </row>
    <row r="132" spans="2:10">
      <c r="B132" s="188" t="s">
        <v>277</v>
      </c>
      <c r="C132" s="189" t="s">
        <v>572</v>
      </c>
      <c r="D132" s="190" t="s">
        <v>111</v>
      </c>
      <c r="E132" s="189" t="s">
        <v>573</v>
      </c>
      <c r="F132" s="191">
        <v>16897893</v>
      </c>
      <c r="G132" s="189">
        <v>80</v>
      </c>
      <c r="I132" s="186"/>
      <c r="J132" s="187"/>
    </row>
    <row r="133" spans="2:10">
      <c r="B133" s="188" t="s">
        <v>278</v>
      </c>
      <c r="C133" s="189" t="s">
        <v>572</v>
      </c>
      <c r="D133" s="190" t="s">
        <v>111</v>
      </c>
      <c r="E133" s="189" t="s">
        <v>573</v>
      </c>
      <c r="F133" s="191">
        <v>7045234</v>
      </c>
      <c r="G133" s="189">
        <v>55</v>
      </c>
      <c r="I133" s="186"/>
      <c r="J133" s="187"/>
    </row>
    <row r="134" spans="2:10">
      <c r="B134" s="188" t="s">
        <v>611</v>
      </c>
      <c r="C134" s="189" t="s">
        <v>572</v>
      </c>
      <c r="D134" s="190" t="s">
        <v>158</v>
      </c>
      <c r="E134" s="189" t="s">
        <v>573</v>
      </c>
      <c r="F134" s="191">
        <v>4422710</v>
      </c>
      <c r="G134" s="189">
        <v>50</v>
      </c>
      <c r="I134" s="186"/>
      <c r="J134" s="187"/>
    </row>
    <row r="135" spans="2:10">
      <c r="B135" s="188" t="s">
        <v>279</v>
      </c>
      <c r="C135" s="189" t="s">
        <v>572</v>
      </c>
      <c r="D135" s="190" t="s">
        <v>160</v>
      </c>
      <c r="E135" s="189" t="s">
        <v>573</v>
      </c>
      <c r="F135" s="191">
        <v>1235330</v>
      </c>
      <c r="G135" s="189">
        <v>40</v>
      </c>
      <c r="I135" s="186"/>
      <c r="J135" s="187"/>
    </row>
    <row r="136" spans="2:10">
      <c r="B136" s="188" t="s">
        <v>280</v>
      </c>
      <c r="C136" s="189" t="s">
        <v>572</v>
      </c>
      <c r="D136" s="190" t="s">
        <v>136</v>
      </c>
      <c r="E136" s="189" t="s">
        <v>573</v>
      </c>
      <c r="F136" s="191">
        <v>12355398</v>
      </c>
      <c r="G136" s="189">
        <v>90</v>
      </c>
      <c r="I136" s="186"/>
      <c r="J136" s="187"/>
    </row>
    <row r="137" spans="2:10">
      <c r="B137" s="188" t="s">
        <v>281</v>
      </c>
      <c r="C137" s="189" t="s">
        <v>572</v>
      </c>
      <c r="D137" s="190" t="s">
        <v>141</v>
      </c>
      <c r="E137" s="189" t="s">
        <v>573</v>
      </c>
      <c r="F137" s="191">
        <v>10514172</v>
      </c>
      <c r="G137" s="189">
        <v>85</v>
      </c>
      <c r="I137" s="186"/>
      <c r="J137" s="187"/>
    </row>
    <row r="138" spans="2:10">
      <c r="B138" s="188" t="s">
        <v>282</v>
      </c>
      <c r="C138" s="189" t="s">
        <v>572</v>
      </c>
      <c r="D138" s="190" t="s">
        <v>144</v>
      </c>
      <c r="E138" s="189" t="s">
        <v>573</v>
      </c>
      <c r="F138" s="191">
        <v>14927033</v>
      </c>
      <c r="G138" s="189">
        <v>97</v>
      </c>
      <c r="I138" s="186"/>
      <c r="J138" s="187"/>
    </row>
    <row r="139" spans="2:10">
      <c r="B139" s="188" t="s">
        <v>283</v>
      </c>
      <c r="C139" s="189" t="s">
        <v>572</v>
      </c>
      <c r="D139" s="190" t="s">
        <v>154</v>
      </c>
      <c r="E139" s="189" t="s">
        <v>573</v>
      </c>
      <c r="F139" s="191">
        <v>3901911</v>
      </c>
      <c r="G139" s="189">
        <v>41</v>
      </c>
      <c r="I139" s="186"/>
      <c r="J139" s="187"/>
    </row>
    <row r="140" spans="2:10">
      <c r="B140" s="188" t="s">
        <v>284</v>
      </c>
      <c r="C140" s="189" t="s">
        <v>572</v>
      </c>
      <c r="D140" s="190" t="s">
        <v>153</v>
      </c>
      <c r="E140" s="189" t="s">
        <v>573</v>
      </c>
      <c r="F140" s="191">
        <v>6865049</v>
      </c>
      <c r="G140" s="189">
        <v>75</v>
      </c>
      <c r="I140" s="186"/>
      <c r="J140" s="187"/>
    </row>
    <row r="141" spans="2:10">
      <c r="B141" s="188" t="s">
        <v>285</v>
      </c>
      <c r="C141" s="189" t="s">
        <v>572</v>
      </c>
      <c r="D141" s="190" t="s">
        <v>153</v>
      </c>
      <c r="E141" s="189" t="s">
        <v>573</v>
      </c>
      <c r="F141" s="191">
        <v>5700883</v>
      </c>
      <c r="G141" s="189">
        <v>50</v>
      </c>
      <c r="I141" s="186"/>
      <c r="J141" s="187"/>
    </row>
    <row r="142" spans="2:10">
      <c r="B142" s="188" t="s">
        <v>286</v>
      </c>
      <c r="C142" s="189" t="s">
        <v>572</v>
      </c>
      <c r="D142" s="190" t="s">
        <v>144</v>
      </c>
      <c r="E142" s="189" t="s">
        <v>571</v>
      </c>
      <c r="F142" s="191">
        <v>66267</v>
      </c>
      <c r="G142" s="189">
        <v>19</v>
      </c>
      <c r="I142" s="186"/>
      <c r="J142" s="187"/>
    </row>
    <row r="143" spans="2:10">
      <c r="B143" s="188" t="s">
        <v>287</v>
      </c>
      <c r="C143" s="189" t="s">
        <v>574</v>
      </c>
      <c r="D143" s="190" t="s">
        <v>113</v>
      </c>
      <c r="E143" s="189" t="s">
        <v>573</v>
      </c>
      <c r="F143" s="191">
        <v>1265991</v>
      </c>
      <c r="G143" s="189">
        <v>30</v>
      </c>
      <c r="I143" s="186"/>
      <c r="J143" s="187"/>
    </row>
    <row r="144" spans="2:10">
      <c r="B144" s="188" t="s">
        <v>288</v>
      </c>
      <c r="C144" s="189" t="s">
        <v>574</v>
      </c>
      <c r="D144" s="190" t="s">
        <v>113</v>
      </c>
      <c r="E144" s="189" t="s">
        <v>571</v>
      </c>
      <c r="F144" s="191">
        <v>3480485</v>
      </c>
      <c r="G144" s="189">
        <v>84</v>
      </c>
      <c r="I144" s="186"/>
      <c r="J144" s="187"/>
    </row>
    <row r="145" spans="2:10">
      <c r="B145" s="188" t="s">
        <v>750</v>
      </c>
      <c r="C145" s="189" t="s">
        <v>572</v>
      </c>
      <c r="D145" s="190" t="s">
        <v>136</v>
      </c>
      <c r="E145" s="189" t="s">
        <v>571</v>
      </c>
      <c r="F145" s="191">
        <v>3154922</v>
      </c>
      <c r="G145" s="189">
        <v>80</v>
      </c>
      <c r="I145" s="186"/>
      <c r="J145" s="187"/>
    </row>
    <row r="146" spans="2:10">
      <c r="B146" s="188" t="s">
        <v>289</v>
      </c>
      <c r="C146" s="189" t="s">
        <v>572</v>
      </c>
      <c r="D146" s="190" t="s">
        <v>119</v>
      </c>
      <c r="E146" s="189" t="s">
        <v>573</v>
      </c>
      <c r="F146" s="191">
        <v>11202586</v>
      </c>
      <c r="G146" s="189">
        <v>100</v>
      </c>
      <c r="I146" s="186"/>
      <c r="J146" s="187"/>
    </row>
    <row r="147" spans="2:10">
      <c r="B147" s="188" t="s">
        <v>290</v>
      </c>
      <c r="C147" s="189" t="s">
        <v>574</v>
      </c>
      <c r="D147" s="190" t="s">
        <v>180</v>
      </c>
      <c r="E147" s="189" t="s">
        <v>573</v>
      </c>
      <c r="F147" s="191">
        <v>6039605</v>
      </c>
      <c r="G147" s="189">
        <v>80</v>
      </c>
      <c r="I147" s="186"/>
      <c r="J147" s="187"/>
    </row>
    <row r="148" spans="2:10">
      <c r="B148" s="188" t="s">
        <v>631</v>
      </c>
      <c r="C148" s="189" t="s">
        <v>572</v>
      </c>
      <c r="D148" s="190" t="s">
        <v>123</v>
      </c>
      <c r="E148" s="189" t="s">
        <v>571</v>
      </c>
      <c r="F148" s="191">
        <v>700846</v>
      </c>
      <c r="G148" s="189">
        <v>32</v>
      </c>
      <c r="I148" s="186"/>
      <c r="J148" s="187"/>
    </row>
    <row r="149" spans="2:10">
      <c r="B149" s="188" t="s">
        <v>291</v>
      </c>
      <c r="C149" s="189" t="s">
        <v>572</v>
      </c>
      <c r="D149" s="190" t="s">
        <v>160</v>
      </c>
      <c r="E149" s="189" t="s">
        <v>573</v>
      </c>
      <c r="F149" s="191">
        <v>1074085</v>
      </c>
      <c r="G149" s="189">
        <v>28</v>
      </c>
      <c r="I149" s="186"/>
      <c r="J149" s="187"/>
    </row>
    <row r="150" spans="2:10">
      <c r="B150" s="188" t="s">
        <v>292</v>
      </c>
      <c r="C150" s="189" t="s">
        <v>572</v>
      </c>
      <c r="D150" s="190" t="s">
        <v>158</v>
      </c>
      <c r="E150" s="189" t="s">
        <v>573</v>
      </c>
      <c r="F150" s="191">
        <v>2757728</v>
      </c>
      <c r="G150" s="189">
        <v>40</v>
      </c>
      <c r="I150" s="186"/>
      <c r="J150" s="187"/>
    </row>
    <row r="151" spans="2:10">
      <c r="B151" s="188" t="s">
        <v>293</v>
      </c>
      <c r="C151" s="189" t="s">
        <v>572</v>
      </c>
      <c r="D151" s="190" t="s">
        <v>173</v>
      </c>
      <c r="E151" s="189" t="s">
        <v>573</v>
      </c>
      <c r="F151" s="191">
        <v>7552171</v>
      </c>
      <c r="G151" s="189">
        <v>40</v>
      </c>
      <c r="I151" s="186"/>
      <c r="J151" s="187"/>
    </row>
    <row r="152" spans="2:10">
      <c r="B152" s="188" t="s">
        <v>294</v>
      </c>
      <c r="C152" s="189" t="s">
        <v>572</v>
      </c>
      <c r="D152" s="190" t="s">
        <v>173</v>
      </c>
      <c r="E152" s="189" t="s">
        <v>573</v>
      </c>
      <c r="F152" s="191">
        <v>17154480</v>
      </c>
      <c r="G152" s="189">
        <v>97</v>
      </c>
      <c r="I152" s="186"/>
      <c r="J152" s="187"/>
    </row>
    <row r="153" spans="2:10">
      <c r="B153" s="188" t="s">
        <v>751</v>
      </c>
      <c r="C153" s="189" t="s">
        <v>572</v>
      </c>
      <c r="D153" s="190" t="s">
        <v>173</v>
      </c>
      <c r="E153" s="189" t="s">
        <v>571</v>
      </c>
      <c r="F153" s="191">
        <v>3757394</v>
      </c>
      <c r="G153" s="189">
        <v>45</v>
      </c>
      <c r="I153" s="186"/>
      <c r="J153" s="187"/>
    </row>
    <row r="154" spans="2:10">
      <c r="B154" s="188" t="s">
        <v>295</v>
      </c>
      <c r="C154" s="189" t="s">
        <v>574</v>
      </c>
      <c r="D154" s="190" t="s">
        <v>106</v>
      </c>
      <c r="E154" s="189" t="s">
        <v>573</v>
      </c>
      <c r="F154" s="191">
        <v>1369499</v>
      </c>
      <c r="G154" s="189">
        <v>17</v>
      </c>
      <c r="I154" s="186"/>
      <c r="J154" s="187"/>
    </row>
    <row r="155" spans="2:10">
      <c r="B155" s="188" t="s">
        <v>705</v>
      </c>
      <c r="C155" s="189" t="s">
        <v>572</v>
      </c>
      <c r="D155" s="190" t="s">
        <v>151</v>
      </c>
      <c r="E155" s="189" t="s">
        <v>571</v>
      </c>
      <c r="F155" s="191">
        <v>4380936</v>
      </c>
      <c r="G155" s="189">
        <v>100</v>
      </c>
      <c r="I155" s="186"/>
      <c r="J155" s="187"/>
    </row>
    <row r="156" spans="2:10">
      <c r="B156" s="188" t="s">
        <v>296</v>
      </c>
      <c r="C156" s="189" t="s">
        <v>572</v>
      </c>
      <c r="D156" s="190" t="s">
        <v>173</v>
      </c>
      <c r="E156" s="189" t="s">
        <v>573</v>
      </c>
      <c r="F156" s="191">
        <v>16331845</v>
      </c>
      <c r="G156" s="189">
        <v>89</v>
      </c>
      <c r="I156" s="186"/>
      <c r="J156" s="187"/>
    </row>
    <row r="157" spans="2:10">
      <c r="B157" s="188" t="s">
        <v>297</v>
      </c>
      <c r="C157" s="189" t="s">
        <v>574</v>
      </c>
      <c r="D157" s="190" t="s">
        <v>107</v>
      </c>
      <c r="E157" s="189" t="s">
        <v>573</v>
      </c>
      <c r="F157" s="191">
        <v>2699793</v>
      </c>
      <c r="G157" s="189">
        <v>28</v>
      </c>
      <c r="I157" s="186"/>
      <c r="J157" s="187"/>
    </row>
    <row r="158" spans="2:10">
      <c r="B158" s="188" t="s">
        <v>752</v>
      </c>
      <c r="C158" s="189" t="s">
        <v>572</v>
      </c>
      <c r="D158" s="190" t="s">
        <v>153</v>
      </c>
      <c r="E158" s="189" t="s">
        <v>571</v>
      </c>
      <c r="F158" s="191">
        <v>1087548</v>
      </c>
      <c r="G158" s="189">
        <v>35</v>
      </c>
      <c r="I158" s="186"/>
      <c r="J158" s="187"/>
    </row>
    <row r="159" spans="2:10">
      <c r="B159" s="188" t="s">
        <v>298</v>
      </c>
      <c r="C159" s="189" t="s">
        <v>572</v>
      </c>
      <c r="D159" s="190" t="s">
        <v>137</v>
      </c>
      <c r="E159" s="189" t="s">
        <v>571</v>
      </c>
      <c r="F159" s="191">
        <v>806304</v>
      </c>
      <c r="G159" s="189">
        <v>34</v>
      </c>
      <c r="I159" s="186"/>
      <c r="J159" s="187"/>
    </row>
    <row r="160" spans="2:10">
      <c r="B160" s="188" t="s">
        <v>299</v>
      </c>
      <c r="C160" s="189" t="s">
        <v>572</v>
      </c>
      <c r="D160" s="190" t="s">
        <v>137</v>
      </c>
      <c r="E160" s="189" t="s">
        <v>573</v>
      </c>
      <c r="F160" s="191">
        <v>3652082</v>
      </c>
      <c r="G160" s="189">
        <v>49</v>
      </c>
      <c r="I160" s="186"/>
      <c r="J160" s="187"/>
    </row>
    <row r="161" spans="2:10">
      <c r="B161" s="188" t="s">
        <v>300</v>
      </c>
      <c r="C161" s="189" t="s">
        <v>572</v>
      </c>
      <c r="D161" s="190" t="s">
        <v>153</v>
      </c>
      <c r="E161" s="189" t="s">
        <v>573</v>
      </c>
      <c r="F161" s="191">
        <v>7984673</v>
      </c>
      <c r="G161" s="189">
        <v>64</v>
      </c>
      <c r="I161" s="186"/>
      <c r="J161" s="187"/>
    </row>
    <row r="162" spans="2:10">
      <c r="B162" s="188" t="s">
        <v>301</v>
      </c>
      <c r="C162" s="189" t="s">
        <v>574</v>
      </c>
      <c r="D162" s="190" t="s">
        <v>178</v>
      </c>
      <c r="E162" s="189" t="s">
        <v>573</v>
      </c>
      <c r="F162" s="191">
        <v>322928</v>
      </c>
      <c r="G162" s="189">
        <v>8</v>
      </c>
      <c r="I162" s="186"/>
      <c r="J162" s="187"/>
    </row>
    <row r="163" spans="2:10">
      <c r="B163" s="188" t="s">
        <v>302</v>
      </c>
      <c r="C163" s="189" t="s">
        <v>572</v>
      </c>
      <c r="D163" s="190" t="s">
        <v>150</v>
      </c>
      <c r="E163" s="189" t="s">
        <v>573</v>
      </c>
      <c r="F163" s="191">
        <v>3518621</v>
      </c>
      <c r="G163" s="189">
        <v>46</v>
      </c>
      <c r="I163" s="186"/>
      <c r="J163" s="187"/>
    </row>
    <row r="164" spans="2:10">
      <c r="B164" s="188" t="s">
        <v>303</v>
      </c>
      <c r="C164" s="189" t="s">
        <v>574</v>
      </c>
      <c r="D164" s="190" t="s">
        <v>163</v>
      </c>
      <c r="E164" s="189" t="s">
        <v>571</v>
      </c>
      <c r="F164" s="191">
        <v>759423</v>
      </c>
      <c r="G164" s="189">
        <v>25</v>
      </c>
      <c r="I164" s="186"/>
      <c r="J164" s="187"/>
    </row>
    <row r="165" spans="2:10">
      <c r="B165" s="188" t="s">
        <v>632</v>
      </c>
      <c r="C165" s="189" t="s">
        <v>574</v>
      </c>
      <c r="D165" s="190" t="s">
        <v>126</v>
      </c>
      <c r="E165" s="189" t="s">
        <v>573</v>
      </c>
      <c r="F165" s="191">
        <v>1357017</v>
      </c>
      <c r="G165" s="189">
        <v>25</v>
      </c>
      <c r="I165" s="186"/>
      <c r="J165" s="187"/>
    </row>
    <row r="166" spans="2:10">
      <c r="B166" s="188" t="s">
        <v>304</v>
      </c>
      <c r="C166" s="189" t="s">
        <v>572</v>
      </c>
      <c r="D166" s="190" t="s">
        <v>115</v>
      </c>
      <c r="E166" s="189" t="s">
        <v>573</v>
      </c>
      <c r="F166" s="191">
        <v>9968567</v>
      </c>
      <c r="G166" s="189">
        <v>85</v>
      </c>
      <c r="I166" s="186"/>
      <c r="J166" s="187"/>
    </row>
    <row r="167" spans="2:10">
      <c r="B167" s="188" t="s">
        <v>753</v>
      </c>
      <c r="C167" s="189" t="s">
        <v>572</v>
      </c>
      <c r="D167" s="190" t="s">
        <v>121</v>
      </c>
      <c r="E167" s="189" t="s">
        <v>571</v>
      </c>
      <c r="F167" s="191">
        <v>7542541</v>
      </c>
      <c r="G167" s="189">
        <v>82</v>
      </c>
      <c r="I167" s="186"/>
      <c r="J167" s="187"/>
    </row>
    <row r="168" spans="2:10">
      <c r="B168" s="188" t="s">
        <v>305</v>
      </c>
      <c r="C168" s="189" t="s">
        <v>572</v>
      </c>
      <c r="D168" s="190" t="s">
        <v>136</v>
      </c>
      <c r="E168" s="189" t="s">
        <v>571</v>
      </c>
      <c r="F168" s="191">
        <v>1331978</v>
      </c>
      <c r="G168" s="189">
        <v>30</v>
      </c>
      <c r="I168" s="186"/>
      <c r="J168" s="187"/>
    </row>
    <row r="169" spans="2:10">
      <c r="B169" s="188" t="s">
        <v>306</v>
      </c>
      <c r="C169" s="189" t="s">
        <v>572</v>
      </c>
      <c r="D169" s="190" t="s">
        <v>119</v>
      </c>
      <c r="E169" s="189" t="s">
        <v>571</v>
      </c>
      <c r="F169" s="191">
        <v>338165</v>
      </c>
      <c r="G169" s="189">
        <v>30</v>
      </c>
      <c r="I169" s="186"/>
      <c r="J169" s="187"/>
    </row>
    <row r="170" spans="2:10">
      <c r="B170" s="188" t="s">
        <v>307</v>
      </c>
      <c r="C170" s="189" t="s">
        <v>574</v>
      </c>
      <c r="D170" s="190" t="s">
        <v>128</v>
      </c>
      <c r="E170" s="189" t="s">
        <v>573</v>
      </c>
      <c r="F170" s="191">
        <v>2819738</v>
      </c>
      <c r="G170" s="189">
        <v>39</v>
      </c>
      <c r="I170" s="186"/>
      <c r="J170" s="187"/>
    </row>
    <row r="171" spans="2:10">
      <c r="B171" s="188" t="s">
        <v>308</v>
      </c>
      <c r="C171" s="189" t="s">
        <v>574</v>
      </c>
      <c r="D171" s="190" t="s">
        <v>128</v>
      </c>
      <c r="E171" s="189" t="s">
        <v>573</v>
      </c>
      <c r="F171" s="191">
        <v>5491508</v>
      </c>
      <c r="G171" s="189">
        <v>46</v>
      </c>
      <c r="I171" s="186"/>
      <c r="J171" s="187"/>
    </row>
    <row r="172" spans="2:10">
      <c r="B172" s="188" t="s">
        <v>309</v>
      </c>
      <c r="C172" s="189" t="s">
        <v>574</v>
      </c>
      <c r="D172" s="190" t="s">
        <v>128</v>
      </c>
      <c r="E172" s="189" t="s">
        <v>571</v>
      </c>
      <c r="F172" s="191">
        <v>7569487</v>
      </c>
      <c r="G172" s="189">
        <v>105</v>
      </c>
      <c r="I172" s="186"/>
      <c r="J172" s="187"/>
    </row>
    <row r="173" spans="2:10">
      <c r="B173" s="188" t="s">
        <v>754</v>
      </c>
      <c r="C173" s="189" t="s">
        <v>574</v>
      </c>
      <c r="D173" s="190" t="s">
        <v>128</v>
      </c>
      <c r="E173" s="189" t="s">
        <v>571</v>
      </c>
      <c r="F173" s="191">
        <v>3278087</v>
      </c>
      <c r="G173" s="189">
        <v>68</v>
      </c>
      <c r="I173" s="186"/>
      <c r="J173" s="187"/>
    </row>
    <row r="174" spans="2:10">
      <c r="B174" s="188" t="s">
        <v>310</v>
      </c>
      <c r="C174" s="189" t="s">
        <v>574</v>
      </c>
      <c r="D174" s="190" t="s">
        <v>104</v>
      </c>
      <c r="E174" s="189" t="s">
        <v>573</v>
      </c>
      <c r="F174" s="191">
        <v>1602556</v>
      </c>
      <c r="G174" s="189">
        <v>28</v>
      </c>
      <c r="I174" s="186"/>
      <c r="J174" s="187"/>
    </row>
    <row r="175" spans="2:10">
      <c r="B175" s="188" t="s">
        <v>311</v>
      </c>
      <c r="C175" s="189" t="s">
        <v>572</v>
      </c>
      <c r="D175" s="190" t="s">
        <v>134</v>
      </c>
      <c r="E175" s="189" t="s">
        <v>573</v>
      </c>
      <c r="F175" s="191">
        <v>16777670</v>
      </c>
      <c r="G175" s="189">
        <v>86</v>
      </c>
      <c r="I175" s="186"/>
      <c r="J175" s="187"/>
    </row>
    <row r="176" spans="2:10">
      <c r="B176" s="188" t="s">
        <v>312</v>
      </c>
      <c r="C176" s="189" t="s">
        <v>572</v>
      </c>
      <c r="D176" s="190" t="s">
        <v>111</v>
      </c>
      <c r="E176" s="189" t="s">
        <v>573</v>
      </c>
      <c r="F176" s="191">
        <v>7339192</v>
      </c>
      <c r="G176" s="189">
        <v>50</v>
      </c>
      <c r="I176" s="186"/>
      <c r="J176" s="187"/>
    </row>
    <row r="177" spans="2:10">
      <c r="B177" s="188" t="s">
        <v>755</v>
      </c>
      <c r="C177" s="189" t="s">
        <v>572</v>
      </c>
      <c r="D177" s="190" t="s">
        <v>153</v>
      </c>
      <c r="E177" s="189" t="s">
        <v>571</v>
      </c>
      <c r="F177" s="191">
        <v>4702087</v>
      </c>
      <c r="G177" s="189">
        <v>40</v>
      </c>
      <c r="I177" s="186"/>
      <c r="J177" s="187"/>
    </row>
    <row r="178" spans="2:10">
      <c r="B178" s="188" t="s">
        <v>313</v>
      </c>
      <c r="C178" s="189" t="s">
        <v>572</v>
      </c>
      <c r="D178" s="190" t="s">
        <v>146</v>
      </c>
      <c r="E178" s="189" t="s">
        <v>573</v>
      </c>
      <c r="F178" s="191">
        <v>7062026</v>
      </c>
      <c r="G178" s="189">
        <v>45</v>
      </c>
      <c r="I178" s="186"/>
      <c r="J178" s="187"/>
    </row>
    <row r="179" spans="2:10">
      <c r="B179" s="188" t="s">
        <v>314</v>
      </c>
      <c r="C179" s="189" t="s">
        <v>572</v>
      </c>
      <c r="D179" s="190" t="s">
        <v>145</v>
      </c>
      <c r="E179" s="189" t="s">
        <v>573</v>
      </c>
      <c r="F179" s="191">
        <v>6565651</v>
      </c>
      <c r="G179" s="189">
        <v>60</v>
      </c>
      <c r="I179" s="186"/>
      <c r="J179" s="187"/>
    </row>
    <row r="180" spans="2:10">
      <c r="B180" s="188" t="s">
        <v>315</v>
      </c>
      <c r="C180" s="189" t="s">
        <v>574</v>
      </c>
      <c r="D180" s="190" t="s">
        <v>104</v>
      </c>
      <c r="E180" s="189" t="s">
        <v>573</v>
      </c>
      <c r="F180" s="191">
        <v>1483018</v>
      </c>
      <c r="G180" s="189">
        <v>30</v>
      </c>
      <c r="I180" s="186"/>
      <c r="J180" s="187"/>
    </row>
    <row r="181" spans="2:10">
      <c r="B181" s="188" t="s">
        <v>316</v>
      </c>
      <c r="C181" s="189" t="s">
        <v>574</v>
      </c>
      <c r="D181" s="190" t="s">
        <v>124</v>
      </c>
      <c r="E181" s="189" t="s">
        <v>573</v>
      </c>
      <c r="F181" s="191">
        <v>1888260</v>
      </c>
      <c r="G181" s="189">
        <v>23</v>
      </c>
      <c r="I181" s="186"/>
      <c r="J181" s="187"/>
    </row>
    <row r="182" spans="2:10">
      <c r="B182" s="188" t="s">
        <v>317</v>
      </c>
      <c r="C182" s="189" t="s">
        <v>574</v>
      </c>
      <c r="D182" s="190" t="s">
        <v>129</v>
      </c>
      <c r="E182" s="189" t="s">
        <v>573</v>
      </c>
      <c r="F182" s="191">
        <v>4895211</v>
      </c>
      <c r="G182" s="189">
        <v>40</v>
      </c>
      <c r="I182" s="186"/>
      <c r="J182" s="187"/>
    </row>
    <row r="183" spans="2:10">
      <c r="B183" s="188" t="s">
        <v>318</v>
      </c>
      <c r="C183" s="189" t="s">
        <v>574</v>
      </c>
      <c r="D183" s="190" t="s">
        <v>35</v>
      </c>
      <c r="E183" s="189" t="s">
        <v>573</v>
      </c>
      <c r="F183" s="191">
        <v>3895075</v>
      </c>
      <c r="G183" s="189">
        <v>40</v>
      </c>
      <c r="I183" s="186"/>
      <c r="J183" s="187"/>
    </row>
    <row r="184" spans="2:10">
      <c r="B184" s="188" t="s">
        <v>319</v>
      </c>
      <c r="C184" s="189" t="s">
        <v>572</v>
      </c>
      <c r="D184" s="190" t="s">
        <v>121</v>
      </c>
      <c r="E184" s="189" t="s">
        <v>573</v>
      </c>
      <c r="F184" s="191">
        <v>4966327</v>
      </c>
      <c r="G184" s="189">
        <v>64</v>
      </c>
      <c r="I184" s="186"/>
      <c r="J184" s="187"/>
    </row>
    <row r="185" spans="2:10">
      <c r="B185" s="188" t="s">
        <v>320</v>
      </c>
      <c r="C185" s="189" t="s">
        <v>572</v>
      </c>
      <c r="D185" s="190" t="s">
        <v>154</v>
      </c>
      <c r="E185" s="189" t="s">
        <v>573</v>
      </c>
      <c r="F185" s="191">
        <v>7559049</v>
      </c>
      <c r="G185" s="189">
        <v>70</v>
      </c>
      <c r="I185" s="186"/>
      <c r="J185" s="187"/>
    </row>
    <row r="186" spans="2:10">
      <c r="B186" s="188" t="s">
        <v>321</v>
      </c>
      <c r="C186" s="189" t="s">
        <v>574</v>
      </c>
      <c r="D186" s="190" t="s">
        <v>138</v>
      </c>
      <c r="E186" s="189" t="s">
        <v>573</v>
      </c>
      <c r="F186" s="191">
        <v>4963717</v>
      </c>
      <c r="G186" s="189">
        <v>34</v>
      </c>
      <c r="I186" s="186"/>
      <c r="J186" s="187"/>
    </row>
    <row r="187" spans="2:10">
      <c r="B187" s="188" t="s">
        <v>607</v>
      </c>
      <c r="C187" s="189" t="s">
        <v>574</v>
      </c>
      <c r="D187" s="190" t="s">
        <v>147</v>
      </c>
      <c r="E187" s="189" t="s">
        <v>573</v>
      </c>
      <c r="F187" s="191">
        <v>1437181</v>
      </c>
      <c r="G187" s="189">
        <v>15</v>
      </c>
      <c r="I187" s="186"/>
      <c r="J187" s="187"/>
    </row>
    <row r="188" spans="2:10">
      <c r="B188" s="188" t="s">
        <v>322</v>
      </c>
      <c r="C188" s="189" t="s">
        <v>574</v>
      </c>
      <c r="D188" s="190" t="s">
        <v>120</v>
      </c>
      <c r="E188" s="189" t="s">
        <v>573</v>
      </c>
      <c r="F188" s="191">
        <v>2633601</v>
      </c>
      <c r="G188" s="189">
        <v>24</v>
      </c>
      <c r="I188" s="186"/>
      <c r="J188" s="187"/>
    </row>
    <row r="189" spans="2:10">
      <c r="B189" s="188" t="s">
        <v>323</v>
      </c>
      <c r="C189" s="189" t="s">
        <v>574</v>
      </c>
      <c r="D189" s="190" t="s">
        <v>128</v>
      </c>
      <c r="E189" s="189" t="s">
        <v>573</v>
      </c>
      <c r="F189" s="191">
        <v>2790620</v>
      </c>
      <c r="G189" s="189">
        <v>36</v>
      </c>
      <c r="I189" s="186"/>
      <c r="J189" s="187"/>
    </row>
    <row r="190" spans="2:10">
      <c r="B190" s="188" t="s">
        <v>324</v>
      </c>
      <c r="C190" s="189" t="s">
        <v>572</v>
      </c>
      <c r="D190" s="190" t="s">
        <v>111</v>
      </c>
      <c r="E190" s="189" t="s">
        <v>571</v>
      </c>
      <c r="F190" s="191">
        <v>4389276</v>
      </c>
      <c r="G190" s="189">
        <v>70</v>
      </c>
      <c r="I190" s="186"/>
      <c r="J190" s="187"/>
    </row>
    <row r="191" spans="2:10">
      <c r="B191" s="188" t="s">
        <v>325</v>
      </c>
      <c r="C191" s="189" t="s">
        <v>572</v>
      </c>
      <c r="D191" s="190" t="s">
        <v>105</v>
      </c>
      <c r="E191" s="189" t="s">
        <v>573</v>
      </c>
      <c r="F191" s="191">
        <v>1584998</v>
      </c>
      <c r="G191" s="189">
        <v>30</v>
      </c>
      <c r="I191" s="186"/>
      <c r="J191" s="187"/>
    </row>
    <row r="192" spans="2:10">
      <c r="B192" s="188" t="s">
        <v>756</v>
      </c>
      <c r="C192" s="189" t="s">
        <v>572</v>
      </c>
      <c r="D192" s="190" t="s">
        <v>105</v>
      </c>
      <c r="E192" s="189" t="s">
        <v>571</v>
      </c>
      <c r="F192" s="191">
        <v>4030207</v>
      </c>
      <c r="G192" s="189">
        <v>78</v>
      </c>
      <c r="I192" s="186"/>
      <c r="J192" s="187"/>
    </row>
    <row r="193" spans="2:10">
      <c r="B193" s="188" t="s">
        <v>326</v>
      </c>
      <c r="C193" s="189" t="s">
        <v>572</v>
      </c>
      <c r="D193" s="190" t="s">
        <v>127</v>
      </c>
      <c r="E193" s="189" t="s">
        <v>571</v>
      </c>
      <c r="F193" s="191">
        <v>11765022</v>
      </c>
      <c r="G193" s="189">
        <v>92</v>
      </c>
      <c r="I193" s="186"/>
      <c r="J193" s="187"/>
    </row>
    <row r="194" spans="2:10">
      <c r="B194" s="188" t="s">
        <v>327</v>
      </c>
      <c r="C194" s="189" t="s">
        <v>572</v>
      </c>
      <c r="D194" s="190" t="s">
        <v>160</v>
      </c>
      <c r="E194" s="189" t="s">
        <v>573</v>
      </c>
      <c r="F194" s="191">
        <v>585666</v>
      </c>
      <c r="G194" s="189">
        <v>22</v>
      </c>
      <c r="I194" s="186"/>
      <c r="J194" s="187"/>
    </row>
    <row r="195" spans="2:10">
      <c r="B195" s="188" t="s">
        <v>328</v>
      </c>
      <c r="C195" s="189" t="s">
        <v>574</v>
      </c>
      <c r="D195" s="190" t="s">
        <v>128</v>
      </c>
      <c r="E195" s="189" t="s">
        <v>573</v>
      </c>
      <c r="F195" s="191">
        <v>9233758</v>
      </c>
      <c r="G195" s="189">
        <v>80</v>
      </c>
      <c r="I195" s="186"/>
      <c r="J195" s="187"/>
    </row>
    <row r="196" spans="2:10">
      <c r="B196" s="188" t="s">
        <v>329</v>
      </c>
      <c r="C196" s="189" t="s">
        <v>572</v>
      </c>
      <c r="D196" s="190" t="s">
        <v>115</v>
      </c>
      <c r="E196" s="189" t="s">
        <v>573</v>
      </c>
      <c r="F196" s="191">
        <v>11339447</v>
      </c>
      <c r="G196" s="189">
        <v>80</v>
      </c>
      <c r="I196" s="186"/>
      <c r="J196" s="187"/>
    </row>
    <row r="197" spans="2:10">
      <c r="B197" s="188" t="s">
        <v>330</v>
      </c>
      <c r="C197" s="189" t="s">
        <v>572</v>
      </c>
      <c r="D197" s="190" t="s">
        <v>108</v>
      </c>
      <c r="E197" s="189" t="s">
        <v>571</v>
      </c>
      <c r="F197" s="191">
        <v>525355</v>
      </c>
      <c r="G197" s="189">
        <v>30</v>
      </c>
      <c r="I197" s="186"/>
      <c r="J197" s="187"/>
    </row>
    <row r="198" spans="2:10">
      <c r="B198" s="188" t="s">
        <v>331</v>
      </c>
      <c r="C198" s="189" t="s">
        <v>572</v>
      </c>
      <c r="D198" s="190" t="s">
        <v>115</v>
      </c>
      <c r="E198" s="189" t="s">
        <v>573</v>
      </c>
      <c r="F198" s="191">
        <v>11973712</v>
      </c>
      <c r="G198" s="189">
        <v>73</v>
      </c>
      <c r="I198" s="186"/>
      <c r="J198" s="187"/>
    </row>
    <row r="199" spans="2:10">
      <c r="B199" s="188" t="s">
        <v>332</v>
      </c>
      <c r="C199" s="189" t="s">
        <v>572</v>
      </c>
      <c r="D199" s="190" t="s">
        <v>110</v>
      </c>
      <c r="E199" s="189" t="s">
        <v>573</v>
      </c>
      <c r="F199" s="191">
        <v>6111572</v>
      </c>
      <c r="G199" s="189">
        <v>47</v>
      </c>
      <c r="I199" s="186"/>
      <c r="J199" s="187"/>
    </row>
    <row r="200" spans="2:10">
      <c r="B200" s="188" t="s">
        <v>333</v>
      </c>
      <c r="C200" s="189" t="s">
        <v>572</v>
      </c>
      <c r="D200" s="190" t="s">
        <v>154</v>
      </c>
      <c r="E200" s="189" t="s">
        <v>571</v>
      </c>
      <c r="F200" s="191">
        <v>1988687</v>
      </c>
      <c r="G200" s="189">
        <v>50</v>
      </c>
      <c r="I200" s="186"/>
      <c r="J200" s="187"/>
    </row>
    <row r="201" spans="2:10">
      <c r="B201" s="188" t="s">
        <v>601</v>
      </c>
      <c r="C201" s="189" t="s">
        <v>572</v>
      </c>
      <c r="D201" s="190" t="s">
        <v>145</v>
      </c>
      <c r="E201" s="189" t="s">
        <v>571</v>
      </c>
      <c r="F201" s="191">
        <v>2114827</v>
      </c>
      <c r="G201" s="189">
        <v>80</v>
      </c>
      <c r="I201" s="186"/>
      <c r="J201" s="187"/>
    </row>
    <row r="202" spans="2:10">
      <c r="B202" s="188" t="s">
        <v>757</v>
      </c>
      <c r="C202" s="189" t="s">
        <v>572</v>
      </c>
      <c r="D202" s="190" t="s">
        <v>176</v>
      </c>
      <c r="E202" s="189" t="s">
        <v>571</v>
      </c>
      <c r="F202" s="191">
        <v>1602365</v>
      </c>
      <c r="G202" s="189">
        <v>50</v>
      </c>
      <c r="I202" s="186"/>
      <c r="J202" s="187"/>
    </row>
    <row r="203" spans="2:10">
      <c r="B203" s="188" t="s">
        <v>334</v>
      </c>
      <c r="C203" s="189" t="s">
        <v>572</v>
      </c>
      <c r="D203" s="190" t="s">
        <v>136</v>
      </c>
      <c r="E203" s="189" t="s">
        <v>571</v>
      </c>
      <c r="F203" s="191">
        <v>1601270</v>
      </c>
      <c r="G203" s="189">
        <v>41</v>
      </c>
      <c r="I203" s="186"/>
      <c r="J203" s="187"/>
    </row>
    <row r="204" spans="2:10">
      <c r="B204" s="188" t="s">
        <v>335</v>
      </c>
      <c r="C204" s="189" t="s">
        <v>572</v>
      </c>
      <c r="D204" s="190" t="s">
        <v>134</v>
      </c>
      <c r="E204" s="189" t="s">
        <v>573</v>
      </c>
      <c r="F204" s="191">
        <v>14383193</v>
      </c>
      <c r="G204" s="189">
        <v>80</v>
      </c>
      <c r="I204" s="186"/>
      <c r="J204" s="187"/>
    </row>
    <row r="205" spans="2:10">
      <c r="B205" s="188" t="s">
        <v>336</v>
      </c>
      <c r="C205" s="189" t="s">
        <v>572</v>
      </c>
      <c r="D205" s="190" t="s">
        <v>143</v>
      </c>
      <c r="E205" s="189" t="s">
        <v>573</v>
      </c>
      <c r="F205" s="191">
        <v>5581973</v>
      </c>
      <c r="G205" s="189">
        <v>69</v>
      </c>
      <c r="I205" s="186"/>
      <c r="J205" s="187"/>
    </row>
    <row r="206" spans="2:10">
      <c r="B206" s="188" t="s">
        <v>337</v>
      </c>
      <c r="C206" s="189" t="s">
        <v>572</v>
      </c>
      <c r="D206" s="190" t="s">
        <v>127</v>
      </c>
      <c r="E206" s="189" t="s">
        <v>571</v>
      </c>
      <c r="F206" s="191">
        <v>17662274</v>
      </c>
      <c r="G206" s="189">
        <v>90</v>
      </c>
      <c r="I206" s="186"/>
      <c r="J206" s="187"/>
    </row>
    <row r="207" spans="2:10">
      <c r="B207" s="188" t="s">
        <v>338</v>
      </c>
      <c r="C207" s="189" t="s">
        <v>574</v>
      </c>
      <c r="D207" s="190" t="s">
        <v>129</v>
      </c>
      <c r="E207" s="189" t="s">
        <v>571</v>
      </c>
      <c r="F207" s="191">
        <v>333045</v>
      </c>
      <c r="G207" s="189">
        <v>10</v>
      </c>
      <c r="I207" s="186"/>
      <c r="J207" s="187"/>
    </row>
    <row r="208" spans="2:10">
      <c r="B208" s="188" t="s">
        <v>339</v>
      </c>
      <c r="C208" s="189" t="s">
        <v>574</v>
      </c>
      <c r="D208" s="190" t="s">
        <v>148</v>
      </c>
      <c r="E208" s="189" t="s">
        <v>573</v>
      </c>
      <c r="F208" s="191">
        <v>4470947</v>
      </c>
      <c r="G208" s="189">
        <v>41</v>
      </c>
      <c r="I208" s="186"/>
      <c r="J208" s="187"/>
    </row>
    <row r="209" spans="2:10">
      <c r="B209" s="188" t="s">
        <v>340</v>
      </c>
      <c r="C209" s="189" t="s">
        <v>572</v>
      </c>
      <c r="D209" s="190" t="s">
        <v>174</v>
      </c>
      <c r="E209" s="189" t="s">
        <v>571</v>
      </c>
      <c r="F209" s="191">
        <v>3809598</v>
      </c>
      <c r="G209" s="189">
        <v>91</v>
      </c>
      <c r="I209" s="186"/>
      <c r="J209" s="187"/>
    </row>
    <row r="210" spans="2:10">
      <c r="B210" s="188" t="s">
        <v>341</v>
      </c>
      <c r="C210" s="189" t="s">
        <v>572</v>
      </c>
      <c r="D210" s="190" t="s">
        <v>174</v>
      </c>
      <c r="E210" s="189" t="s">
        <v>571</v>
      </c>
      <c r="F210" s="191">
        <v>3185393</v>
      </c>
      <c r="G210" s="189">
        <v>55</v>
      </c>
      <c r="I210" s="186"/>
      <c r="J210" s="187"/>
    </row>
    <row r="211" spans="2:10">
      <c r="B211" s="188" t="s">
        <v>758</v>
      </c>
      <c r="C211" s="189" t="s">
        <v>574</v>
      </c>
      <c r="D211" s="190" t="s">
        <v>133</v>
      </c>
      <c r="E211" s="189" t="s">
        <v>571</v>
      </c>
      <c r="F211" s="191">
        <v>1665423</v>
      </c>
      <c r="G211" s="189">
        <v>36</v>
      </c>
      <c r="I211" s="186"/>
      <c r="J211" s="187"/>
    </row>
    <row r="212" spans="2:10">
      <c r="B212" s="188" t="s">
        <v>342</v>
      </c>
      <c r="C212" s="189" t="s">
        <v>574</v>
      </c>
      <c r="D212" s="190" t="s">
        <v>133</v>
      </c>
      <c r="E212" s="189" t="s">
        <v>571</v>
      </c>
      <c r="F212" s="191">
        <v>5419016</v>
      </c>
      <c r="G212" s="189">
        <v>83</v>
      </c>
      <c r="I212" s="186"/>
      <c r="J212" s="187"/>
    </row>
    <row r="213" spans="2:10">
      <c r="B213" s="188" t="s">
        <v>343</v>
      </c>
      <c r="C213" s="189" t="s">
        <v>572</v>
      </c>
      <c r="D213" s="190" t="s">
        <v>174</v>
      </c>
      <c r="E213" s="189" t="s">
        <v>573</v>
      </c>
      <c r="F213" s="191">
        <v>9733166</v>
      </c>
      <c r="G213" s="189">
        <v>65</v>
      </c>
      <c r="I213" s="186"/>
      <c r="J213" s="187"/>
    </row>
    <row r="214" spans="2:10">
      <c r="B214" s="188" t="s">
        <v>633</v>
      </c>
      <c r="C214" s="189" t="s">
        <v>572</v>
      </c>
      <c r="D214" s="190" t="s">
        <v>176</v>
      </c>
      <c r="E214" s="189" t="s">
        <v>571</v>
      </c>
      <c r="F214" s="191">
        <v>4582639</v>
      </c>
      <c r="G214" s="189">
        <v>80</v>
      </c>
      <c r="I214" s="186"/>
      <c r="J214" s="187"/>
    </row>
    <row r="215" spans="2:10">
      <c r="B215" s="188" t="s">
        <v>706</v>
      </c>
      <c r="C215" s="189" t="s">
        <v>574</v>
      </c>
      <c r="D215" s="190" t="s">
        <v>138</v>
      </c>
      <c r="E215" s="189" t="s">
        <v>571</v>
      </c>
      <c r="F215" s="191">
        <v>3348844</v>
      </c>
      <c r="G215" s="189">
        <v>42</v>
      </c>
      <c r="I215" s="186"/>
      <c r="J215" s="187"/>
    </row>
    <row r="216" spans="2:10">
      <c r="B216" s="188" t="s">
        <v>344</v>
      </c>
      <c r="C216" s="189" t="s">
        <v>572</v>
      </c>
      <c r="D216" s="190" t="s">
        <v>174</v>
      </c>
      <c r="E216" s="189" t="s">
        <v>571</v>
      </c>
      <c r="F216" s="191">
        <v>4346771</v>
      </c>
      <c r="G216" s="189">
        <v>70</v>
      </c>
      <c r="I216" s="186"/>
      <c r="J216" s="187"/>
    </row>
    <row r="217" spans="2:10">
      <c r="B217" s="188" t="s">
        <v>345</v>
      </c>
      <c r="C217" s="189" t="s">
        <v>572</v>
      </c>
      <c r="D217" s="190" t="s">
        <v>105</v>
      </c>
      <c r="E217" s="189" t="s">
        <v>573</v>
      </c>
      <c r="F217" s="191">
        <v>7998450</v>
      </c>
      <c r="G217" s="189">
        <v>100</v>
      </c>
      <c r="I217" s="186"/>
      <c r="J217" s="187"/>
    </row>
    <row r="218" spans="2:10">
      <c r="B218" s="188" t="s">
        <v>634</v>
      </c>
      <c r="C218" s="189" t="s">
        <v>572</v>
      </c>
      <c r="D218" s="190" t="s">
        <v>127</v>
      </c>
      <c r="E218" s="189" t="s">
        <v>573</v>
      </c>
      <c r="F218" s="191"/>
      <c r="G218" s="189">
        <v>0</v>
      </c>
      <c r="I218" s="186"/>
      <c r="J218" s="187"/>
    </row>
    <row r="219" spans="2:10">
      <c r="B219" s="188" t="s">
        <v>346</v>
      </c>
      <c r="C219" s="189" t="s">
        <v>574</v>
      </c>
      <c r="D219" s="190" t="s">
        <v>128</v>
      </c>
      <c r="E219" s="189" t="s">
        <v>573</v>
      </c>
      <c r="F219" s="191">
        <v>3319950</v>
      </c>
      <c r="G219" s="189">
        <v>47</v>
      </c>
      <c r="I219" s="186"/>
      <c r="J219" s="187"/>
    </row>
    <row r="220" spans="2:10">
      <c r="B220" s="188" t="s">
        <v>347</v>
      </c>
      <c r="C220" s="189" t="s">
        <v>572</v>
      </c>
      <c r="D220" s="190" t="s">
        <v>119</v>
      </c>
      <c r="E220" s="189" t="s">
        <v>573</v>
      </c>
      <c r="F220" s="191">
        <v>3510937</v>
      </c>
      <c r="G220" s="189">
        <v>46</v>
      </c>
      <c r="I220" s="186"/>
      <c r="J220" s="187"/>
    </row>
    <row r="221" spans="2:10">
      <c r="B221" s="188" t="s">
        <v>348</v>
      </c>
      <c r="C221" s="189" t="s">
        <v>574</v>
      </c>
      <c r="D221" s="190" t="s">
        <v>126</v>
      </c>
      <c r="E221" s="189" t="s">
        <v>571</v>
      </c>
      <c r="F221" s="191">
        <v>1911609</v>
      </c>
      <c r="G221" s="189">
        <v>60</v>
      </c>
      <c r="I221" s="186"/>
      <c r="J221" s="187"/>
    </row>
    <row r="222" spans="2:10">
      <c r="B222" s="188" t="s">
        <v>349</v>
      </c>
      <c r="C222" s="189" t="s">
        <v>572</v>
      </c>
      <c r="D222" s="190" t="s">
        <v>121</v>
      </c>
      <c r="E222" s="189" t="s">
        <v>571</v>
      </c>
      <c r="F222" s="191">
        <v>1702537</v>
      </c>
      <c r="G222" s="189">
        <v>29</v>
      </c>
      <c r="I222" s="186"/>
      <c r="J222" s="187"/>
    </row>
    <row r="223" spans="2:10">
      <c r="B223" s="188" t="s">
        <v>350</v>
      </c>
      <c r="C223" s="189" t="s">
        <v>572</v>
      </c>
      <c r="D223" s="190" t="s">
        <v>111</v>
      </c>
      <c r="E223" s="189" t="s">
        <v>573</v>
      </c>
      <c r="F223" s="191">
        <v>20448031</v>
      </c>
      <c r="G223" s="189">
        <v>86</v>
      </c>
      <c r="I223" s="186"/>
      <c r="J223" s="187"/>
    </row>
    <row r="224" spans="2:10">
      <c r="B224" s="188" t="s">
        <v>759</v>
      </c>
      <c r="C224" s="189" t="s">
        <v>572</v>
      </c>
      <c r="D224" s="190" t="s">
        <v>151</v>
      </c>
      <c r="E224" s="189" t="s">
        <v>571</v>
      </c>
      <c r="F224" s="191">
        <v>2263266</v>
      </c>
      <c r="G224" s="189">
        <v>39</v>
      </c>
      <c r="I224" s="186"/>
      <c r="J224" s="187"/>
    </row>
    <row r="225" spans="2:10">
      <c r="B225" s="188" t="s">
        <v>351</v>
      </c>
      <c r="C225" s="189" t="s">
        <v>572</v>
      </c>
      <c r="D225" s="190" t="s">
        <v>111</v>
      </c>
      <c r="E225" s="189" t="s">
        <v>573</v>
      </c>
      <c r="F225" s="191">
        <v>4423174</v>
      </c>
      <c r="G225" s="189">
        <v>50</v>
      </c>
      <c r="I225" s="186"/>
      <c r="J225" s="187"/>
    </row>
    <row r="226" spans="2:10">
      <c r="B226" s="188" t="s">
        <v>352</v>
      </c>
      <c r="C226" s="189" t="s">
        <v>574</v>
      </c>
      <c r="D226" s="190" t="s">
        <v>28</v>
      </c>
      <c r="E226" s="189" t="s">
        <v>571</v>
      </c>
      <c r="F226" s="191">
        <v>1690859</v>
      </c>
      <c r="G226" s="189">
        <v>45</v>
      </c>
      <c r="I226" s="186"/>
      <c r="J226" s="187"/>
    </row>
    <row r="227" spans="2:10">
      <c r="B227" s="188" t="s">
        <v>353</v>
      </c>
      <c r="C227" s="189" t="s">
        <v>572</v>
      </c>
      <c r="D227" s="190" t="s">
        <v>127</v>
      </c>
      <c r="E227" s="189" t="s">
        <v>573</v>
      </c>
      <c r="F227" s="191">
        <v>15485836</v>
      </c>
      <c r="G227" s="189">
        <v>88</v>
      </c>
      <c r="I227" s="186"/>
      <c r="J227" s="187"/>
    </row>
    <row r="228" spans="2:10">
      <c r="B228" s="188" t="s">
        <v>354</v>
      </c>
      <c r="C228" s="189" t="s">
        <v>574</v>
      </c>
      <c r="D228" s="190" t="s">
        <v>148</v>
      </c>
      <c r="E228" s="189" t="s">
        <v>571</v>
      </c>
      <c r="F228" s="191">
        <v>5202146</v>
      </c>
      <c r="G228" s="189">
        <v>76</v>
      </c>
      <c r="I228" s="186"/>
      <c r="J228" s="187"/>
    </row>
    <row r="229" spans="2:10">
      <c r="B229" s="188" t="s">
        <v>355</v>
      </c>
      <c r="C229" s="189" t="s">
        <v>572</v>
      </c>
      <c r="D229" s="190" t="s">
        <v>154</v>
      </c>
      <c r="E229" s="189" t="s">
        <v>573</v>
      </c>
      <c r="F229" s="191">
        <v>3844084</v>
      </c>
      <c r="G229" s="189">
        <v>33</v>
      </c>
      <c r="I229" s="186"/>
      <c r="J229" s="187"/>
    </row>
    <row r="230" spans="2:10">
      <c r="B230" s="188" t="s">
        <v>356</v>
      </c>
      <c r="C230" s="189" t="s">
        <v>572</v>
      </c>
      <c r="D230" s="190" t="s">
        <v>154</v>
      </c>
      <c r="E230" s="189" t="s">
        <v>573</v>
      </c>
      <c r="F230" s="191">
        <v>1148266</v>
      </c>
      <c r="G230" s="189">
        <v>40</v>
      </c>
      <c r="I230" s="186"/>
      <c r="J230" s="187"/>
    </row>
    <row r="231" spans="2:10">
      <c r="B231" s="188" t="s">
        <v>357</v>
      </c>
      <c r="C231" s="189" t="s">
        <v>572</v>
      </c>
      <c r="D231" s="190" t="s">
        <v>137</v>
      </c>
      <c r="E231" s="189" t="s">
        <v>571</v>
      </c>
      <c r="F231" s="191">
        <v>5579678</v>
      </c>
      <c r="G231" s="189">
        <v>100</v>
      </c>
      <c r="I231" s="186"/>
      <c r="J231" s="187"/>
    </row>
    <row r="232" spans="2:10">
      <c r="B232" s="188" t="s">
        <v>358</v>
      </c>
      <c r="C232" s="189" t="s">
        <v>572</v>
      </c>
      <c r="D232" s="190" t="s">
        <v>137</v>
      </c>
      <c r="E232" s="189" t="s">
        <v>573</v>
      </c>
      <c r="F232" s="191">
        <v>6091799</v>
      </c>
      <c r="G232" s="189">
        <v>73</v>
      </c>
      <c r="I232" s="186"/>
      <c r="J232" s="187"/>
    </row>
    <row r="233" spans="2:10">
      <c r="B233" s="188" t="s">
        <v>359</v>
      </c>
      <c r="C233" s="189" t="s">
        <v>572</v>
      </c>
      <c r="D233" s="190" t="s">
        <v>132</v>
      </c>
      <c r="E233" s="189" t="s">
        <v>571</v>
      </c>
      <c r="F233" s="191">
        <v>3080997</v>
      </c>
      <c r="G233" s="189">
        <v>61</v>
      </c>
      <c r="I233" s="186"/>
      <c r="J233" s="187"/>
    </row>
    <row r="234" spans="2:10">
      <c r="B234" s="188" t="s">
        <v>360</v>
      </c>
      <c r="C234" s="189" t="s">
        <v>574</v>
      </c>
      <c r="D234" s="190" t="s">
        <v>163</v>
      </c>
      <c r="E234" s="189" t="s">
        <v>573</v>
      </c>
      <c r="F234" s="191">
        <v>1905494</v>
      </c>
      <c r="G234" s="189">
        <v>16</v>
      </c>
      <c r="I234" s="186"/>
      <c r="J234" s="187"/>
    </row>
    <row r="235" spans="2:10">
      <c r="B235" s="188" t="s">
        <v>361</v>
      </c>
      <c r="C235" s="189" t="s">
        <v>574</v>
      </c>
      <c r="D235" s="190" t="s">
        <v>113</v>
      </c>
      <c r="E235" s="189" t="s">
        <v>571</v>
      </c>
      <c r="F235" s="191">
        <v>3097814</v>
      </c>
      <c r="G235" s="189">
        <v>53</v>
      </c>
      <c r="I235" s="186"/>
      <c r="J235" s="187"/>
    </row>
    <row r="236" spans="2:10">
      <c r="B236" s="188" t="s">
        <v>362</v>
      </c>
      <c r="C236" s="189" t="s">
        <v>574</v>
      </c>
      <c r="D236" s="190" t="s">
        <v>140</v>
      </c>
      <c r="E236" s="189" t="s">
        <v>571</v>
      </c>
      <c r="F236" s="191">
        <v>1373518</v>
      </c>
      <c r="G236" s="189">
        <v>25</v>
      </c>
      <c r="I236" s="186"/>
      <c r="J236" s="187"/>
    </row>
    <row r="237" spans="2:10">
      <c r="B237" s="188" t="s">
        <v>760</v>
      </c>
      <c r="C237" s="189" t="s">
        <v>574</v>
      </c>
      <c r="D237" s="190" t="s">
        <v>140</v>
      </c>
      <c r="E237" s="189" t="s">
        <v>571</v>
      </c>
      <c r="F237" s="191">
        <v>1765926</v>
      </c>
      <c r="G237" s="189">
        <v>28</v>
      </c>
      <c r="I237" s="186"/>
      <c r="J237" s="187"/>
    </row>
    <row r="238" spans="2:10">
      <c r="B238" s="188" t="s">
        <v>635</v>
      </c>
      <c r="C238" s="189" t="s">
        <v>574</v>
      </c>
      <c r="D238" s="190" t="s">
        <v>120</v>
      </c>
      <c r="E238" s="189" t="s">
        <v>571</v>
      </c>
      <c r="F238" s="191">
        <v>2921779</v>
      </c>
      <c r="G238" s="189">
        <v>41</v>
      </c>
      <c r="I238" s="186"/>
      <c r="J238" s="187"/>
    </row>
    <row r="239" spans="2:10">
      <c r="B239" s="188" t="s">
        <v>363</v>
      </c>
      <c r="C239" s="189" t="s">
        <v>574</v>
      </c>
      <c r="D239" s="190" t="s">
        <v>120</v>
      </c>
      <c r="E239" s="189" t="s">
        <v>571</v>
      </c>
      <c r="F239" s="191">
        <v>3822030</v>
      </c>
      <c r="G239" s="189">
        <v>63</v>
      </c>
      <c r="I239" s="186"/>
      <c r="J239" s="187"/>
    </row>
    <row r="240" spans="2:10">
      <c r="B240" s="188" t="s">
        <v>761</v>
      </c>
      <c r="C240" s="189" t="s">
        <v>574</v>
      </c>
      <c r="D240" s="190" t="s">
        <v>120</v>
      </c>
      <c r="E240" s="189" t="s">
        <v>571</v>
      </c>
      <c r="F240" s="191">
        <v>1796642</v>
      </c>
      <c r="G240" s="189">
        <v>35</v>
      </c>
      <c r="I240" s="186"/>
      <c r="J240" s="187"/>
    </row>
    <row r="241" spans="2:10">
      <c r="B241" s="188" t="s">
        <v>364</v>
      </c>
      <c r="C241" s="189" t="s">
        <v>574</v>
      </c>
      <c r="D241" s="190" t="s">
        <v>171</v>
      </c>
      <c r="E241" s="189" t="s">
        <v>571</v>
      </c>
      <c r="F241" s="191">
        <v>564511</v>
      </c>
      <c r="G241" s="189">
        <v>33</v>
      </c>
      <c r="I241" s="186"/>
      <c r="J241" s="187"/>
    </row>
    <row r="242" spans="2:10">
      <c r="B242" s="188" t="s">
        <v>365</v>
      </c>
      <c r="C242" s="189" t="s">
        <v>572</v>
      </c>
      <c r="D242" s="190" t="s">
        <v>173</v>
      </c>
      <c r="E242" s="189" t="s">
        <v>571</v>
      </c>
      <c r="F242" s="191">
        <v>2084208</v>
      </c>
      <c r="G242" s="189">
        <v>36</v>
      </c>
      <c r="I242" s="186"/>
      <c r="J242" s="187"/>
    </row>
    <row r="243" spans="2:10">
      <c r="B243" s="188" t="s">
        <v>366</v>
      </c>
      <c r="C243" s="189" t="s">
        <v>572</v>
      </c>
      <c r="D243" s="190" t="s">
        <v>121</v>
      </c>
      <c r="E243" s="189" t="s">
        <v>573</v>
      </c>
      <c r="F243" s="191">
        <v>5438159</v>
      </c>
      <c r="G243" s="189">
        <v>62</v>
      </c>
      <c r="I243" s="186"/>
      <c r="J243" s="187"/>
    </row>
    <row r="244" spans="2:10">
      <c r="B244" s="188" t="s">
        <v>367</v>
      </c>
      <c r="C244" s="189" t="s">
        <v>574</v>
      </c>
      <c r="D244" s="190" t="s">
        <v>128</v>
      </c>
      <c r="E244" s="189" t="s">
        <v>573</v>
      </c>
      <c r="F244" s="191">
        <v>3014808</v>
      </c>
      <c r="G244" s="189">
        <v>40</v>
      </c>
      <c r="I244" s="186"/>
      <c r="J244" s="187"/>
    </row>
    <row r="245" spans="2:10">
      <c r="B245" s="188" t="s">
        <v>368</v>
      </c>
      <c r="C245" s="189" t="s">
        <v>574</v>
      </c>
      <c r="D245" s="190" t="s">
        <v>128</v>
      </c>
      <c r="E245" s="189" t="s">
        <v>571</v>
      </c>
      <c r="F245" s="191">
        <v>2048051</v>
      </c>
      <c r="G245" s="189">
        <v>50</v>
      </c>
      <c r="I245" s="186"/>
      <c r="J245" s="187"/>
    </row>
    <row r="246" spans="2:10">
      <c r="B246" s="188" t="s">
        <v>762</v>
      </c>
      <c r="C246" s="189" t="s">
        <v>574</v>
      </c>
      <c r="D246" s="190" t="s">
        <v>163</v>
      </c>
      <c r="E246" s="189" t="s">
        <v>571</v>
      </c>
      <c r="F246" s="191">
        <v>2351454</v>
      </c>
      <c r="G246" s="189">
        <v>44</v>
      </c>
      <c r="I246" s="186"/>
      <c r="J246" s="187"/>
    </row>
    <row r="247" spans="2:10">
      <c r="B247" s="188" t="s">
        <v>369</v>
      </c>
      <c r="C247" s="189" t="s">
        <v>574</v>
      </c>
      <c r="D247" s="190" t="s">
        <v>128</v>
      </c>
      <c r="E247" s="189" t="s">
        <v>571</v>
      </c>
      <c r="F247" s="191">
        <v>3942934</v>
      </c>
      <c r="G247" s="189">
        <v>42</v>
      </c>
      <c r="I247" s="186"/>
      <c r="J247" s="187"/>
    </row>
    <row r="248" spans="2:10">
      <c r="B248" s="188" t="s">
        <v>370</v>
      </c>
      <c r="C248" s="189" t="s">
        <v>572</v>
      </c>
      <c r="D248" s="190" t="s">
        <v>151</v>
      </c>
      <c r="E248" s="189" t="s">
        <v>573</v>
      </c>
      <c r="F248" s="191">
        <v>3539796</v>
      </c>
      <c r="G248" s="189">
        <v>38</v>
      </c>
      <c r="I248" s="186"/>
      <c r="J248" s="187"/>
    </row>
    <row r="249" spans="2:10">
      <c r="B249" s="188" t="s">
        <v>371</v>
      </c>
      <c r="C249" s="189" t="s">
        <v>572</v>
      </c>
      <c r="D249" s="190" t="s">
        <v>136</v>
      </c>
      <c r="E249" s="189" t="s">
        <v>573</v>
      </c>
      <c r="F249" s="191">
        <v>3493235</v>
      </c>
      <c r="G249" s="189">
        <v>49</v>
      </c>
      <c r="I249" s="186"/>
      <c r="J249" s="187"/>
    </row>
    <row r="250" spans="2:10" ht="12.75" customHeight="1">
      <c r="B250" s="188" t="s">
        <v>372</v>
      </c>
      <c r="C250" s="189" t="s">
        <v>574</v>
      </c>
      <c r="D250" s="190" t="s">
        <v>128</v>
      </c>
      <c r="E250" s="189" t="s">
        <v>573</v>
      </c>
      <c r="F250" s="191">
        <v>6466699</v>
      </c>
      <c r="G250" s="189">
        <v>60</v>
      </c>
      <c r="I250" s="186"/>
      <c r="J250" s="187"/>
    </row>
    <row r="251" spans="2:10">
      <c r="B251" s="188" t="s">
        <v>373</v>
      </c>
      <c r="C251" s="189" t="s">
        <v>574</v>
      </c>
      <c r="D251" s="190" t="s">
        <v>167</v>
      </c>
      <c r="E251" s="189" t="s">
        <v>573</v>
      </c>
      <c r="F251" s="191">
        <v>214924</v>
      </c>
      <c r="G251" s="189">
        <v>10</v>
      </c>
      <c r="I251" s="186"/>
      <c r="J251" s="187"/>
    </row>
    <row r="252" spans="2:10">
      <c r="B252" s="188" t="s">
        <v>374</v>
      </c>
      <c r="C252" s="189" t="s">
        <v>572</v>
      </c>
      <c r="D252" s="190" t="s">
        <v>105</v>
      </c>
      <c r="E252" s="189" t="s">
        <v>573</v>
      </c>
      <c r="F252" s="191">
        <v>5978180</v>
      </c>
      <c r="G252" s="189">
        <v>85</v>
      </c>
      <c r="I252" s="186"/>
      <c r="J252" s="187"/>
    </row>
    <row r="253" spans="2:10">
      <c r="B253" s="188" t="s">
        <v>375</v>
      </c>
      <c r="C253" s="189" t="s">
        <v>572</v>
      </c>
      <c r="D253" s="190" t="s">
        <v>115</v>
      </c>
      <c r="E253" s="189" t="s">
        <v>573</v>
      </c>
      <c r="F253" s="191">
        <v>8262922</v>
      </c>
      <c r="G253" s="189">
        <v>55</v>
      </c>
      <c r="I253" s="186"/>
      <c r="J253" s="187"/>
    </row>
    <row r="254" spans="2:10">
      <c r="B254" s="188" t="s">
        <v>376</v>
      </c>
      <c r="C254" s="189" t="s">
        <v>572</v>
      </c>
      <c r="D254" s="190" t="s">
        <v>146</v>
      </c>
      <c r="E254" s="189" t="s">
        <v>573</v>
      </c>
      <c r="F254" s="191">
        <v>11941449</v>
      </c>
      <c r="G254" s="189">
        <v>82</v>
      </c>
      <c r="I254" s="186"/>
      <c r="J254" s="187"/>
    </row>
    <row r="255" spans="2:10">
      <c r="B255" s="188" t="s">
        <v>377</v>
      </c>
      <c r="C255" s="189" t="s">
        <v>574</v>
      </c>
      <c r="D255" s="190" t="s">
        <v>178</v>
      </c>
      <c r="E255" s="189" t="s">
        <v>573</v>
      </c>
      <c r="F255" s="191">
        <v>4242081</v>
      </c>
      <c r="G255" s="189">
        <v>31</v>
      </c>
      <c r="I255" s="186"/>
      <c r="J255" s="187"/>
    </row>
    <row r="256" spans="2:10">
      <c r="B256" s="188" t="s">
        <v>378</v>
      </c>
      <c r="C256" s="189" t="s">
        <v>574</v>
      </c>
      <c r="D256" s="190" t="s">
        <v>171</v>
      </c>
      <c r="E256" s="189" t="s">
        <v>571</v>
      </c>
      <c r="F256" s="191">
        <v>2770587</v>
      </c>
      <c r="G256" s="189">
        <v>35</v>
      </c>
      <c r="I256" s="186"/>
      <c r="J256" s="187"/>
    </row>
    <row r="257" spans="2:10">
      <c r="B257" s="188" t="s">
        <v>379</v>
      </c>
      <c r="C257" s="189" t="s">
        <v>572</v>
      </c>
      <c r="D257" s="190" t="s">
        <v>145</v>
      </c>
      <c r="E257" s="189" t="s">
        <v>573</v>
      </c>
      <c r="F257" s="191">
        <v>7528618</v>
      </c>
      <c r="G257" s="189">
        <v>80</v>
      </c>
      <c r="I257" s="186"/>
      <c r="J257" s="187"/>
    </row>
    <row r="258" spans="2:10">
      <c r="B258" s="188" t="s">
        <v>763</v>
      </c>
      <c r="C258" s="189" t="s">
        <v>572</v>
      </c>
      <c r="D258" s="190" t="s">
        <v>165</v>
      </c>
      <c r="E258" s="189" t="s">
        <v>573</v>
      </c>
      <c r="F258" s="191">
        <v>2628167</v>
      </c>
      <c r="G258" s="189">
        <v>30</v>
      </c>
      <c r="I258" s="186"/>
      <c r="J258" s="187"/>
    </row>
    <row r="259" spans="2:10">
      <c r="B259" s="188" t="s">
        <v>381</v>
      </c>
      <c r="C259" s="189" t="s">
        <v>572</v>
      </c>
      <c r="D259" s="190" t="s">
        <v>144</v>
      </c>
      <c r="E259" s="189" t="s">
        <v>573</v>
      </c>
      <c r="F259" s="191">
        <v>6632504</v>
      </c>
      <c r="G259" s="189">
        <v>72</v>
      </c>
      <c r="I259" s="186"/>
      <c r="J259" s="187"/>
    </row>
    <row r="260" spans="2:10">
      <c r="B260" s="188" t="s">
        <v>382</v>
      </c>
      <c r="C260" s="189" t="s">
        <v>572</v>
      </c>
      <c r="D260" s="190" t="s">
        <v>141</v>
      </c>
      <c r="E260" s="189" t="s">
        <v>571</v>
      </c>
      <c r="F260" s="191">
        <v>2980000</v>
      </c>
      <c r="G260" s="189">
        <v>90</v>
      </c>
      <c r="I260" s="186"/>
      <c r="J260" s="187"/>
    </row>
    <row r="261" spans="2:10">
      <c r="B261" s="188" t="s">
        <v>383</v>
      </c>
      <c r="C261" s="189" t="s">
        <v>574</v>
      </c>
      <c r="D261" s="190" t="s">
        <v>30</v>
      </c>
      <c r="E261" s="189" t="s">
        <v>571</v>
      </c>
      <c r="F261" s="191">
        <v>1486887</v>
      </c>
      <c r="G261" s="189">
        <v>40</v>
      </c>
      <c r="I261" s="186"/>
      <c r="J261" s="187"/>
    </row>
    <row r="262" spans="2:10">
      <c r="B262" s="188" t="s">
        <v>384</v>
      </c>
      <c r="C262" s="189" t="s">
        <v>572</v>
      </c>
      <c r="D262" s="190" t="s">
        <v>108</v>
      </c>
      <c r="E262" s="189" t="s">
        <v>573</v>
      </c>
      <c r="F262" s="191">
        <v>1231360</v>
      </c>
      <c r="G262" s="189">
        <v>40</v>
      </c>
      <c r="I262" s="186"/>
      <c r="J262" s="187"/>
    </row>
    <row r="263" spans="2:10">
      <c r="B263" s="188" t="s">
        <v>385</v>
      </c>
      <c r="C263" s="189" t="s">
        <v>572</v>
      </c>
      <c r="D263" s="190" t="s">
        <v>144</v>
      </c>
      <c r="E263" s="189" t="s">
        <v>571</v>
      </c>
      <c r="F263" s="191"/>
      <c r="G263" s="189">
        <v>0</v>
      </c>
      <c r="I263" s="186"/>
      <c r="J263" s="187"/>
    </row>
    <row r="264" spans="2:10">
      <c r="B264" s="188" t="s">
        <v>386</v>
      </c>
      <c r="C264" s="189" t="s">
        <v>574</v>
      </c>
      <c r="D264" s="190" t="s">
        <v>26</v>
      </c>
      <c r="E264" s="189" t="s">
        <v>571</v>
      </c>
      <c r="F264" s="191">
        <v>1603503</v>
      </c>
      <c r="G264" s="189">
        <v>40</v>
      </c>
      <c r="I264" s="186"/>
      <c r="J264" s="187"/>
    </row>
    <row r="265" spans="2:10">
      <c r="B265" s="188" t="s">
        <v>387</v>
      </c>
      <c r="C265" s="189" t="s">
        <v>574</v>
      </c>
      <c r="D265" s="190" t="s">
        <v>26</v>
      </c>
      <c r="E265" s="189" t="s">
        <v>571</v>
      </c>
      <c r="F265" s="191">
        <v>5318299</v>
      </c>
      <c r="G265" s="189">
        <v>59</v>
      </c>
      <c r="I265" s="186"/>
      <c r="J265" s="187"/>
    </row>
    <row r="266" spans="2:10">
      <c r="B266" s="188" t="s">
        <v>388</v>
      </c>
      <c r="C266" s="189" t="s">
        <v>572</v>
      </c>
      <c r="D266" s="190" t="s">
        <v>150</v>
      </c>
      <c r="E266" s="189" t="s">
        <v>573</v>
      </c>
      <c r="F266" s="191">
        <v>7378803</v>
      </c>
      <c r="G266" s="189">
        <v>75</v>
      </c>
      <c r="I266" s="186"/>
      <c r="J266" s="187"/>
    </row>
    <row r="267" spans="2:10">
      <c r="B267" s="188" t="s">
        <v>389</v>
      </c>
      <c r="C267" s="189" t="s">
        <v>574</v>
      </c>
      <c r="D267" s="190" t="s">
        <v>163</v>
      </c>
      <c r="E267" s="189" t="s">
        <v>573</v>
      </c>
      <c r="F267" s="191">
        <v>1349903</v>
      </c>
      <c r="G267" s="189">
        <v>20</v>
      </c>
      <c r="I267" s="186"/>
      <c r="J267" s="187"/>
    </row>
    <row r="268" spans="2:10">
      <c r="B268" s="188" t="s">
        <v>390</v>
      </c>
      <c r="C268" s="189" t="s">
        <v>572</v>
      </c>
      <c r="D268" s="190" t="s">
        <v>123</v>
      </c>
      <c r="E268" s="189" t="s">
        <v>573</v>
      </c>
      <c r="F268" s="191">
        <v>2157874</v>
      </c>
      <c r="G268" s="189">
        <v>45</v>
      </c>
      <c r="I268" s="186"/>
      <c r="J268" s="187"/>
    </row>
    <row r="269" spans="2:10">
      <c r="B269" s="188" t="s">
        <v>391</v>
      </c>
      <c r="C269" s="189" t="s">
        <v>572</v>
      </c>
      <c r="D269" s="190" t="s">
        <v>134</v>
      </c>
      <c r="E269" s="189" t="s">
        <v>573</v>
      </c>
      <c r="F269" s="191">
        <v>10062766</v>
      </c>
      <c r="G269" s="189">
        <v>70</v>
      </c>
      <c r="I269" s="186"/>
      <c r="J269" s="187"/>
    </row>
    <row r="270" spans="2:10">
      <c r="B270" s="188" t="s">
        <v>636</v>
      </c>
      <c r="C270" s="189" t="s">
        <v>572</v>
      </c>
      <c r="D270" s="190" t="s">
        <v>145</v>
      </c>
      <c r="E270" s="189" t="s">
        <v>571</v>
      </c>
      <c r="F270" s="191">
        <v>5469950</v>
      </c>
      <c r="G270" s="189">
        <v>76</v>
      </c>
      <c r="I270" s="186"/>
      <c r="J270" s="187"/>
    </row>
    <row r="271" spans="2:10">
      <c r="B271" s="188" t="s">
        <v>392</v>
      </c>
      <c r="C271" s="189" t="s">
        <v>572</v>
      </c>
      <c r="D271" s="190" t="s">
        <v>146</v>
      </c>
      <c r="E271" s="189" t="s">
        <v>571</v>
      </c>
      <c r="F271" s="191">
        <v>5778579</v>
      </c>
      <c r="G271" s="189">
        <v>90</v>
      </c>
      <c r="I271" s="186"/>
      <c r="J271" s="187"/>
    </row>
    <row r="272" spans="2:10">
      <c r="B272" s="188" t="s">
        <v>764</v>
      </c>
      <c r="C272" s="189" t="s">
        <v>572</v>
      </c>
      <c r="D272" s="190" t="s">
        <v>136</v>
      </c>
      <c r="E272" s="189" t="s">
        <v>571</v>
      </c>
      <c r="F272" s="191">
        <v>411908</v>
      </c>
      <c r="G272" s="189">
        <v>25</v>
      </c>
      <c r="I272" s="186"/>
      <c r="J272" s="187"/>
    </row>
    <row r="273" spans="2:10">
      <c r="B273" s="188" t="s">
        <v>393</v>
      </c>
      <c r="C273" s="189" t="s">
        <v>574</v>
      </c>
      <c r="D273" s="190" t="s">
        <v>147</v>
      </c>
      <c r="E273" s="189" t="s">
        <v>571</v>
      </c>
      <c r="F273" s="191">
        <v>1183321</v>
      </c>
      <c r="G273" s="189">
        <v>20</v>
      </c>
      <c r="I273" s="186"/>
      <c r="J273" s="187"/>
    </row>
    <row r="274" spans="2:10">
      <c r="B274" s="188" t="s">
        <v>394</v>
      </c>
      <c r="C274" s="189" t="s">
        <v>574</v>
      </c>
      <c r="D274" s="190" t="s">
        <v>104</v>
      </c>
      <c r="E274" s="189" t="s">
        <v>571</v>
      </c>
      <c r="F274" s="191">
        <v>1723243</v>
      </c>
      <c r="G274" s="189">
        <v>32</v>
      </c>
      <c r="I274" s="186"/>
      <c r="J274" s="187"/>
    </row>
    <row r="275" spans="2:10">
      <c r="B275" s="188" t="s">
        <v>395</v>
      </c>
      <c r="C275" s="189" t="s">
        <v>572</v>
      </c>
      <c r="D275" s="190" t="s">
        <v>108</v>
      </c>
      <c r="E275" s="189" t="s">
        <v>573</v>
      </c>
      <c r="F275" s="191"/>
      <c r="G275" s="189">
        <v>0</v>
      </c>
      <c r="I275" s="186"/>
      <c r="J275" s="187"/>
    </row>
    <row r="276" spans="2:10">
      <c r="B276" s="188" t="s">
        <v>396</v>
      </c>
      <c r="C276" s="189" t="s">
        <v>574</v>
      </c>
      <c r="D276" s="190" t="s">
        <v>147</v>
      </c>
      <c r="E276" s="189" t="s">
        <v>573</v>
      </c>
      <c r="F276" s="191">
        <v>12865714</v>
      </c>
      <c r="G276" s="189">
        <v>75</v>
      </c>
      <c r="I276" s="186"/>
      <c r="J276" s="187"/>
    </row>
    <row r="277" spans="2:10">
      <c r="B277" s="188" t="s">
        <v>397</v>
      </c>
      <c r="C277" s="189" t="s">
        <v>574</v>
      </c>
      <c r="D277" s="190" t="s">
        <v>147</v>
      </c>
      <c r="E277" s="189" t="s">
        <v>571</v>
      </c>
      <c r="F277" s="191">
        <v>592760</v>
      </c>
      <c r="G277" s="189">
        <v>20</v>
      </c>
      <c r="I277" s="186"/>
      <c r="J277" s="187"/>
    </row>
    <row r="278" spans="2:10">
      <c r="B278" s="188" t="s">
        <v>765</v>
      </c>
      <c r="C278" s="189" t="s">
        <v>574</v>
      </c>
      <c r="D278" s="190" t="s">
        <v>147</v>
      </c>
      <c r="E278" s="189" t="s">
        <v>571</v>
      </c>
      <c r="F278" s="191">
        <v>5253287</v>
      </c>
      <c r="G278" s="189">
        <v>45</v>
      </c>
      <c r="I278" s="186"/>
      <c r="J278" s="187"/>
    </row>
    <row r="279" spans="2:10">
      <c r="B279" s="188" t="s">
        <v>583</v>
      </c>
      <c r="C279" s="189" t="s">
        <v>574</v>
      </c>
      <c r="D279" s="190" t="s">
        <v>147</v>
      </c>
      <c r="E279" s="189" t="s">
        <v>571</v>
      </c>
      <c r="F279" s="191">
        <v>5209117</v>
      </c>
      <c r="G279" s="189">
        <v>67</v>
      </c>
      <c r="I279" s="186"/>
      <c r="J279" s="187"/>
    </row>
    <row r="280" spans="2:10">
      <c r="B280" s="188" t="s">
        <v>398</v>
      </c>
      <c r="C280" s="189" t="s">
        <v>572</v>
      </c>
      <c r="D280" s="190" t="s">
        <v>132</v>
      </c>
      <c r="E280" s="189" t="s">
        <v>573</v>
      </c>
      <c r="F280" s="191">
        <v>9892214</v>
      </c>
      <c r="G280" s="189">
        <v>70</v>
      </c>
      <c r="I280" s="186"/>
      <c r="J280" s="187"/>
    </row>
    <row r="281" spans="2:10">
      <c r="B281" s="188" t="s">
        <v>399</v>
      </c>
      <c r="C281" s="189" t="s">
        <v>572</v>
      </c>
      <c r="D281" s="190" t="s">
        <v>38</v>
      </c>
      <c r="E281" s="189" t="s">
        <v>573</v>
      </c>
      <c r="F281" s="191">
        <v>4232459</v>
      </c>
      <c r="G281" s="189">
        <v>60</v>
      </c>
      <c r="I281" s="186"/>
      <c r="J281" s="187"/>
    </row>
    <row r="282" spans="2:10">
      <c r="B282" s="188" t="s">
        <v>400</v>
      </c>
      <c r="C282" s="189" t="s">
        <v>574</v>
      </c>
      <c r="D282" s="190" t="s">
        <v>120</v>
      </c>
      <c r="E282" s="189" t="s">
        <v>573</v>
      </c>
      <c r="F282" s="191">
        <v>1166149</v>
      </c>
      <c r="G282" s="189">
        <v>16</v>
      </c>
      <c r="I282" s="186"/>
      <c r="J282" s="187"/>
    </row>
    <row r="283" spans="2:10">
      <c r="B283" s="188" t="s">
        <v>401</v>
      </c>
      <c r="C283" s="189" t="s">
        <v>574</v>
      </c>
      <c r="D283" s="190" t="s">
        <v>138</v>
      </c>
      <c r="E283" s="189" t="s">
        <v>573</v>
      </c>
      <c r="F283" s="191">
        <v>883358</v>
      </c>
      <c r="G283" s="189">
        <v>22</v>
      </c>
      <c r="I283" s="186"/>
      <c r="J283" s="187"/>
    </row>
    <row r="284" spans="2:10">
      <c r="B284" s="188" t="s">
        <v>402</v>
      </c>
      <c r="C284" s="189" t="s">
        <v>574</v>
      </c>
      <c r="D284" s="190" t="s">
        <v>138</v>
      </c>
      <c r="E284" s="189" t="s">
        <v>571</v>
      </c>
      <c r="F284" s="191">
        <v>5378064</v>
      </c>
      <c r="G284" s="189">
        <v>75</v>
      </c>
      <c r="I284" s="186"/>
      <c r="J284" s="187"/>
    </row>
    <row r="285" spans="2:10">
      <c r="B285" s="188" t="s">
        <v>766</v>
      </c>
      <c r="C285" s="189" t="s">
        <v>574</v>
      </c>
      <c r="D285" s="190" t="s">
        <v>138</v>
      </c>
      <c r="E285" s="189" t="s">
        <v>571</v>
      </c>
      <c r="F285" s="191">
        <v>2845489</v>
      </c>
      <c r="G285" s="189">
        <v>45</v>
      </c>
      <c r="I285" s="186"/>
      <c r="J285" s="187"/>
    </row>
    <row r="286" spans="2:10">
      <c r="B286" s="188" t="s">
        <v>403</v>
      </c>
      <c r="C286" s="189" t="s">
        <v>572</v>
      </c>
      <c r="D286" s="190" t="s">
        <v>150</v>
      </c>
      <c r="E286" s="189" t="s">
        <v>573</v>
      </c>
      <c r="F286" s="191">
        <v>4950941</v>
      </c>
      <c r="G286" s="189">
        <v>44</v>
      </c>
      <c r="I286" s="186"/>
      <c r="J286" s="187"/>
    </row>
    <row r="287" spans="2:10">
      <c r="B287" s="188" t="s">
        <v>404</v>
      </c>
      <c r="C287" s="189" t="s">
        <v>572</v>
      </c>
      <c r="D287" s="190" t="s">
        <v>176</v>
      </c>
      <c r="E287" s="189" t="s">
        <v>571</v>
      </c>
      <c r="F287" s="191">
        <v>1191170</v>
      </c>
      <c r="G287" s="189">
        <v>40</v>
      </c>
      <c r="I287" s="186"/>
      <c r="J287" s="187"/>
    </row>
    <row r="288" spans="2:10">
      <c r="B288" s="188" t="s">
        <v>767</v>
      </c>
      <c r="C288" s="189" t="s">
        <v>572</v>
      </c>
      <c r="D288" s="190" t="s">
        <v>105</v>
      </c>
      <c r="E288" s="189" t="s">
        <v>571</v>
      </c>
      <c r="F288" s="191">
        <v>1404215</v>
      </c>
      <c r="G288" s="189">
        <v>50</v>
      </c>
      <c r="I288" s="186"/>
      <c r="J288" s="187"/>
    </row>
    <row r="289" spans="2:10">
      <c r="B289" s="188" t="s">
        <v>637</v>
      </c>
      <c r="C289" s="189" t="s">
        <v>572</v>
      </c>
      <c r="D289" s="190" t="s">
        <v>151</v>
      </c>
      <c r="E289" s="189" t="s">
        <v>571</v>
      </c>
      <c r="F289" s="191">
        <v>2218515</v>
      </c>
      <c r="G289" s="189">
        <v>50</v>
      </c>
      <c r="I289" s="186"/>
      <c r="J289" s="187"/>
    </row>
    <row r="290" spans="2:10">
      <c r="B290" s="188" t="s">
        <v>405</v>
      </c>
      <c r="C290" s="189" t="s">
        <v>572</v>
      </c>
      <c r="D290" s="190" t="s">
        <v>151</v>
      </c>
      <c r="E290" s="189" t="s">
        <v>571</v>
      </c>
      <c r="F290" s="191">
        <v>2711372</v>
      </c>
      <c r="G290" s="189">
        <v>105</v>
      </c>
      <c r="I290" s="186"/>
      <c r="J290" s="187"/>
    </row>
    <row r="291" spans="2:10">
      <c r="B291" s="188" t="s">
        <v>406</v>
      </c>
      <c r="C291" s="189" t="s">
        <v>574</v>
      </c>
      <c r="D291" s="190" t="s">
        <v>129</v>
      </c>
      <c r="E291" s="189" t="s">
        <v>571</v>
      </c>
      <c r="F291" s="191">
        <v>2107589</v>
      </c>
      <c r="G291" s="189">
        <v>40</v>
      </c>
      <c r="I291" s="186"/>
      <c r="J291" s="187"/>
    </row>
    <row r="292" spans="2:10">
      <c r="B292" s="188" t="s">
        <v>407</v>
      </c>
      <c r="C292" s="189" t="s">
        <v>572</v>
      </c>
      <c r="D292" s="190" t="s">
        <v>136</v>
      </c>
      <c r="E292" s="189" t="s">
        <v>571</v>
      </c>
      <c r="F292" s="191">
        <v>2934572</v>
      </c>
      <c r="G292" s="189">
        <v>82</v>
      </c>
      <c r="I292" s="186"/>
      <c r="J292" s="187"/>
    </row>
    <row r="293" spans="2:10">
      <c r="B293" s="188" t="s">
        <v>408</v>
      </c>
      <c r="C293" s="189" t="s">
        <v>572</v>
      </c>
      <c r="D293" s="190" t="s">
        <v>153</v>
      </c>
      <c r="E293" s="189" t="s">
        <v>573</v>
      </c>
      <c r="F293" s="191">
        <v>5842309</v>
      </c>
      <c r="G293" s="189">
        <v>69</v>
      </c>
      <c r="I293" s="186"/>
      <c r="J293" s="187"/>
    </row>
    <row r="294" spans="2:10">
      <c r="B294" s="188" t="s">
        <v>409</v>
      </c>
      <c r="C294" s="189" t="s">
        <v>572</v>
      </c>
      <c r="D294" s="190" t="s">
        <v>154</v>
      </c>
      <c r="E294" s="189" t="s">
        <v>573</v>
      </c>
      <c r="F294" s="191">
        <v>1953980</v>
      </c>
      <c r="G294" s="189">
        <v>35</v>
      </c>
      <c r="I294" s="186"/>
      <c r="J294" s="187"/>
    </row>
    <row r="295" spans="2:10">
      <c r="B295" s="188" t="s">
        <v>410</v>
      </c>
      <c r="C295" s="189" t="s">
        <v>574</v>
      </c>
      <c r="D295" s="190" t="s">
        <v>138</v>
      </c>
      <c r="E295" s="189" t="s">
        <v>571</v>
      </c>
      <c r="F295" s="191">
        <v>4784247</v>
      </c>
      <c r="G295" s="189">
        <v>69</v>
      </c>
      <c r="I295" s="186"/>
      <c r="J295" s="187"/>
    </row>
    <row r="296" spans="2:10">
      <c r="B296" s="188" t="s">
        <v>411</v>
      </c>
      <c r="C296" s="189" t="s">
        <v>574</v>
      </c>
      <c r="D296" s="190" t="s">
        <v>138</v>
      </c>
      <c r="E296" s="189" t="s">
        <v>571</v>
      </c>
      <c r="F296" s="191">
        <v>1163318</v>
      </c>
      <c r="G296" s="189">
        <v>35</v>
      </c>
      <c r="I296" s="186"/>
      <c r="J296" s="187"/>
    </row>
    <row r="297" spans="2:10">
      <c r="B297" s="188" t="s">
        <v>412</v>
      </c>
      <c r="C297" s="189" t="s">
        <v>574</v>
      </c>
      <c r="D297" s="190" t="s">
        <v>138</v>
      </c>
      <c r="E297" s="189" t="s">
        <v>573</v>
      </c>
      <c r="F297" s="191">
        <v>1484988</v>
      </c>
      <c r="G297" s="189">
        <v>15</v>
      </c>
      <c r="I297" s="186"/>
      <c r="J297" s="187"/>
    </row>
    <row r="298" spans="2:10">
      <c r="B298" s="188" t="s">
        <v>768</v>
      </c>
      <c r="C298" s="189" t="s">
        <v>574</v>
      </c>
      <c r="D298" s="190" t="s">
        <v>138</v>
      </c>
      <c r="E298" s="189" t="s">
        <v>571</v>
      </c>
      <c r="F298" s="191">
        <v>3081856</v>
      </c>
      <c r="G298" s="189">
        <v>46</v>
      </c>
      <c r="I298" s="186"/>
      <c r="J298" s="187"/>
    </row>
    <row r="299" spans="2:10">
      <c r="B299" s="188" t="s">
        <v>413</v>
      </c>
      <c r="C299" s="189" t="s">
        <v>572</v>
      </c>
      <c r="D299" s="190" t="s">
        <v>115</v>
      </c>
      <c r="E299" s="189" t="s">
        <v>573</v>
      </c>
      <c r="F299" s="191">
        <v>8330160</v>
      </c>
      <c r="G299" s="189">
        <v>70</v>
      </c>
      <c r="I299" s="186"/>
      <c r="J299" s="187"/>
    </row>
    <row r="300" spans="2:10">
      <c r="B300" s="188" t="s">
        <v>414</v>
      </c>
      <c r="C300" s="189" t="s">
        <v>572</v>
      </c>
      <c r="D300" s="190" t="s">
        <v>150</v>
      </c>
      <c r="E300" s="189" t="s">
        <v>573</v>
      </c>
      <c r="F300" s="191">
        <v>6676868</v>
      </c>
      <c r="G300" s="189">
        <v>62</v>
      </c>
      <c r="I300" s="186"/>
      <c r="J300" s="187"/>
    </row>
    <row r="301" spans="2:10">
      <c r="B301" s="188" t="s">
        <v>415</v>
      </c>
      <c r="C301" s="189" t="s">
        <v>572</v>
      </c>
      <c r="D301" s="190" t="s">
        <v>150</v>
      </c>
      <c r="E301" s="189" t="s">
        <v>571</v>
      </c>
      <c r="F301" s="191">
        <v>9057977</v>
      </c>
      <c r="G301" s="189">
        <v>105</v>
      </c>
      <c r="I301" s="186"/>
      <c r="J301" s="187"/>
    </row>
    <row r="302" spans="2:10">
      <c r="B302" s="188" t="s">
        <v>608</v>
      </c>
      <c r="C302" s="189" t="s">
        <v>572</v>
      </c>
      <c r="D302" s="190" t="s">
        <v>151</v>
      </c>
      <c r="E302" s="189" t="s">
        <v>571</v>
      </c>
      <c r="F302" s="191">
        <v>4010188</v>
      </c>
      <c r="G302" s="189">
        <v>80</v>
      </c>
      <c r="I302" s="186"/>
      <c r="J302" s="187"/>
    </row>
    <row r="303" spans="2:10">
      <c r="B303" s="188" t="s">
        <v>609</v>
      </c>
      <c r="C303" s="189" t="s">
        <v>572</v>
      </c>
      <c r="D303" s="190" t="s">
        <v>150</v>
      </c>
      <c r="E303" s="189" t="s">
        <v>571</v>
      </c>
      <c r="F303" s="191">
        <v>4761186</v>
      </c>
      <c r="G303" s="189">
        <v>92</v>
      </c>
      <c r="I303" s="186"/>
      <c r="J303" s="187"/>
    </row>
    <row r="304" spans="2:10">
      <c r="B304" s="188" t="s">
        <v>416</v>
      </c>
      <c r="C304" s="189" t="s">
        <v>574</v>
      </c>
      <c r="D304" s="190" t="s">
        <v>102</v>
      </c>
      <c r="E304" s="189" t="s">
        <v>571</v>
      </c>
      <c r="F304" s="191">
        <v>988018</v>
      </c>
      <c r="G304" s="189">
        <v>40</v>
      </c>
      <c r="I304" s="186"/>
      <c r="J304" s="187"/>
    </row>
    <row r="305" spans="2:10">
      <c r="B305" s="188" t="s">
        <v>417</v>
      </c>
      <c r="C305" s="189" t="s">
        <v>574</v>
      </c>
      <c r="D305" s="190" t="s">
        <v>36</v>
      </c>
      <c r="E305" s="189" t="s">
        <v>571</v>
      </c>
      <c r="F305" s="191">
        <v>1575660</v>
      </c>
      <c r="G305" s="189">
        <v>32</v>
      </c>
      <c r="I305" s="186"/>
      <c r="J305" s="187"/>
    </row>
    <row r="306" spans="2:10">
      <c r="B306" s="188" t="s">
        <v>40</v>
      </c>
      <c r="C306" s="189" t="s">
        <v>572</v>
      </c>
      <c r="D306" s="190" t="s">
        <v>108</v>
      </c>
      <c r="E306" s="189" t="s">
        <v>573</v>
      </c>
      <c r="F306" s="191">
        <v>1813029</v>
      </c>
      <c r="G306" s="189">
        <v>50</v>
      </c>
      <c r="I306" s="186"/>
      <c r="J306" s="187"/>
    </row>
    <row r="307" spans="2:10">
      <c r="B307" s="188" t="s">
        <v>610</v>
      </c>
      <c r="C307" s="189" t="s">
        <v>574</v>
      </c>
      <c r="D307" s="190" t="s">
        <v>138</v>
      </c>
      <c r="E307" s="189" t="s">
        <v>571</v>
      </c>
      <c r="F307" s="191">
        <v>1129722</v>
      </c>
      <c r="G307" s="189">
        <v>23</v>
      </c>
      <c r="I307" s="186"/>
      <c r="J307" s="187"/>
    </row>
    <row r="308" spans="2:10">
      <c r="B308" s="188" t="s">
        <v>418</v>
      </c>
      <c r="C308" s="189" t="s">
        <v>572</v>
      </c>
      <c r="D308" s="190" t="s">
        <v>151</v>
      </c>
      <c r="E308" s="189" t="s">
        <v>573</v>
      </c>
      <c r="F308" s="191">
        <v>6839240</v>
      </c>
      <c r="G308" s="189">
        <v>68</v>
      </c>
      <c r="I308" s="186"/>
      <c r="J308" s="187"/>
    </row>
    <row r="309" spans="2:10">
      <c r="B309" s="188" t="s">
        <v>419</v>
      </c>
      <c r="C309" s="189" t="s">
        <v>572</v>
      </c>
      <c r="D309" s="190" t="s">
        <v>127</v>
      </c>
      <c r="E309" s="189" t="s">
        <v>571</v>
      </c>
      <c r="F309" s="191">
        <v>4402425</v>
      </c>
      <c r="G309" s="189">
        <v>50</v>
      </c>
      <c r="I309" s="186"/>
      <c r="J309" s="187"/>
    </row>
    <row r="310" spans="2:10">
      <c r="B310" s="188" t="s">
        <v>769</v>
      </c>
      <c r="C310" s="189" t="s">
        <v>572</v>
      </c>
      <c r="D310" s="190" t="s">
        <v>127</v>
      </c>
      <c r="E310" s="189" t="s">
        <v>571</v>
      </c>
      <c r="F310" s="191">
        <v>2812678</v>
      </c>
      <c r="G310" s="189">
        <v>35</v>
      </c>
      <c r="I310" s="186"/>
      <c r="J310" s="187"/>
    </row>
    <row r="311" spans="2:10">
      <c r="B311" s="188" t="s">
        <v>420</v>
      </c>
      <c r="C311" s="189" t="s">
        <v>574</v>
      </c>
      <c r="D311" s="190" t="s">
        <v>128</v>
      </c>
      <c r="E311" s="189" t="s">
        <v>573</v>
      </c>
      <c r="F311" s="191">
        <v>6923020</v>
      </c>
      <c r="G311" s="189">
        <v>84</v>
      </c>
      <c r="I311" s="186"/>
      <c r="J311" s="187"/>
    </row>
    <row r="312" spans="2:10">
      <c r="B312" s="188" t="s">
        <v>421</v>
      </c>
      <c r="C312" s="189" t="s">
        <v>574</v>
      </c>
      <c r="D312" s="190" t="s">
        <v>104</v>
      </c>
      <c r="E312" s="189" t="s">
        <v>571</v>
      </c>
      <c r="F312" s="191">
        <v>3631453</v>
      </c>
      <c r="G312" s="189">
        <v>70</v>
      </c>
      <c r="I312" s="186"/>
      <c r="J312" s="187"/>
    </row>
    <row r="313" spans="2:10">
      <c r="B313" s="188" t="s">
        <v>422</v>
      </c>
      <c r="C313" s="189" t="s">
        <v>572</v>
      </c>
      <c r="D313" s="190" t="s">
        <v>153</v>
      </c>
      <c r="E313" s="189" t="s">
        <v>571</v>
      </c>
      <c r="F313" s="191">
        <v>2075578</v>
      </c>
      <c r="G313" s="189">
        <v>85</v>
      </c>
      <c r="I313" s="186"/>
      <c r="J313" s="187"/>
    </row>
    <row r="314" spans="2:10">
      <c r="B314" s="188" t="s">
        <v>423</v>
      </c>
      <c r="C314" s="189" t="s">
        <v>574</v>
      </c>
      <c r="D314" s="190" t="s">
        <v>31</v>
      </c>
      <c r="E314" s="189" t="s">
        <v>571</v>
      </c>
      <c r="F314" s="191">
        <v>1874078</v>
      </c>
      <c r="G314" s="189">
        <v>60</v>
      </c>
      <c r="I314" s="186"/>
      <c r="J314" s="187"/>
    </row>
    <row r="315" spans="2:10">
      <c r="B315" s="188" t="s">
        <v>424</v>
      </c>
      <c r="C315" s="189" t="s">
        <v>572</v>
      </c>
      <c r="D315" s="190" t="s">
        <v>150</v>
      </c>
      <c r="E315" s="189" t="s">
        <v>573</v>
      </c>
      <c r="F315" s="191">
        <v>3611232</v>
      </c>
      <c r="G315" s="189">
        <v>45</v>
      </c>
      <c r="I315" s="186"/>
      <c r="J315" s="187"/>
    </row>
    <row r="316" spans="2:10">
      <c r="B316" s="188" t="s">
        <v>425</v>
      </c>
      <c r="C316" s="189" t="s">
        <v>574</v>
      </c>
      <c r="D316" s="190" t="s">
        <v>128</v>
      </c>
      <c r="E316" s="189" t="s">
        <v>571</v>
      </c>
      <c r="F316" s="191">
        <v>3480619</v>
      </c>
      <c r="G316" s="189">
        <v>60</v>
      </c>
      <c r="I316" s="186"/>
      <c r="J316" s="187"/>
    </row>
    <row r="317" spans="2:10">
      <c r="B317" s="188" t="s">
        <v>426</v>
      </c>
      <c r="C317" s="189" t="s">
        <v>572</v>
      </c>
      <c r="D317" s="190" t="s">
        <v>105</v>
      </c>
      <c r="E317" s="189" t="s">
        <v>573</v>
      </c>
      <c r="F317" s="191">
        <v>7790998</v>
      </c>
      <c r="G317" s="189">
        <v>93</v>
      </c>
      <c r="I317" s="186"/>
      <c r="J317" s="187"/>
    </row>
    <row r="318" spans="2:10">
      <c r="B318" s="188" t="s">
        <v>638</v>
      </c>
      <c r="C318" s="189" t="s">
        <v>574</v>
      </c>
      <c r="D318" s="190" t="s">
        <v>170</v>
      </c>
      <c r="E318" s="189" t="s">
        <v>573</v>
      </c>
      <c r="F318" s="191">
        <v>1800535</v>
      </c>
      <c r="G318" s="189">
        <v>35</v>
      </c>
      <c r="I318" s="186"/>
      <c r="J318" s="187"/>
    </row>
    <row r="319" spans="2:10">
      <c r="B319" s="188" t="s">
        <v>427</v>
      </c>
      <c r="C319" s="189" t="s">
        <v>572</v>
      </c>
      <c r="D319" s="190" t="s">
        <v>176</v>
      </c>
      <c r="E319" s="189" t="s">
        <v>573</v>
      </c>
      <c r="F319" s="191">
        <v>2395058</v>
      </c>
      <c r="G319" s="189">
        <v>47</v>
      </c>
      <c r="I319" s="186"/>
      <c r="J319" s="187"/>
    </row>
    <row r="320" spans="2:10">
      <c r="B320" s="188" t="s">
        <v>428</v>
      </c>
      <c r="C320" s="189" t="s">
        <v>572</v>
      </c>
      <c r="D320" s="190" t="s">
        <v>134</v>
      </c>
      <c r="E320" s="189" t="s">
        <v>573</v>
      </c>
      <c r="F320" s="191">
        <v>4872410</v>
      </c>
      <c r="G320" s="189">
        <v>43</v>
      </c>
      <c r="I320" s="186"/>
      <c r="J320" s="187"/>
    </row>
    <row r="321" spans="2:10">
      <c r="B321" s="188" t="s">
        <v>429</v>
      </c>
      <c r="C321" s="189" t="s">
        <v>572</v>
      </c>
      <c r="D321" s="190" t="s">
        <v>119</v>
      </c>
      <c r="E321" s="189" t="s">
        <v>573</v>
      </c>
      <c r="F321" s="191">
        <v>7356596</v>
      </c>
      <c r="G321" s="189">
        <v>80</v>
      </c>
      <c r="I321" s="186"/>
      <c r="J321" s="187"/>
    </row>
    <row r="322" spans="2:10">
      <c r="B322" s="188" t="s">
        <v>639</v>
      </c>
      <c r="C322" s="189" t="s">
        <v>574</v>
      </c>
      <c r="D322" s="190" t="s">
        <v>120</v>
      </c>
      <c r="E322" s="189" t="s">
        <v>571</v>
      </c>
      <c r="F322" s="191">
        <v>684934</v>
      </c>
      <c r="G322" s="189">
        <v>24</v>
      </c>
      <c r="I322" s="186"/>
      <c r="J322" s="187"/>
    </row>
    <row r="323" spans="2:10">
      <c r="B323" s="188" t="s">
        <v>430</v>
      </c>
      <c r="C323" s="189" t="s">
        <v>574</v>
      </c>
      <c r="D323" s="190" t="s">
        <v>147</v>
      </c>
      <c r="E323" s="189" t="s">
        <v>571</v>
      </c>
      <c r="F323" s="191">
        <v>208229</v>
      </c>
      <c r="G323" s="189">
        <v>5</v>
      </c>
      <c r="I323" s="186"/>
      <c r="J323" s="187"/>
    </row>
    <row r="324" spans="2:10">
      <c r="B324" s="188" t="s">
        <v>431</v>
      </c>
      <c r="C324" s="189" t="s">
        <v>572</v>
      </c>
      <c r="D324" s="190" t="s">
        <v>114</v>
      </c>
      <c r="E324" s="189" t="s">
        <v>573</v>
      </c>
      <c r="F324" s="191">
        <v>5058800</v>
      </c>
      <c r="G324" s="189">
        <v>70</v>
      </c>
      <c r="I324" s="186"/>
      <c r="J324" s="187"/>
    </row>
    <row r="325" spans="2:10">
      <c r="B325" s="188" t="s">
        <v>432</v>
      </c>
      <c r="C325" s="189" t="s">
        <v>572</v>
      </c>
      <c r="D325" s="190" t="s">
        <v>110</v>
      </c>
      <c r="E325" s="189" t="s">
        <v>573</v>
      </c>
      <c r="F325" s="191">
        <v>2579158</v>
      </c>
      <c r="G325" s="189">
        <v>40</v>
      </c>
      <c r="I325" s="186"/>
      <c r="J325" s="187"/>
    </row>
    <row r="326" spans="2:10">
      <c r="B326" s="188" t="s">
        <v>433</v>
      </c>
      <c r="C326" s="189" t="s">
        <v>572</v>
      </c>
      <c r="D326" s="190" t="s">
        <v>39</v>
      </c>
      <c r="E326" s="189" t="s">
        <v>573</v>
      </c>
      <c r="F326" s="191">
        <v>1922772</v>
      </c>
      <c r="G326" s="189">
        <v>30</v>
      </c>
      <c r="I326" s="186"/>
      <c r="J326" s="187"/>
    </row>
    <row r="327" spans="2:10">
      <c r="B327" s="188" t="s">
        <v>770</v>
      </c>
      <c r="C327" s="189" t="s">
        <v>572</v>
      </c>
      <c r="D327" s="190" t="s">
        <v>153</v>
      </c>
      <c r="E327" s="189" t="s">
        <v>571</v>
      </c>
      <c r="F327" s="191">
        <v>1932668</v>
      </c>
      <c r="G327" s="189">
        <v>47</v>
      </c>
      <c r="I327" s="186"/>
      <c r="J327" s="187"/>
    </row>
    <row r="328" spans="2:10">
      <c r="B328" s="188" t="s">
        <v>434</v>
      </c>
      <c r="C328" s="189" t="s">
        <v>572</v>
      </c>
      <c r="D328" s="190" t="s">
        <v>153</v>
      </c>
      <c r="E328" s="189" t="s">
        <v>573</v>
      </c>
      <c r="F328" s="191">
        <v>3991079</v>
      </c>
      <c r="G328" s="189">
        <v>42</v>
      </c>
      <c r="I328" s="186"/>
      <c r="J328" s="187"/>
    </row>
    <row r="329" spans="2:10">
      <c r="B329" s="188" t="s">
        <v>435</v>
      </c>
      <c r="C329" s="189" t="s">
        <v>572</v>
      </c>
      <c r="D329" s="190" t="s">
        <v>154</v>
      </c>
      <c r="E329" s="189" t="s">
        <v>571</v>
      </c>
      <c r="F329" s="191">
        <v>1722386</v>
      </c>
      <c r="G329" s="189">
        <v>35</v>
      </c>
      <c r="I329" s="186"/>
      <c r="J329" s="187"/>
    </row>
    <row r="330" spans="2:10">
      <c r="B330" s="188" t="s">
        <v>436</v>
      </c>
      <c r="C330" s="189" t="s">
        <v>574</v>
      </c>
      <c r="D330" s="190" t="s">
        <v>128</v>
      </c>
      <c r="E330" s="189" t="s">
        <v>573</v>
      </c>
      <c r="F330" s="191">
        <v>4474131</v>
      </c>
      <c r="G330" s="189">
        <v>55</v>
      </c>
      <c r="I330" s="186"/>
      <c r="J330" s="187"/>
    </row>
    <row r="331" spans="2:10">
      <c r="B331" s="188" t="s">
        <v>437</v>
      </c>
      <c r="C331" s="189" t="s">
        <v>574</v>
      </c>
      <c r="D331" s="190" t="s">
        <v>129</v>
      </c>
      <c r="E331" s="189" t="s">
        <v>573</v>
      </c>
      <c r="F331" s="191">
        <v>1809629</v>
      </c>
      <c r="G331" s="189">
        <v>20</v>
      </c>
      <c r="I331" s="186"/>
      <c r="J331" s="187"/>
    </row>
    <row r="332" spans="2:10">
      <c r="B332" s="188" t="s">
        <v>771</v>
      </c>
      <c r="C332" s="189" t="s">
        <v>574</v>
      </c>
      <c r="D332" s="190" t="s">
        <v>106</v>
      </c>
      <c r="E332" s="189" t="s">
        <v>571</v>
      </c>
      <c r="F332" s="191">
        <v>4769758</v>
      </c>
      <c r="G332" s="189">
        <v>58</v>
      </c>
      <c r="I332" s="186"/>
      <c r="J332" s="187"/>
    </row>
    <row r="333" spans="2:10">
      <c r="B333" s="188" t="s">
        <v>438</v>
      </c>
      <c r="C333" s="189" t="s">
        <v>574</v>
      </c>
      <c r="D333" s="190" t="s">
        <v>128</v>
      </c>
      <c r="E333" s="189" t="s">
        <v>573</v>
      </c>
      <c r="F333" s="191">
        <v>2430351</v>
      </c>
      <c r="G333" s="189">
        <v>28</v>
      </c>
      <c r="I333" s="186"/>
      <c r="J333" s="187"/>
    </row>
    <row r="334" spans="2:10">
      <c r="B334" s="188" t="s">
        <v>438</v>
      </c>
      <c r="C334" s="189" t="s">
        <v>572</v>
      </c>
      <c r="D334" s="190" t="s">
        <v>174</v>
      </c>
      <c r="E334" s="189" t="s">
        <v>573</v>
      </c>
      <c r="F334" s="191">
        <v>4979687</v>
      </c>
      <c r="G334" s="189">
        <v>50</v>
      </c>
      <c r="I334" s="186"/>
      <c r="J334" s="187"/>
    </row>
    <row r="335" spans="2:10">
      <c r="B335" s="188" t="s">
        <v>439</v>
      </c>
      <c r="C335" s="189" t="s">
        <v>572</v>
      </c>
      <c r="D335" s="190" t="s">
        <v>121</v>
      </c>
      <c r="E335" s="189" t="s">
        <v>573</v>
      </c>
      <c r="F335" s="191">
        <v>4770878</v>
      </c>
      <c r="G335" s="189">
        <v>58</v>
      </c>
      <c r="I335" s="186"/>
      <c r="J335" s="187"/>
    </row>
    <row r="336" spans="2:10">
      <c r="B336" s="188" t="s">
        <v>440</v>
      </c>
      <c r="C336" s="189" t="s">
        <v>574</v>
      </c>
      <c r="D336" s="190" t="s">
        <v>170</v>
      </c>
      <c r="E336" s="189" t="s">
        <v>573</v>
      </c>
      <c r="F336" s="191">
        <v>3730824</v>
      </c>
      <c r="G336" s="189">
        <v>44</v>
      </c>
      <c r="I336" s="186"/>
      <c r="J336" s="187"/>
    </row>
    <row r="337" spans="2:10">
      <c r="B337" s="188" t="s">
        <v>441</v>
      </c>
      <c r="C337" s="189" t="s">
        <v>572</v>
      </c>
      <c r="D337" s="190" t="s">
        <v>127</v>
      </c>
      <c r="E337" s="189" t="s">
        <v>573</v>
      </c>
      <c r="F337" s="191">
        <v>2940021</v>
      </c>
      <c r="G337" s="189">
        <v>25</v>
      </c>
      <c r="I337" s="186"/>
      <c r="J337" s="187"/>
    </row>
    <row r="338" spans="2:10">
      <c r="B338" s="188" t="s">
        <v>442</v>
      </c>
      <c r="C338" s="189" t="s">
        <v>572</v>
      </c>
      <c r="D338" s="190" t="s">
        <v>145</v>
      </c>
      <c r="E338" s="189" t="s">
        <v>573</v>
      </c>
      <c r="F338" s="191">
        <v>5323021</v>
      </c>
      <c r="G338" s="189">
        <v>63</v>
      </c>
      <c r="I338" s="186"/>
      <c r="J338" s="187"/>
    </row>
    <row r="339" spans="2:10">
      <c r="B339" s="188" t="s">
        <v>443</v>
      </c>
      <c r="C339" s="189" t="s">
        <v>572</v>
      </c>
      <c r="D339" s="190" t="s">
        <v>173</v>
      </c>
      <c r="E339" s="189" t="s">
        <v>573</v>
      </c>
      <c r="F339" s="191">
        <v>15767325</v>
      </c>
      <c r="G339" s="189">
        <v>100</v>
      </c>
      <c r="I339" s="186"/>
      <c r="J339" s="187"/>
    </row>
    <row r="340" spans="2:10">
      <c r="B340" s="188" t="s">
        <v>444</v>
      </c>
      <c r="C340" s="189" t="s">
        <v>574</v>
      </c>
      <c r="D340" s="190" t="s">
        <v>128</v>
      </c>
      <c r="E340" s="189" t="s">
        <v>571</v>
      </c>
      <c r="F340" s="191">
        <v>1429050</v>
      </c>
      <c r="G340" s="189">
        <v>35</v>
      </c>
      <c r="I340" s="186"/>
      <c r="J340" s="187"/>
    </row>
    <row r="341" spans="2:10">
      <c r="B341" s="188" t="s">
        <v>445</v>
      </c>
      <c r="C341" s="189" t="s">
        <v>574</v>
      </c>
      <c r="D341" s="190" t="s">
        <v>128</v>
      </c>
      <c r="E341" s="189" t="s">
        <v>571</v>
      </c>
      <c r="F341" s="191">
        <v>4677555</v>
      </c>
      <c r="G341" s="189">
        <v>65</v>
      </c>
      <c r="I341" s="186"/>
      <c r="J341" s="187"/>
    </row>
    <row r="342" spans="2:10">
      <c r="B342" s="188" t="s">
        <v>446</v>
      </c>
      <c r="C342" s="189" t="s">
        <v>574</v>
      </c>
      <c r="D342" s="190" t="s">
        <v>124</v>
      </c>
      <c r="E342" s="189" t="s">
        <v>571</v>
      </c>
      <c r="F342" s="191">
        <v>1261926</v>
      </c>
      <c r="G342" s="189">
        <v>25</v>
      </c>
      <c r="I342" s="186"/>
      <c r="J342" s="187"/>
    </row>
    <row r="343" spans="2:10">
      <c r="B343" s="188" t="s">
        <v>772</v>
      </c>
      <c r="C343" s="189" t="s">
        <v>574</v>
      </c>
      <c r="D343" s="190" t="s">
        <v>124</v>
      </c>
      <c r="E343" s="189" t="s">
        <v>571</v>
      </c>
      <c r="F343" s="191">
        <v>1632404</v>
      </c>
      <c r="G343" s="189">
        <v>40</v>
      </c>
      <c r="I343" s="186"/>
      <c r="J343" s="187"/>
    </row>
    <row r="344" spans="2:10">
      <c r="B344" s="188" t="s">
        <v>447</v>
      </c>
      <c r="C344" s="189" t="s">
        <v>572</v>
      </c>
      <c r="D344" s="190" t="s">
        <v>143</v>
      </c>
      <c r="E344" s="189" t="s">
        <v>573</v>
      </c>
      <c r="F344" s="191">
        <v>5175876</v>
      </c>
      <c r="G344" s="189">
        <v>47</v>
      </c>
      <c r="I344" s="186"/>
      <c r="J344" s="187"/>
    </row>
    <row r="345" spans="2:10">
      <c r="B345" s="188" t="s">
        <v>448</v>
      </c>
      <c r="C345" s="189" t="s">
        <v>572</v>
      </c>
      <c r="D345" s="190" t="s">
        <v>165</v>
      </c>
      <c r="E345" s="189" t="s">
        <v>571</v>
      </c>
      <c r="F345" s="191">
        <v>3964833</v>
      </c>
      <c r="G345" s="189">
        <v>81</v>
      </c>
      <c r="I345" s="186"/>
      <c r="J345" s="187"/>
    </row>
    <row r="346" spans="2:10">
      <c r="B346" s="188" t="s">
        <v>449</v>
      </c>
      <c r="C346" s="189" t="s">
        <v>572</v>
      </c>
      <c r="D346" s="190" t="s">
        <v>119</v>
      </c>
      <c r="E346" s="189" t="s">
        <v>573</v>
      </c>
      <c r="F346" s="191">
        <v>3739158</v>
      </c>
      <c r="G346" s="189">
        <v>40</v>
      </c>
      <c r="I346" s="186"/>
      <c r="J346" s="187"/>
    </row>
    <row r="347" spans="2:10">
      <c r="B347" s="188" t="s">
        <v>450</v>
      </c>
      <c r="C347" s="189" t="s">
        <v>572</v>
      </c>
      <c r="D347" s="190" t="s">
        <v>115</v>
      </c>
      <c r="E347" s="189" t="s">
        <v>573</v>
      </c>
      <c r="F347" s="191">
        <v>10582048</v>
      </c>
      <c r="G347" s="189">
        <v>78</v>
      </c>
      <c r="I347" s="186"/>
      <c r="J347" s="187"/>
    </row>
    <row r="348" spans="2:10">
      <c r="B348" s="188" t="s">
        <v>640</v>
      </c>
      <c r="C348" s="189" t="s">
        <v>572</v>
      </c>
      <c r="D348" s="190" t="s">
        <v>39</v>
      </c>
      <c r="E348" s="189" t="s">
        <v>573</v>
      </c>
      <c r="F348" s="191">
        <v>3284213</v>
      </c>
      <c r="G348" s="189">
        <v>40</v>
      </c>
      <c r="I348" s="186"/>
      <c r="J348" s="187"/>
    </row>
    <row r="349" spans="2:10">
      <c r="B349" s="188" t="s">
        <v>612</v>
      </c>
      <c r="C349" s="189" t="s">
        <v>572</v>
      </c>
      <c r="D349" s="190" t="s">
        <v>145</v>
      </c>
      <c r="E349" s="189" t="s">
        <v>573</v>
      </c>
      <c r="F349" s="191">
        <v>9746313</v>
      </c>
      <c r="G349" s="189">
        <v>89</v>
      </c>
      <c r="I349" s="186"/>
      <c r="J349" s="187"/>
    </row>
    <row r="350" spans="2:10">
      <c r="B350" s="188" t="s">
        <v>451</v>
      </c>
      <c r="C350" s="189" t="s">
        <v>572</v>
      </c>
      <c r="D350" s="190" t="s">
        <v>39</v>
      </c>
      <c r="E350" s="189" t="s">
        <v>573</v>
      </c>
      <c r="F350" s="191"/>
      <c r="G350" s="189">
        <v>0</v>
      </c>
      <c r="I350" s="186"/>
      <c r="J350" s="187"/>
    </row>
    <row r="351" spans="2:10">
      <c r="B351" s="188" t="s">
        <v>575</v>
      </c>
      <c r="C351" s="189" t="s">
        <v>574</v>
      </c>
      <c r="D351" s="190" t="s">
        <v>34</v>
      </c>
      <c r="E351" s="189" t="s">
        <v>571</v>
      </c>
      <c r="F351" s="191">
        <v>1353727</v>
      </c>
      <c r="G351" s="189">
        <v>30</v>
      </c>
      <c r="I351" s="186"/>
      <c r="J351" s="187"/>
    </row>
    <row r="352" spans="2:10">
      <c r="B352" s="188" t="s">
        <v>452</v>
      </c>
      <c r="C352" s="189" t="s">
        <v>572</v>
      </c>
      <c r="D352" s="190" t="s">
        <v>165</v>
      </c>
      <c r="E352" s="189" t="s">
        <v>573</v>
      </c>
      <c r="F352" s="191">
        <v>1551401</v>
      </c>
      <c r="G352" s="189">
        <v>40</v>
      </c>
      <c r="I352" s="186"/>
      <c r="J352" s="187"/>
    </row>
    <row r="353" spans="2:10">
      <c r="B353" s="188" t="s">
        <v>453</v>
      </c>
      <c r="C353" s="189" t="s">
        <v>572</v>
      </c>
      <c r="D353" s="190" t="s">
        <v>174</v>
      </c>
      <c r="E353" s="189" t="s">
        <v>573</v>
      </c>
      <c r="F353" s="191">
        <v>3251188</v>
      </c>
      <c r="G353" s="189">
        <v>52</v>
      </c>
      <c r="I353" s="186"/>
      <c r="J353" s="187"/>
    </row>
    <row r="354" spans="2:10">
      <c r="B354" s="188" t="s">
        <v>454</v>
      </c>
      <c r="C354" s="189" t="s">
        <v>574</v>
      </c>
      <c r="D354" s="190" t="s">
        <v>178</v>
      </c>
      <c r="E354" s="189" t="s">
        <v>573</v>
      </c>
      <c r="F354" s="191">
        <v>1735267</v>
      </c>
      <c r="G354" s="189">
        <v>19</v>
      </c>
      <c r="I354" s="186"/>
      <c r="J354" s="187"/>
    </row>
    <row r="355" spans="2:10">
      <c r="B355" s="188" t="s">
        <v>455</v>
      </c>
      <c r="C355" s="189" t="s">
        <v>574</v>
      </c>
      <c r="D355" s="190" t="s">
        <v>148</v>
      </c>
      <c r="E355" s="189" t="s">
        <v>573</v>
      </c>
      <c r="F355" s="191">
        <v>3299176</v>
      </c>
      <c r="G355" s="189">
        <v>33</v>
      </c>
      <c r="I355" s="186"/>
      <c r="J355" s="187"/>
    </row>
    <row r="356" spans="2:10">
      <c r="B356" s="188" t="s">
        <v>456</v>
      </c>
      <c r="C356" s="189" t="s">
        <v>574</v>
      </c>
      <c r="D356" s="190" t="s">
        <v>147</v>
      </c>
      <c r="E356" s="189" t="s">
        <v>571</v>
      </c>
      <c r="F356" s="191">
        <v>2430769</v>
      </c>
      <c r="G356" s="189">
        <v>34</v>
      </c>
      <c r="I356" s="186"/>
      <c r="J356" s="187"/>
    </row>
    <row r="357" spans="2:10">
      <c r="B357" s="188" t="s">
        <v>457</v>
      </c>
      <c r="C357" s="189" t="s">
        <v>574</v>
      </c>
      <c r="D357" s="190" t="s">
        <v>104</v>
      </c>
      <c r="E357" s="189" t="s">
        <v>573</v>
      </c>
      <c r="F357" s="191">
        <v>3392796</v>
      </c>
      <c r="G357" s="189">
        <v>54</v>
      </c>
      <c r="I357" s="186"/>
      <c r="J357" s="187"/>
    </row>
    <row r="358" spans="2:10">
      <c r="B358" s="188" t="s">
        <v>773</v>
      </c>
      <c r="C358" s="189" t="s">
        <v>572</v>
      </c>
      <c r="D358" s="190" t="s">
        <v>119</v>
      </c>
      <c r="E358" s="189" t="s">
        <v>571</v>
      </c>
      <c r="F358" s="191">
        <v>2996676</v>
      </c>
      <c r="G358" s="189">
        <v>68</v>
      </c>
      <c r="I358" s="186"/>
      <c r="J358" s="187"/>
    </row>
    <row r="359" spans="2:10">
      <c r="B359" s="188" t="s">
        <v>641</v>
      </c>
      <c r="C359" s="189" t="s">
        <v>572</v>
      </c>
      <c r="D359" s="190" t="s">
        <v>160</v>
      </c>
      <c r="E359" s="189" t="s">
        <v>571</v>
      </c>
      <c r="F359" s="191">
        <v>3044829</v>
      </c>
      <c r="G359" s="189">
        <v>57</v>
      </c>
      <c r="I359" s="186"/>
      <c r="J359" s="187"/>
    </row>
    <row r="360" spans="2:10">
      <c r="B360" s="188" t="s">
        <v>642</v>
      </c>
      <c r="C360" s="189" t="s">
        <v>574</v>
      </c>
      <c r="D360" s="190" t="s">
        <v>124</v>
      </c>
      <c r="E360" s="189" t="s">
        <v>573</v>
      </c>
      <c r="F360" s="191">
        <v>2121069</v>
      </c>
      <c r="G360" s="189">
        <v>32</v>
      </c>
      <c r="I360" s="186"/>
      <c r="J360" s="187"/>
    </row>
    <row r="361" spans="2:10">
      <c r="B361" s="188" t="s">
        <v>643</v>
      </c>
      <c r="C361" s="189" t="s">
        <v>572</v>
      </c>
      <c r="D361" s="190" t="s">
        <v>39</v>
      </c>
      <c r="E361" s="189" t="s">
        <v>573</v>
      </c>
      <c r="F361" s="191">
        <v>2524644</v>
      </c>
      <c r="G361" s="189">
        <v>31</v>
      </c>
      <c r="I361" s="186"/>
      <c r="J361" s="187"/>
    </row>
    <row r="362" spans="2:10">
      <c r="B362" s="188" t="s">
        <v>458</v>
      </c>
      <c r="C362" s="189" t="s">
        <v>572</v>
      </c>
      <c r="D362" s="190" t="s">
        <v>132</v>
      </c>
      <c r="E362" s="189" t="s">
        <v>573</v>
      </c>
      <c r="F362" s="191">
        <v>1393267</v>
      </c>
      <c r="G362" s="189">
        <v>40</v>
      </c>
      <c r="I362" s="186"/>
      <c r="J362" s="187"/>
    </row>
    <row r="363" spans="2:10">
      <c r="B363" s="188" t="s">
        <v>774</v>
      </c>
      <c r="C363" s="189" t="s">
        <v>572</v>
      </c>
      <c r="D363" s="190" t="s">
        <v>144</v>
      </c>
      <c r="E363" s="189" t="s">
        <v>571</v>
      </c>
      <c r="F363" s="191">
        <v>3607098</v>
      </c>
      <c r="G363" s="189">
        <v>70</v>
      </c>
      <c r="I363" s="186"/>
      <c r="J363" s="187"/>
    </row>
    <row r="364" spans="2:10">
      <c r="B364" s="188" t="s">
        <v>459</v>
      </c>
      <c r="C364" s="189" t="s">
        <v>574</v>
      </c>
      <c r="D364" s="190" t="s">
        <v>126</v>
      </c>
      <c r="E364" s="189" t="s">
        <v>573</v>
      </c>
      <c r="F364" s="191">
        <v>3621711</v>
      </c>
      <c r="G364" s="189">
        <v>35</v>
      </c>
      <c r="I364" s="186"/>
      <c r="J364" s="187"/>
    </row>
    <row r="365" spans="2:10">
      <c r="B365" s="188" t="s">
        <v>460</v>
      </c>
      <c r="C365" s="189" t="s">
        <v>572</v>
      </c>
      <c r="D365" s="190" t="s">
        <v>110</v>
      </c>
      <c r="E365" s="189" t="s">
        <v>573</v>
      </c>
      <c r="F365" s="191">
        <v>2225815</v>
      </c>
      <c r="G365" s="189">
        <v>42</v>
      </c>
      <c r="I365" s="186"/>
      <c r="J365" s="187"/>
    </row>
    <row r="366" spans="2:10">
      <c r="B366" s="188" t="s">
        <v>461</v>
      </c>
      <c r="C366" s="189" t="s">
        <v>572</v>
      </c>
      <c r="D366" s="190" t="s">
        <v>121</v>
      </c>
      <c r="E366" s="189" t="s">
        <v>573</v>
      </c>
      <c r="F366" s="191">
        <v>3055165</v>
      </c>
      <c r="G366" s="189">
        <v>40</v>
      </c>
      <c r="I366" s="186"/>
      <c r="J366" s="187"/>
    </row>
    <row r="367" spans="2:10">
      <c r="B367" s="188" t="s">
        <v>462</v>
      </c>
      <c r="C367" s="189" t="s">
        <v>574</v>
      </c>
      <c r="D367" s="190" t="s">
        <v>104</v>
      </c>
      <c r="E367" s="189" t="s">
        <v>573</v>
      </c>
      <c r="F367" s="191">
        <v>1672770</v>
      </c>
      <c r="G367" s="189">
        <v>20</v>
      </c>
      <c r="I367" s="186"/>
      <c r="J367" s="187"/>
    </row>
    <row r="368" spans="2:10">
      <c r="B368" s="188" t="s">
        <v>463</v>
      </c>
      <c r="C368" s="189" t="s">
        <v>574</v>
      </c>
      <c r="D368" s="190" t="s">
        <v>168</v>
      </c>
      <c r="E368" s="189" t="s">
        <v>571</v>
      </c>
      <c r="F368" s="191">
        <v>3522470</v>
      </c>
      <c r="G368" s="189">
        <v>68</v>
      </c>
      <c r="I368" s="186"/>
      <c r="J368" s="187"/>
    </row>
    <row r="369" spans="2:10">
      <c r="B369" s="188" t="s">
        <v>584</v>
      </c>
      <c r="C369" s="189" t="s">
        <v>572</v>
      </c>
      <c r="D369" s="190" t="s">
        <v>119</v>
      </c>
      <c r="E369" s="189" t="s">
        <v>573</v>
      </c>
      <c r="F369" s="191">
        <v>3311663</v>
      </c>
      <c r="G369" s="189">
        <v>42</v>
      </c>
      <c r="I369" s="186"/>
      <c r="J369" s="187"/>
    </row>
    <row r="370" spans="2:10">
      <c r="B370" s="188" t="s">
        <v>464</v>
      </c>
      <c r="C370" s="189" t="s">
        <v>572</v>
      </c>
      <c r="D370" s="190" t="s">
        <v>154</v>
      </c>
      <c r="E370" s="189" t="s">
        <v>571</v>
      </c>
      <c r="F370" s="191">
        <v>544319</v>
      </c>
      <c r="G370" s="189">
        <v>40</v>
      </c>
      <c r="I370" s="186"/>
      <c r="J370" s="187"/>
    </row>
    <row r="371" spans="2:10">
      <c r="B371" s="188" t="s">
        <v>465</v>
      </c>
      <c r="C371" s="189" t="s">
        <v>572</v>
      </c>
      <c r="D371" s="190" t="s">
        <v>154</v>
      </c>
      <c r="E371" s="189" t="s">
        <v>573</v>
      </c>
      <c r="F371" s="191">
        <v>10177622</v>
      </c>
      <c r="G371" s="189">
        <v>70</v>
      </c>
      <c r="I371" s="186"/>
      <c r="J371" s="187"/>
    </row>
    <row r="372" spans="2:10">
      <c r="B372" s="188" t="s">
        <v>775</v>
      </c>
      <c r="C372" s="189" t="s">
        <v>572</v>
      </c>
      <c r="D372" s="190" t="s">
        <v>154</v>
      </c>
      <c r="E372" s="189" t="s">
        <v>571</v>
      </c>
      <c r="F372" s="191">
        <v>4372932</v>
      </c>
      <c r="G372" s="189">
        <v>75</v>
      </c>
      <c r="I372" s="186"/>
      <c r="J372" s="187"/>
    </row>
    <row r="373" spans="2:10">
      <c r="B373" s="188" t="s">
        <v>466</v>
      </c>
      <c r="C373" s="189" t="s">
        <v>572</v>
      </c>
      <c r="D373" s="190" t="s">
        <v>123</v>
      </c>
      <c r="E373" s="189" t="s">
        <v>573</v>
      </c>
      <c r="F373" s="191">
        <v>14687726</v>
      </c>
      <c r="G373" s="189">
        <v>103</v>
      </c>
      <c r="I373" s="186"/>
      <c r="J373" s="187"/>
    </row>
    <row r="374" spans="2:10">
      <c r="B374" s="188" t="s">
        <v>467</v>
      </c>
      <c r="C374" s="189" t="s">
        <v>572</v>
      </c>
      <c r="D374" s="190" t="s">
        <v>134</v>
      </c>
      <c r="E374" s="189" t="s">
        <v>573</v>
      </c>
      <c r="F374" s="191">
        <v>16828816</v>
      </c>
      <c r="G374" s="189">
        <v>80</v>
      </c>
      <c r="I374" s="186"/>
      <c r="J374" s="187"/>
    </row>
    <row r="375" spans="2:10">
      <c r="B375" s="188" t="s">
        <v>468</v>
      </c>
      <c r="C375" s="189" t="s">
        <v>574</v>
      </c>
      <c r="D375" s="190" t="s">
        <v>138</v>
      </c>
      <c r="E375" s="189" t="s">
        <v>573</v>
      </c>
      <c r="F375" s="191">
        <v>2354227</v>
      </c>
      <c r="G375" s="189">
        <v>20</v>
      </c>
      <c r="I375" s="186"/>
      <c r="J375" s="187"/>
    </row>
    <row r="376" spans="2:10">
      <c r="B376" s="188" t="s">
        <v>469</v>
      </c>
      <c r="C376" s="189" t="s">
        <v>574</v>
      </c>
      <c r="D376" s="190" t="s">
        <v>109</v>
      </c>
      <c r="E376" s="189" t="s">
        <v>573</v>
      </c>
      <c r="F376" s="191">
        <v>2810846</v>
      </c>
      <c r="G376" s="189">
        <v>30</v>
      </c>
      <c r="I376" s="186"/>
      <c r="J376" s="187"/>
    </row>
    <row r="377" spans="2:10">
      <c r="B377" s="188" t="s">
        <v>470</v>
      </c>
      <c r="C377" s="189" t="s">
        <v>574</v>
      </c>
      <c r="D377" s="190" t="s">
        <v>29</v>
      </c>
      <c r="E377" s="189" t="s">
        <v>573</v>
      </c>
      <c r="F377" s="191">
        <v>1595502</v>
      </c>
      <c r="G377" s="189">
        <v>25</v>
      </c>
      <c r="I377" s="186"/>
      <c r="J377" s="187"/>
    </row>
    <row r="378" spans="2:10">
      <c r="B378" s="188" t="s">
        <v>471</v>
      </c>
      <c r="C378" s="189" t="s">
        <v>572</v>
      </c>
      <c r="D378" s="190" t="s">
        <v>151</v>
      </c>
      <c r="E378" s="189" t="s">
        <v>573</v>
      </c>
      <c r="F378" s="191">
        <v>5621177</v>
      </c>
      <c r="G378" s="189">
        <v>60</v>
      </c>
      <c r="I378" s="186"/>
      <c r="J378" s="187"/>
    </row>
    <row r="379" spans="2:10">
      <c r="B379" s="188" t="s">
        <v>472</v>
      </c>
      <c r="C379" s="189" t="s">
        <v>572</v>
      </c>
      <c r="D379" s="190" t="s">
        <v>134</v>
      </c>
      <c r="E379" s="189" t="s">
        <v>573</v>
      </c>
      <c r="F379" s="191">
        <v>5047141</v>
      </c>
      <c r="G379" s="189">
        <v>31</v>
      </c>
      <c r="I379" s="186"/>
      <c r="J379" s="187"/>
    </row>
    <row r="380" spans="2:10">
      <c r="B380" s="188" t="s">
        <v>644</v>
      </c>
      <c r="C380" s="189" t="s">
        <v>572</v>
      </c>
      <c r="D380" s="190" t="s">
        <v>137</v>
      </c>
      <c r="E380" s="189" t="s">
        <v>573</v>
      </c>
      <c r="F380" s="191">
        <v>4523477</v>
      </c>
      <c r="G380" s="189">
        <v>69</v>
      </c>
      <c r="I380" s="186"/>
      <c r="J380" s="187"/>
    </row>
    <row r="381" spans="2:10">
      <c r="B381" s="188" t="s">
        <v>473</v>
      </c>
      <c r="C381" s="189" t="s">
        <v>572</v>
      </c>
      <c r="D381" s="190" t="s">
        <v>136</v>
      </c>
      <c r="E381" s="189" t="s">
        <v>573</v>
      </c>
      <c r="F381" s="191">
        <v>6935152</v>
      </c>
      <c r="G381" s="189">
        <v>91</v>
      </c>
      <c r="I381" s="186"/>
      <c r="J381" s="187"/>
    </row>
    <row r="382" spans="2:10">
      <c r="B382" s="188" t="s">
        <v>474</v>
      </c>
      <c r="C382" s="189" t="s">
        <v>572</v>
      </c>
      <c r="D382" s="190" t="s">
        <v>39</v>
      </c>
      <c r="E382" s="189" t="s">
        <v>571</v>
      </c>
      <c r="F382" s="191">
        <v>3622495</v>
      </c>
      <c r="G382" s="189">
        <v>80</v>
      </c>
      <c r="I382" s="186"/>
      <c r="J382" s="187"/>
    </row>
    <row r="383" spans="2:10">
      <c r="B383" s="188" t="s">
        <v>475</v>
      </c>
      <c r="C383" s="189" t="s">
        <v>574</v>
      </c>
      <c r="D383" s="190" t="s">
        <v>33</v>
      </c>
      <c r="E383" s="189" t="s">
        <v>573</v>
      </c>
      <c r="F383" s="191">
        <v>1837925</v>
      </c>
      <c r="G383" s="189">
        <v>25</v>
      </c>
      <c r="I383" s="186"/>
      <c r="J383" s="187"/>
    </row>
    <row r="384" spans="2:10">
      <c r="B384" s="188" t="s">
        <v>476</v>
      </c>
      <c r="C384" s="189" t="s">
        <v>572</v>
      </c>
      <c r="D384" s="190" t="s">
        <v>154</v>
      </c>
      <c r="E384" s="189" t="s">
        <v>573</v>
      </c>
      <c r="F384" s="191">
        <v>2182412</v>
      </c>
      <c r="G384" s="189">
        <v>30</v>
      </c>
      <c r="I384" s="186"/>
      <c r="J384" s="187"/>
    </row>
    <row r="385" spans="2:10">
      <c r="B385" s="188" t="s">
        <v>776</v>
      </c>
      <c r="C385" s="189" t="s">
        <v>572</v>
      </c>
      <c r="D385" s="190" t="s">
        <v>154</v>
      </c>
      <c r="E385" s="189" t="s">
        <v>571</v>
      </c>
      <c r="F385" s="191">
        <v>4418017</v>
      </c>
      <c r="G385" s="189">
        <v>60</v>
      </c>
      <c r="I385" s="186"/>
      <c r="J385" s="187"/>
    </row>
    <row r="386" spans="2:10">
      <c r="B386" s="188" t="s">
        <v>477</v>
      </c>
      <c r="C386" s="189" t="s">
        <v>574</v>
      </c>
      <c r="D386" s="190" t="s">
        <v>171</v>
      </c>
      <c r="E386" s="189" t="s">
        <v>571</v>
      </c>
      <c r="F386" s="191">
        <v>6062057</v>
      </c>
      <c r="G386" s="189">
        <v>80</v>
      </c>
      <c r="I386" s="186"/>
      <c r="J386" s="187"/>
    </row>
    <row r="387" spans="2:10">
      <c r="B387" s="188" t="s">
        <v>689</v>
      </c>
      <c r="C387" s="189" t="s">
        <v>574</v>
      </c>
      <c r="D387" s="190" t="s">
        <v>171</v>
      </c>
      <c r="E387" s="189" t="s">
        <v>571</v>
      </c>
      <c r="F387" s="191">
        <v>1554167</v>
      </c>
      <c r="G387" s="189">
        <v>36</v>
      </c>
      <c r="I387" s="186"/>
      <c r="J387" s="187"/>
    </row>
    <row r="388" spans="2:10">
      <c r="B388" s="188" t="s">
        <v>478</v>
      </c>
      <c r="C388" s="189" t="s">
        <v>572</v>
      </c>
      <c r="D388" s="190" t="s">
        <v>174</v>
      </c>
      <c r="E388" s="189" t="s">
        <v>573</v>
      </c>
      <c r="F388" s="191">
        <v>7726859</v>
      </c>
      <c r="G388" s="189">
        <v>70</v>
      </c>
      <c r="I388" s="186"/>
      <c r="J388" s="187"/>
    </row>
    <row r="389" spans="2:10">
      <c r="B389" s="188" t="s">
        <v>479</v>
      </c>
      <c r="C389" s="189" t="s">
        <v>572</v>
      </c>
      <c r="D389" s="190" t="s">
        <v>136</v>
      </c>
      <c r="E389" s="189" t="s">
        <v>573</v>
      </c>
      <c r="F389" s="191">
        <v>9207637</v>
      </c>
      <c r="G389" s="189">
        <v>82</v>
      </c>
      <c r="I389" s="186"/>
      <c r="J389" s="187"/>
    </row>
    <row r="390" spans="2:10">
      <c r="B390" s="188" t="s">
        <v>480</v>
      </c>
      <c r="C390" s="189" t="s">
        <v>572</v>
      </c>
      <c r="D390" s="190" t="s">
        <v>127</v>
      </c>
      <c r="E390" s="189" t="s">
        <v>573</v>
      </c>
      <c r="F390" s="191">
        <v>11481220</v>
      </c>
      <c r="G390" s="189">
        <v>75</v>
      </c>
      <c r="I390" s="186"/>
      <c r="J390" s="187"/>
    </row>
    <row r="391" spans="2:10">
      <c r="B391" s="188" t="s">
        <v>481</v>
      </c>
      <c r="C391" s="189" t="s">
        <v>572</v>
      </c>
      <c r="D391" s="190" t="s">
        <v>108</v>
      </c>
      <c r="E391" s="189" t="s">
        <v>573</v>
      </c>
      <c r="F391" s="191">
        <v>3370555</v>
      </c>
      <c r="G391" s="189">
        <v>40</v>
      </c>
      <c r="I391" s="186"/>
      <c r="J391" s="187"/>
    </row>
    <row r="392" spans="2:10">
      <c r="B392" s="188" t="s">
        <v>482</v>
      </c>
      <c r="C392" s="189" t="s">
        <v>572</v>
      </c>
      <c r="D392" s="190" t="s">
        <v>121</v>
      </c>
      <c r="E392" s="189" t="s">
        <v>573</v>
      </c>
      <c r="F392" s="191">
        <v>9021257</v>
      </c>
      <c r="G392" s="189">
        <v>65</v>
      </c>
      <c r="I392" s="186"/>
      <c r="J392" s="187"/>
    </row>
    <row r="393" spans="2:10">
      <c r="B393" s="188" t="s">
        <v>777</v>
      </c>
      <c r="C393" s="189" t="s">
        <v>572</v>
      </c>
      <c r="D393" s="190" t="s">
        <v>121</v>
      </c>
      <c r="E393" s="189" t="s">
        <v>571</v>
      </c>
      <c r="F393" s="191">
        <v>1395788</v>
      </c>
      <c r="G393" s="189">
        <v>25</v>
      </c>
      <c r="I393" s="186"/>
      <c r="J393" s="187"/>
    </row>
    <row r="394" spans="2:10">
      <c r="B394" s="188" t="s">
        <v>483</v>
      </c>
      <c r="C394" s="189" t="s">
        <v>572</v>
      </c>
      <c r="D394" s="190" t="s">
        <v>121</v>
      </c>
      <c r="E394" s="189" t="s">
        <v>573</v>
      </c>
      <c r="F394" s="191">
        <v>11813435</v>
      </c>
      <c r="G394" s="189">
        <v>94</v>
      </c>
      <c r="I394" s="186"/>
      <c r="J394" s="187"/>
    </row>
    <row r="395" spans="2:10">
      <c r="B395" s="188" t="s">
        <v>484</v>
      </c>
      <c r="C395" s="189" t="s">
        <v>572</v>
      </c>
      <c r="D395" s="190" t="s">
        <v>132</v>
      </c>
      <c r="E395" s="189" t="s">
        <v>571</v>
      </c>
      <c r="F395" s="191">
        <v>5501175</v>
      </c>
      <c r="G395" s="189">
        <v>66</v>
      </c>
      <c r="I395" s="186"/>
      <c r="J395" s="187"/>
    </row>
    <row r="396" spans="2:10">
      <c r="B396" s="188" t="s">
        <v>485</v>
      </c>
      <c r="C396" s="189" t="s">
        <v>574</v>
      </c>
      <c r="D396" s="190" t="s">
        <v>104</v>
      </c>
      <c r="E396" s="189" t="s">
        <v>571</v>
      </c>
      <c r="F396" s="191">
        <v>3839042</v>
      </c>
      <c r="G396" s="189">
        <v>50</v>
      </c>
      <c r="I396" s="186"/>
      <c r="J396" s="187"/>
    </row>
    <row r="397" spans="2:10">
      <c r="B397" s="188" t="s">
        <v>645</v>
      </c>
      <c r="C397" s="189" t="s">
        <v>572</v>
      </c>
      <c r="D397" s="190" t="s">
        <v>115</v>
      </c>
      <c r="E397" s="189" t="s">
        <v>573</v>
      </c>
      <c r="F397" s="191">
        <v>10267506</v>
      </c>
      <c r="G397" s="189">
        <v>52</v>
      </c>
      <c r="I397" s="186"/>
      <c r="J397" s="187"/>
    </row>
    <row r="398" spans="2:10">
      <c r="B398" s="188" t="s">
        <v>486</v>
      </c>
      <c r="C398" s="189" t="s">
        <v>574</v>
      </c>
      <c r="D398" s="190" t="s">
        <v>148</v>
      </c>
      <c r="E398" s="189" t="s">
        <v>571</v>
      </c>
      <c r="F398" s="191">
        <v>2126814</v>
      </c>
      <c r="G398" s="189">
        <v>50</v>
      </c>
      <c r="I398" s="186"/>
      <c r="J398" s="187"/>
    </row>
    <row r="399" spans="2:10">
      <c r="B399" s="188" t="s">
        <v>487</v>
      </c>
      <c r="C399" s="189" t="s">
        <v>574</v>
      </c>
      <c r="D399" s="190" t="s">
        <v>126</v>
      </c>
      <c r="E399" s="189" t="s">
        <v>573</v>
      </c>
      <c r="F399" s="191">
        <v>3202643</v>
      </c>
      <c r="G399" s="189">
        <v>65</v>
      </c>
      <c r="I399" s="186"/>
      <c r="J399" s="187"/>
    </row>
    <row r="400" spans="2:10">
      <c r="B400" s="188" t="s">
        <v>488</v>
      </c>
      <c r="C400" s="189" t="s">
        <v>572</v>
      </c>
      <c r="D400" s="190" t="s">
        <v>145</v>
      </c>
      <c r="E400" s="189" t="s">
        <v>573</v>
      </c>
      <c r="F400" s="191">
        <v>2454608</v>
      </c>
      <c r="G400" s="189">
        <v>48</v>
      </c>
      <c r="I400" s="186"/>
      <c r="J400" s="187"/>
    </row>
    <row r="401" spans="2:10">
      <c r="B401" s="188" t="s">
        <v>489</v>
      </c>
      <c r="C401" s="189" t="s">
        <v>574</v>
      </c>
      <c r="D401" s="190" t="s">
        <v>128</v>
      </c>
      <c r="E401" s="189" t="s">
        <v>571</v>
      </c>
      <c r="F401" s="191">
        <v>4437367</v>
      </c>
      <c r="G401" s="189">
        <v>77</v>
      </c>
      <c r="I401" s="186"/>
      <c r="J401" s="187"/>
    </row>
    <row r="402" spans="2:10">
      <c r="B402" s="188" t="s">
        <v>490</v>
      </c>
      <c r="C402" s="189" t="s">
        <v>574</v>
      </c>
      <c r="D402" s="190" t="s">
        <v>129</v>
      </c>
      <c r="E402" s="189" t="s">
        <v>571</v>
      </c>
      <c r="F402" s="191">
        <v>5550650</v>
      </c>
      <c r="G402" s="189">
        <v>56</v>
      </c>
      <c r="I402" s="186"/>
      <c r="J402" s="187"/>
    </row>
    <row r="403" spans="2:10">
      <c r="B403" s="188" t="s">
        <v>778</v>
      </c>
      <c r="C403" s="189" t="s">
        <v>574</v>
      </c>
      <c r="D403" s="190" t="s">
        <v>129</v>
      </c>
      <c r="E403" s="189" t="s">
        <v>571</v>
      </c>
      <c r="F403" s="191">
        <v>5944513</v>
      </c>
      <c r="G403" s="189">
        <v>80</v>
      </c>
      <c r="I403" s="186"/>
      <c r="J403" s="187"/>
    </row>
    <row r="404" spans="2:10">
      <c r="B404" s="188" t="s">
        <v>491</v>
      </c>
      <c r="C404" s="189" t="s">
        <v>574</v>
      </c>
      <c r="D404" s="190" t="s">
        <v>129</v>
      </c>
      <c r="E404" s="189" t="s">
        <v>573</v>
      </c>
      <c r="F404" s="191">
        <v>5573811</v>
      </c>
      <c r="G404" s="189">
        <v>43</v>
      </c>
      <c r="I404" s="186"/>
      <c r="J404" s="187"/>
    </row>
    <row r="405" spans="2:10">
      <c r="B405" s="188" t="s">
        <v>492</v>
      </c>
      <c r="C405" s="189" t="s">
        <v>572</v>
      </c>
      <c r="D405" s="190" t="s">
        <v>141</v>
      </c>
      <c r="E405" s="189" t="s">
        <v>573</v>
      </c>
      <c r="F405" s="191">
        <v>13260682</v>
      </c>
      <c r="G405" s="189">
        <v>87</v>
      </c>
      <c r="I405" s="186"/>
      <c r="J405" s="187"/>
    </row>
    <row r="406" spans="2:10">
      <c r="B406" s="188" t="s">
        <v>493</v>
      </c>
      <c r="C406" s="189" t="s">
        <v>572</v>
      </c>
      <c r="D406" s="190" t="s">
        <v>105</v>
      </c>
      <c r="E406" s="189" t="s">
        <v>573</v>
      </c>
      <c r="F406" s="191">
        <v>4906320</v>
      </c>
      <c r="G406" s="189">
        <v>65</v>
      </c>
      <c r="I406" s="186"/>
      <c r="J406" s="187"/>
    </row>
    <row r="407" spans="2:10">
      <c r="B407" s="188" t="s">
        <v>494</v>
      </c>
      <c r="C407" s="189" t="s">
        <v>572</v>
      </c>
      <c r="D407" s="190" t="s">
        <v>151</v>
      </c>
      <c r="E407" s="189" t="s">
        <v>573</v>
      </c>
      <c r="F407" s="191">
        <v>18535599</v>
      </c>
      <c r="G407" s="189">
        <v>96</v>
      </c>
      <c r="I407" s="186"/>
      <c r="J407" s="187"/>
    </row>
    <row r="408" spans="2:10">
      <c r="B408" s="188" t="s">
        <v>495</v>
      </c>
      <c r="C408" s="189" t="s">
        <v>572</v>
      </c>
      <c r="D408" s="190" t="s">
        <v>154</v>
      </c>
      <c r="E408" s="189" t="s">
        <v>573</v>
      </c>
      <c r="F408" s="191">
        <v>3845489</v>
      </c>
      <c r="G408" s="189">
        <v>39</v>
      </c>
      <c r="I408" s="186"/>
      <c r="J408" s="187"/>
    </row>
    <row r="409" spans="2:10">
      <c r="B409" s="188" t="s">
        <v>496</v>
      </c>
      <c r="C409" s="189" t="s">
        <v>572</v>
      </c>
      <c r="D409" s="190" t="s">
        <v>123</v>
      </c>
      <c r="E409" s="189" t="s">
        <v>571</v>
      </c>
      <c r="F409" s="191"/>
      <c r="G409" s="189">
        <v>0</v>
      </c>
      <c r="I409" s="186"/>
      <c r="J409" s="187"/>
    </row>
    <row r="410" spans="2:10">
      <c r="B410" s="188" t="s">
        <v>497</v>
      </c>
      <c r="C410" s="189" t="s">
        <v>574</v>
      </c>
      <c r="D410" s="190" t="s">
        <v>128</v>
      </c>
      <c r="E410" s="189" t="s">
        <v>573</v>
      </c>
      <c r="F410" s="191">
        <v>8805367</v>
      </c>
      <c r="G410" s="189">
        <v>67</v>
      </c>
      <c r="I410" s="186"/>
      <c r="J410" s="187"/>
    </row>
    <row r="411" spans="2:10">
      <c r="B411" s="188" t="s">
        <v>498</v>
      </c>
      <c r="C411" s="189" t="s">
        <v>574</v>
      </c>
      <c r="D411" s="190" t="s">
        <v>171</v>
      </c>
      <c r="E411" s="189" t="s">
        <v>571</v>
      </c>
      <c r="F411" s="191">
        <v>5662331</v>
      </c>
      <c r="G411" s="189">
        <v>74</v>
      </c>
      <c r="I411" s="186"/>
      <c r="J411" s="187"/>
    </row>
    <row r="412" spans="2:10">
      <c r="B412" s="188" t="s">
        <v>576</v>
      </c>
      <c r="C412" s="189" t="s">
        <v>574</v>
      </c>
      <c r="D412" s="190" t="s">
        <v>104</v>
      </c>
      <c r="E412" s="189" t="s">
        <v>571</v>
      </c>
      <c r="F412" s="191">
        <v>1896239</v>
      </c>
      <c r="G412" s="189">
        <v>35</v>
      </c>
      <c r="I412" s="186"/>
      <c r="J412" s="187"/>
    </row>
    <row r="413" spans="2:10">
      <c r="B413" s="188" t="s">
        <v>779</v>
      </c>
      <c r="C413" s="189" t="s">
        <v>572</v>
      </c>
      <c r="D413" s="190" t="s">
        <v>127</v>
      </c>
      <c r="E413" s="189" t="s">
        <v>571</v>
      </c>
      <c r="F413" s="191">
        <v>5856040</v>
      </c>
      <c r="G413" s="189">
        <v>55</v>
      </c>
      <c r="I413" s="186"/>
      <c r="J413" s="187"/>
    </row>
    <row r="414" spans="2:10">
      <c r="B414" s="188" t="s">
        <v>499</v>
      </c>
      <c r="C414" s="189" t="s">
        <v>572</v>
      </c>
      <c r="D414" s="190" t="s">
        <v>111</v>
      </c>
      <c r="E414" s="189" t="s">
        <v>573</v>
      </c>
      <c r="F414" s="191">
        <v>10368905</v>
      </c>
      <c r="G414" s="189">
        <v>50</v>
      </c>
      <c r="I414" s="186"/>
      <c r="J414" s="187"/>
    </row>
    <row r="415" spans="2:10">
      <c r="B415" s="188" t="s">
        <v>500</v>
      </c>
      <c r="C415" s="189" t="s">
        <v>572</v>
      </c>
      <c r="D415" s="190" t="s">
        <v>111</v>
      </c>
      <c r="E415" s="189" t="s">
        <v>571</v>
      </c>
      <c r="F415" s="191">
        <v>3432145</v>
      </c>
      <c r="G415" s="189">
        <v>35</v>
      </c>
      <c r="I415" s="186"/>
      <c r="J415" s="187"/>
    </row>
    <row r="416" spans="2:10">
      <c r="B416" s="188" t="s">
        <v>501</v>
      </c>
      <c r="C416" s="189" t="s">
        <v>574</v>
      </c>
      <c r="D416" s="190" t="s">
        <v>159</v>
      </c>
      <c r="E416" s="189" t="s">
        <v>571</v>
      </c>
      <c r="F416" s="191">
        <v>1063346</v>
      </c>
      <c r="G416" s="189">
        <v>35</v>
      </c>
      <c r="I416" s="186"/>
      <c r="J416" s="187"/>
    </row>
    <row r="417" spans="2:10">
      <c r="B417" s="188" t="s">
        <v>502</v>
      </c>
      <c r="C417" s="189" t="s">
        <v>574</v>
      </c>
      <c r="D417" s="190" t="s">
        <v>128</v>
      </c>
      <c r="E417" s="189" t="s">
        <v>571</v>
      </c>
      <c r="F417" s="191">
        <v>2035917</v>
      </c>
      <c r="G417" s="189">
        <v>35</v>
      </c>
      <c r="I417" s="186"/>
      <c r="J417" s="187"/>
    </row>
    <row r="418" spans="2:10">
      <c r="B418" s="188" t="s">
        <v>503</v>
      </c>
      <c r="C418" s="189" t="s">
        <v>572</v>
      </c>
      <c r="D418" s="190" t="s">
        <v>160</v>
      </c>
      <c r="E418" s="189" t="s">
        <v>571</v>
      </c>
      <c r="F418" s="191">
        <v>2091031</v>
      </c>
      <c r="G418" s="189">
        <v>53</v>
      </c>
      <c r="I418" s="186"/>
      <c r="J418" s="187"/>
    </row>
    <row r="419" spans="2:10">
      <c r="B419" s="188" t="s">
        <v>504</v>
      </c>
      <c r="C419" s="189" t="s">
        <v>572</v>
      </c>
      <c r="D419" s="190" t="s">
        <v>136</v>
      </c>
      <c r="E419" s="189" t="s">
        <v>571</v>
      </c>
      <c r="F419" s="191">
        <v>1489369</v>
      </c>
      <c r="G419" s="189">
        <v>83</v>
      </c>
      <c r="I419" s="186"/>
      <c r="J419" s="187"/>
    </row>
    <row r="420" spans="2:10">
      <c r="B420" s="188" t="s">
        <v>505</v>
      </c>
      <c r="C420" s="189" t="s">
        <v>572</v>
      </c>
      <c r="D420" s="190" t="s">
        <v>137</v>
      </c>
      <c r="E420" s="189" t="s">
        <v>573</v>
      </c>
      <c r="F420" s="191">
        <v>9892820</v>
      </c>
      <c r="G420" s="189">
        <v>85</v>
      </c>
      <c r="I420" s="186"/>
      <c r="J420" s="187"/>
    </row>
    <row r="421" spans="2:10">
      <c r="B421" s="188" t="s">
        <v>506</v>
      </c>
      <c r="C421" s="189" t="s">
        <v>574</v>
      </c>
      <c r="D421" s="190" t="s">
        <v>171</v>
      </c>
      <c r="E421" s="189" t="s">
        <v>573</v>
      </c>
      <c r="F421" s="191">
        <v>1878145</v>
      </c>
      <c r="G421" s="189">
        <v>23</v>
      </c>
      <c r="I421" s="186"/>
      <c r="J421" s="187"/>
    </row>
    <row r="422" spans="2:10">
      <c r="B422" s="188" t="s">
        <v>585</v>
      </c>
      <c r="C422" s="189" t="s">
        <v>574</v>
      </c>
      <c r="D422" s="190" t="s">
        <v>102</v>
      </c>
      <c r="E422" s="189" t="s">
        <v>573</v>
      </c>
      <c r="F422" s="191">
        <v>1393421</v>
      </c>
      <c r="G422" s="189">
        <v>18</v>
      </c>
      <c r="I422" s="186"/>
      <c r="J422" s="187"/>
    </row>
    <row r="423" spans="2:10">
      <c r="B423" s="188" t="s">
        <v>507</v>
      </c>
      <c r="C423" s="189" t="s">
        <v>574</v>
      </c>
      <c r="D423" s="190" t="s">
        <v>159</v>
      </c>
      <c r="E423" s="189" t="s">
        <v>571</v>
      </c>
      <c r="F423" s="191">
        <v>2563889</v>
      </c>
      <c r="G423" s="189">
        <v>45</v>
      </c>
      <c r="I423" s="186"/>
      <c r="J423" s="187"/>
    </row>
    <row r="424" spans="2:10">
      <c r="B424" s="188" t="s">
        <v>508</v>
      </c>
      <c r="C424" s="189" t="s">
        <v>572</v>
      </c>
      <c r="D424" s="190" t="s">
        <v>154</v>
      </c>
      <c r="E424" s="189" t="s">
        <v>571</v>
      </c>
      <c r="F424" s="191">
        <v>7949728</v>
      </c>
      <c r="G424" s="189">
        <v>85</v>
      </c>
      <c r="I424" s="186"/>
      <c r="J424" s="187"/>
    </row>
    <row r="425" spans="2:10">
      <c r="B425" s="188" t="s">
        <v>509</v>
      </c>
      <c r="C425" s="189" t="s">
        <v>574</v>
      </c>
      <c r="D425" s="190" t="s">
        <v>152</v>
      </c>
      <c r="E425" s="189" t="s">
        <v>571</v>
      </c>
      <c r="F425" s="191">
        <v>3802483</v>
      </c>
      <c r="G425" s="189">
        <v>40</v>
      </c>
      <c r="I425" s="186"/>
      <c r="J425" s="187"/>
    </row>
    <row r="426" spans="2:10">
      <c r="B426" s="188" t="s">
        <v>510</v>
      </c>
      <c r="C426" s="189" t="s">
        <v>572</v>
      </c>
      <c r="D426" s="190" t="s">
        <v>146</v>
      </c>
      <c r="E426" s="189" t="s">
        <v>573</v>
      </c>
      <c r="F426" s="191">
        <v>9864579</v>
      </c>
      <c r="G426" s="189">
        <v>70</v>
      </c>
      <c r="I426" s="186"/>
      <c r="J426" s="187"/>
    </row>
    <row r="427" spans="2:10">
      <c r="B427" s="188" t="s">
        <v>511</v>
      </c>
      <c r="C427" s="189" t="s">
        <v>572</v>
      </c>
      <c r="D427" s="190" t="s">
        <v>119</v>
      </c>
      <c r="E427" s="189" t="s">
        <v>573</v>
      </c>
      <c r="F427" s="191">
        <v>12056268</v>
      </c>
      <c r="G427" s="189">
        <v>88</v>
      </c>
      <c r="I427" s="186"/>
      <c r="J427" s="187"/>
    </row>
    <row r="428" spans="2:10">
      <c r="B428" s="188" t="s">
        <v>512</v>
      </c>
      <c r="C428" s="189" t="s">
        <v>572</v>
      </c>
      <c r="D428" s="190" t="s">
        <v>134</v>
      </c>
      <c r="E428" s="189" t="s">
        <v>571</v>
      </c>
      <c r="F428" s="191">
        <v>3194970</v>
      </c>
      <c r="G428" s="189">
        <v>78</v>
      </c>
      <c r="I428" s="186"/>
      <c r="J428" s="187"/>
    </row>
    <row r="429" spans="2:10">
      <c r="B429" s="188" t="s">
        <v>780</v>
      </c>
      <c r="C429" s="189" t="s">
        <v>572</v>
      </c>
      <c r="D429" s="190" t="s">
        <v>134</v>
      </c>
      <c r="E429" s="189" t="s">
        <v>571</v>
      </c>
      <c r="F429" s="191">
        <v>865716</v>
      </c>
      <c r="G429" s="189">
        <v>38</v>
      </c>
      <c r="I429" s="186"/>
      <c r="J429" s="187"/>
    </row>
    <row r="430" spans="2:10">
      <c r="B430" s="188" t="s">
        <v>514</v>
      </c>
      <c r="C430" s="189" t="s">
        <v>572</v>
      </c>
      <c r="D430" s="190" t="s">
        <v>134</v>
      </c>
      <c r="E430" s="189" t="s">
        <v>571</v>
      </c>
      <c r="F430" s="191">
        <v>1580451</v>
      </c>
      <c r="G430" s="189">
        <v>40</v>
      </c>
      <c r="I430" s="186"/>
      <c r="J430" s="187"/>
    </row>
    <row r="431" spans="2:10">
      <c r="B431" s="188" t="s">
        <v>515</v>
      </c>
      <c r="C431" s="189" t="s">
        <v>572</v>
      </c>
      <c r="D431" s="190" t="s">
        <v>111</v>
      </c>
      <c r="E431" s="189" t="s">
        <v>571</v>
      </c>
      <c r="F431" s="191">
        <v>574112</v>
      </c>
      <c r="G431" s="189">
        <v>18</v>
      </c>
      <c r="I431" s="186"/>
      <c r="J431" s="187"/>
    </row>
    <row r="432" spans="2:10">
      <c r="B432" s="188" t="s">
        <v>781</v>
      </c>
      <c r="C432" s="189" t="s">
        <v>572</v>
      </c>
      <c r="D432" s="190" t="s">
        <v>111</v>
      </c>
      <c r="E432" s="189" t="s">
        <v>571</v>
      </c>
      <c r="F432" s="191">
        <v>2753716</v>
      </c>
      <c r="G432" s="189">
        <v>60</v>
      </c>
      <c r="I432" s="186"/>
      <c r="J432" s="187"/>
    </row>
    <row r="433" spans="2:10">
      <c r="B433" s="188" t="s">
        <v>516</v>
      </c>
      <c r="C433" s="189" t="s">
        <v>574</v>
      </c>
      <c r="D433" s="190" t="s">
        <v>168</v>
      </c>
      <c r="E433" s="189" t="s">
        <v>571</v>
      </c>
      <c r="F433" s="191">
        <v>1210934</v>
      </c>
      <c r="G433" s="189">
        <v>42</v>
      </c>
      <c r="I433" s="186"/>
      <c r="J433" s="187"/>
    </row>
    <row r="434" spans="2:10">
      <c r="B434" s="188" t="s">
        <v>782</v>
      </c>
      <c r="C434" s="189" t="s">
        <v>574</v>
      </c>
      <c r="D434" s="190" t="s">
        <v>168</v>
      </c>
      <c r="E434" s="189" t="s">
        <v>571</v>
      </c>
      <c r="F434" s="191">
        <v>1079499</v>
      </c>
      <c r="G434" s="189">
        <v>35</v>
      </c>
      <c r="I434" s="186"/>
      <c r="J434" s="187"/>
    </row>
    <row r="435" spans="2:10">
      <c r="B435" s="188" t="s">
        <v>517</v>
      </c>
      <c r="C435" s="189" t="s">
        <v>572</v>
      </c>
      <c r="D435" s="190" t="s">
        <v>134</v>
      </c>
      <c r="E435" s="189" t="s">
        <v>573</v>
      </c>
      <c r="F435" s="191">
        <v>10540820</v>
      </c>
      <c r="G435" s="189">
        <v>75</v>
      </c>
      <c r="I435" s="186"/>
      <c r="J435" s="187"/>
    </row>
    <row r="436" spans="2:10">
      <c r="B436" s="188" t="s">
        <v>518</v>
      </c>
      <c r="C436" s="189" t="s">
        <v>572</v>
      </c>
      <c r="D436" s="190" t="s">
        <v>146</v>
      </c>
      <c r="E436" s="189" t="s">
        <v>571</v>
      </c>
      <c r="F436" s="191">
        <v>6509280</v>
      </c>
      <c r="G436" s="189">
        <v>80</v>
      </c>
      <c r="I436" s="186"/>
      <c r="J436" s="187"/>
    </row>
    <row r="437" spans="2:10">
      <c r="B437" s="188" t="s">
        <v>519</v>
      </c>
      <c r="C437" s="189" t="s">
        <v>572</v>
      </c>
      <c r="D437" s="190" t="s">
        <v>39</v>
      </c>
      <c r="E437" s="189" t="s">
        <v>573</v>
      </c>
      <c r="F437" s="191">
        <v>4507096</v>
      </c>
      <c r="G437" s="189">
        <v>49</v>
      </c>
      <c r="I437" s="186"/>
      <c r="J437" s="187"/>
    </row>
    <row r="438" spans="2:10">
      <c r="B438" s="188" t="s">
        <v>520</v>
      </c>
      <c r="C438" s="189" t="s">
        <v>572</v>
      </c>
      <c r="D438" s="190" t="s">
        <v>111</v>
      </c>
      <c r="E438" s="189" t="s">
        <v>573</v>
      </c>
      <c r="F438" s="191">
        <v>11443150</v>
      </c>
      <c r="G438" s="189">
        <v>105</v>
      </c>
      <c r="I438" s="186"/>
      <c r="J438" s="187"/>
    </row>
    <row r="439" spans="2:10">
      <c r="B439" s="188" t="s">
        <v>521</v>
      </c>
      <c r="C439" s="189" t="s">
        <v>572</v>
      </c>
      <c r="D439" s="190" t="s">
        <v>141</v>
      </c>
      <c r="E439" s="189" t="s">
        <v>573</v>
      </c>
      <c r="F439" s="191">
        <v>5361061</v>
      </c>
      <c r="G439" s="189">
        <v>50</v>
      </c>
      <c r="I439" s="186"/>
      <c r="J439" s="187"/>
    </row>
    <row r="440" spans="2:10">
      <c r="B440" s="188" t="s">
        <v>586</v>
      </c>
      <c r="C440" s="189" t="s">
        <v>572</v>
      </c>
      <c r="D440" s="190" t="s">
        <v>176</v>
      </c>
      <c r="E440" s="189" t="s">
        <v>573</v>
      </c>
      <c r="F440" s="191">
        <v>524492</v>
      </c>
      <c r="G440" s="189">
        <v>30</v>
      </c>
      <c r="I440" s="186"/>
      <c r="J440" s="187"/>
    </row>
    <row r="441" spans="2:10">
      <c r="B441" s="188" t="s">
        <v>646</v>
      </c>
      <c r="C441" s="189" t="s">
        <v>572</v>
      </c>
      <c r="D441" s="190" t="s">
        <v>174</v>
      </c>
      <c r="E441" s="189" t="s">
        <v>571</v>
      </c>
      <c r="F441" s="191">
        <v>10180118</v>
      </c>
      <c r="G441" s="189">
        <v>85</v>
      </c>
      <c r="I441" s="186"/>
      <c r="J441" s="187"/>
    </row>
    <row r="442" spans="2:10">
      <c r="B442" s="188" t="s">
        <v>524</v>
      </c>
      <c r="C442" s="189" t="s">
        <v>572</v>
      </c>
      <c r="D442" s="190" t="s">
        <v>115</v>
      </c>
      <c r="E442" s="189" t="s">
        <v>571</v>
      </c>
      <c r="F442" s="191">
        <v>1616308</v>
      </c>
      <c r="G442" s="189">
        <v>46</v>
      </c>
      <c r="I442" s="186"/>
      <c r="J442" s="187"/>
    </row>
    <row r="443" spans="2:10">
      <c r="B443" s="188" t="s">
        <v>525</v>
      </c>
      <c r="C443" s="189" t="s">
        <v>574</v>
      </c>
      <c r="D443" s="190" t="s">
        <v>167</v>
      </c>
      <c r="E443" s="189" t="s">
        <v>573</v>
      </c>
      <c r="F443" s="191">
        <v>2611337</v>
      </c>
      <c r="G443" s="189">
        <v>45</v>
      </c>
      <c r="I443" s="186"/>
      <c r="J443" s="187"/>
    </row>
    <row r="444" spans="2:10">
      <c r="B444" s="188" t="s">
        <v>526</v>
      </c>
      <c r="C444" s="189" t="s">
        <v>572</v>
      </c>
      <c r="D444" s="190" t="s">
        <v>110</v>
      </c>
      <c r="E444" s="189" t="s">
        <v>573</v>
      </c>
      <c r="F444" s="191">
        <v>2212890</v>
      </c>
      <c r="G444" s="189">
        <v>33</v>
      </c>
      <c r="I444" s="186"/>
      <c r="J444" s="187"/>
    </row>
    <row r="445" spans="2:10">
      <c r="B445" s="188" t="s">
        <v>527</v>
      </c>
      <c r="C445" s="189" t="s">
        <v>574</v>
      </c>
      <c r="D445" s="190" t="s">
        <v>138</v>
      </c>
      <c r="E445" s="189" t="s">
        <v>571</v>
      </c>
      <c r="F445" s="191">
        <v>5295261</v>
      </c>
      <c r="G445" s="189">
        <v>59</v>
      </c>
      <c r="I445" s="186"/>
      <c r="J445" s="187"/>
    </row>
    <row r="446" spans="2:10">
      <c r="B446" s="188" t="s">
        <v>783</v>
      </c>
      <c r="C446" s="189" t="s">
        <v>574</v>
      </c>
      <c r="D446" s="190" t="s">
        <v>138</v>
      </c>
      <c r="E446" s="189" t="s">
        <v>571</v>
      </c>
      <c r="F446" s="191">
        <v>2322554</v>
      </c>
      <c r="G446" s="189">
        <v>37</v>
      </c>
      <c r="I446" s="186"/>
      <c r="J446" s="187"/>
    </row>
    <row r="447" spans="2:10">
      <c r="B447" s="188" t="s">
        <v>528</v>
      </c>
      <c r="C447" s="189" t="s">
        <v>572</v>
      </c>
      <c r="D447" s="190" t="s">
        <v>115</v>
      </c>
      <c r="E447" s="189" t="s">
        <v>571</v>
      </c>
      <c r="F447" s="191">
        <v>10629190</v>
      </c>
      <c r="G447" s="189">
        <v>75</v>
      </c>
      <c r="I447" s="186"/>
      <c r="J447" s="187"/>
    </row>
    <row r="448" spans="2:10">
      <c r="B448" s="188" t="s">
        <v>529</v>
      </c>
      <c r="C448" s="189" t="s">
        <v>572</v>
      </c>
      <c r="D448" s="190" t="s">
        <v>136</v>
      </c>
      <c r="E448" s="189" t="s">
        <v>573</v>
      </c>
      <c r="F448" s="191">
        <v>4305241</v>
      </c>
      <c r="G448" s="189">
        <v>47</v>
      </c>
      <c r="I448" s="186"/>
      <c r="J448" s="187"/>
    </row>
    <row r="449" spans="2:10">
      <c r="B449" s="188" t="s">
        <v>530</v>
      </c>
      <c r="C449" s="189" t="s">
        <v>574</v>
      </c>
      <c r="D449" s="190" t="s">
        <v>117</v>
      </c>
      <c r="E449" s="189" t="s">
        <v>573</v>
      </c>
      <c r="F449" s="191">
        <v>2361262</v>
      </c>
      <c r="G449" s="189">
        <v>22</v>
      </c>
      <c r="I449" s="186"/>
      <c r="J449" s="187"/>
    </row>
    <row r="450" spans="2:10">
      <c r="B450" s="188" t="s">
        <v>784</v>
      </c>
      <c r="C450" s="189" t="s">
        <v>572</v>
      </c>
      <c r="D450" s="190" t="s">
        <v>176</v>
      </c>
      <c r="E450" s="189" t="s">
        <v>571</v>
      </c>
      <c r="F450" s="191">
        <v>1110907</v>
      </c>
      <c r="G450" s="189">
        <v>30</v>
      </c>
      <c r="I450" s="186"/>
      <c r="J450" s="187"/>
    </row>
    <row r="451" spans="2:10">
      <c r="B451" s="188" t="s">
        <v>647</v>
      </c>
      <c r="C451" s="189" t="s">
        <v>572</v>
      </c>
      <c r="D451" s="190" t="s">
        <v>150</v>
      </c>
      <c r="E451" s="189" t="s">
        <v>573</v>
      </c>
      <c r="F451" s="191">
        <v>7057935</v>
      </c>
      <c r="G451" s="189">
        <v>55</v>
      </c>
      <c r="I451" s="186"/>
      <c r="J451" s="187"/>
    </row>
    <row r="452" spans="2:10">
      <c r="B452" s="188" t="s">
        <v>605</v>
      </c>
      <c r="C452" s="189" t="s">
        <v>574</v>
      </c>
      <c r="D452" s="190" t="s">
        <v>128</v>
      </c>
      <c r="E452" s="189" t="s">
        <v>573</v>
      </c>
      <c r="F452" s="191">
        <v>2245311</v>
      </c>
      <c r="G452" s="189">
        <v>29</v>
      </c>
      <c r="I452" s="186"/>
      <c r="J452" s="187"/>
    </row>
    <row r="453" spans="2:10">
      <c r="B453" s="188" t="s">
        <v>531</v>
      </c>
      <c r="C453" s="189" t="s">
        <v>572</v>
      </c>
      <c r="D453" s="190" t="s">
        <v>150</v>
      </c>
      <c r="E453" s="189" t="s">
        <v>571</v>
      </c>
      <c r="F453" s="191">
        <v>6846962</v>
      </c>
      <c r="G453" s="189">
        <v>75</v>
      </c>
      <c r="I453" s="186"/>
      <c r="J453" s="187"/>
    </row>
    <row r="454" spans="2:10">
      <c r="B454" s="188" t="s">
        <v>532</v>
      </c>
      <c r="C454" s="189" t="s">
        <v>572</v>
      </c>
      <c r="D454" s="190" t="s">
        <v>141</v>
      </c>
      <c r="E454" s="189" t="s">
        <v>571</v>
      </c>
      <c r="F454" s="191">
        <v>4139455</v>
      </c>
      <c r="G454" s="189">
        <v>90</v>
      </c>
      <c r="I454" s="186"/>
      <c r="J454" s="187"/>
    </row>
    <row r="455" spans="2:10">
      <c r="B455" s="188" t="s">
        <v>648</v>
      </c>
      <c r="C455" s="189" t="s">
        <v>572</v>
      </c>
      <c r="D455" s="190" t="s">
        <v>132</v>
      </c>
      <c r="E455" s="189" t="s">
        <v>571</v>
      </c>
      <c r="F455" s="191">
        <v>2637488</v>
      </c>
      <c r="G455" s="189">
        <v>60</v>
      </c>
      <c r="I455" s="186"/>
      <c r="J455" s="187"/>
    </row>
    <row r="456" spans="2:10">
      <c r="B456" s="188" t="s">
        <v>533</v>
      </c>
      <c r="C456" s="189" t="s">
        <v>574</v>
      </c>
      <c r="D456" s="190" t="s">
        <v>129</v>
      </c>
      <c r="E456" s="189" t="s">
        <v>573</v>
      </c>
      <c r="F456" s="191">
        <v>6612948</v>
      </c>
      <c r="G456" s="189">
        <v>40</v>
      </c>
      <c r="I456" s="186"/>
      <c r="J456" s="187"/>
    </row>
    <row r="457" spans="2:10">
      <c r="B457" s="188" t="s">
        <v>534</v>
      </c>
      <c r="C457" s="189" t="s">
        <v>574</v>
      </c>
      <c r="D457" s="190" t="s">
        <v>140</v>
      </c>
      <c r="E457" s="189" t="s">
        <v>573</v>
      </c>
      <c r="F457" s="191">
        <v>4602502</v>
      </c>
      <c r="G457" s="189">
        <v>50</v>
      </c>
      <c r="I457" s="186"/>
      <c r="J457" s="187"/>
    </row>
    <row r="458" spans="2:10">
      <c r="B458" s="188" t="s">
        <v>535</v>
      </c>
      <c r="C458" s="189" t="s">
        <v>572</v>
      </c>
      <c r="D458" s="190" t="s">
        <v>160</v>
      </c>
      <c r="E458" s="189" t="s">
        <v>573</v>
      </c>
      <c r="F458" s="191">
        <v>1597587</v>
      </c>
      <c r="G458" s="189">
        <v>31</v>
      </c>
      <c r="I458" s="186"/>
      <c r="J458" s="187"/>
    </row>
    <row r="459" spans="2:10">
      <c r="B459" s="188" t="s">
        <v>536</v>
      </c>
      <c r="C459" s="189" t="s">
        <v>572</v>
      </c>
      <c r="D459" s="190" t="s">
        <v>150</v>
      </c>
      <c r="E459" s="189" t="s">
        <v>573</v>
      </c>
      <c r="F459" s="191">
        <v>8134375</v>
      </c>
      <c r="G459" s="189">
        <v>78</v>
      </c>
      <c r="I459" s="186"/>
      <c r="J459" s="187"/>
    </row>
    <row r="460" spans="2:10">
      <c r="B460" s="188" t="s">
        <v>537</v>
      </c>
      <c r="C460" s="189" t="s">
        <v>572</v>
      </c>
      <c r="D460" s="190" t="s">
        <v>39</v>
      </c>
      <c r="E460" s="189" t="s">
        <v>573</v>
      </c>
      <c r="F460" s="191">
        <v>2751052</v>
      </c>
      <c r="G460" s="189">
        <v>26</v>
      </c>
      <c r="I460" s="186"/>
      <c r="J460" s="187"/>
    </row>
    <row r="461" spans="2:10">
      <c r="B461" s="188" t="s">
        <v>538</v>
      </c>
      <c r="C461" s="189" t="s">
        <v>572</v>
      </c>
      <c r="D461" s="190" t="s">
        <v>127</v>
      </c>
      <c r="E461" s="189" t="s">
        <v>573</v>
      </c>
      <c r="F461" s="191">
        <v>10257497</v>
      </c>
      <c r="G461" s="189">
        <v>71</v>
      </c>
      <c r="I461" s="186"/>
      <c r="J461" s="187"/>
    </row>
    <row r="462" spans="2:10">
      <c r="B462" s="188" t="s">
        <v>539</v>
      </c>
      <c r="C462" s="189" t="s">
        <v>574</v>
      </c>
      <c r="D462" s="190" t="s">
        <v>170</v>
      </c>
      <c r="E462" s="189" t="s">
        <v>571</v>
      </c>
      <c r="F462" s="191">
        <v>1061716</v>
      </c>
      <c r="G462" s="189">
        <v>25</v>
      </c>
      <c r="I462" s="186"/>
      <c r="J462" s="187"/>
    </row>
    <row r="463" spans="2:10">
      <c r="B463" s="188" t="s">
        <v>785</v>
      </c>
      <c r="C463" s="189" t="s">
        <v>574</v>
      </c>
      <c r="D463" s="190" t="s">
        <v>170</v>
      </c>
      <c r="E463" s="189" t="s">
        <v>571</v>
      </c>
      <c r="F463" s="191">
        <v>2095205</v>
      </c>
      <c r="G463" s="189">
        <v>50</v>
      </c>
      <c r="I463" s="186"/>
      <c r="J463" s="187"/>
    </row>
    <row r="464" spans="2:10">
      <c r="B464" s="188" t="s">
        <v>540</v>
      </c>
      <c r="C464" s="189" t="s">
        <v>572</v>
      </c>
      <c r="D464" s="190" t="s">
        <v>137</v>
      </c>
      <c r="E464" s="189" t="s">
        <v>571</v>
      </c>
      <c r="F464" s="191">
        <v>3632048</v>
      </c>
      <c r="G464" s="189">
        <v>97</v>
      </c>
      <c r="I464" s="186"/>
      <c r="J464" s="187"/>
    </row>
    <row r="465" spans="2:10">
      <c r="B465" s="188" t="s">
        <v>541</v>
      </c>
      <c r="C465" s="189" t="s">
        <v>572</v>
      </c>
      <c r="D465" s="190" t="s">
        <v>137</v>
      </c>
      <c r="E465" s="189" t="s">
        <v>571</v>
      </c>
      <c r="F465" s="191">
        <v>3237446</v>
      </c>
      <c r="G465" s="189">
        <v>60</v>
      </c>
      <c r="I465" s="186"/>
      <c r="J465" s="187"/>
    </row>
    <row r="466" spans="2:10">
      <c r="B466" s="188" t="s">
        <v>542</v>
      </c>
      <c r="C466" s="189" t="s">
        <v>574</v>
      </c>
      <c r="D466" s="190" t="s">
        <v>107</v>
      </c>
      <c r="E466" s="189" t="s">
        <v>571</v>
      </c>
      <c r="F466" s="191">
        <v>4636536</v>
      </c>
      <c r="G466" s="189">
        <v>99</v>
      </c>
      <c r="I466" s="186"/>
      <c r="J466" s="187"/>
    </row>
    <row r="467" spans="2:10">
      <c r="B467" s="188" t="s">
        <v>543</v>
      </c>
      <c r="C467" s="189" t="s">
        <v>574</v>
      </c>
      <c r="D467" s="190" t="s">
        <v>107</v>
      </c>
      <c r="E467" s="189" t="s">
        <v>571</v>
      </c>
      <c r="F467" s="191">
        <v>6407931</v>
      </c>
      <c r="G467" s="189">
        <v>80</v>
      </c>
      <c r="I467" s="186"/>
      <c r="J467" s="187"/>
    </row>
    <row r="468" spans="2:10">
      <c r="B468" s="188" t="s">
        <v>544</v>
      </c>
      <c r="C468" s="189" t="s">
        <v>574</v>
      </c>
      <c r="D468" s="190" t="s">
        <v>178</v>
      </c>
      <c r="E468" s="189" t="s">
        <v>571</v>
      </c>
      <c r="F468" s="191">
        <v>2345099</v>
      </c>
      <c r="G468" s="189">
        <v>40</v>
      </c>
      <c r="I468" s="186"/>
      <c r="J468" s="187"/>
    </row>
    <row r="469" spans="2:10">
      <c r="B469" s="188" t="s">
        <v>545</v>
      </c>
      <c r="C469" s="189" t="s">
        <v>574</v>
      </c>
      <c r="D469" s="190" t="s">
        <v>178</v>
      </c>
      <c r="E469" s="189" t="s">
        <v>571</v>
      </c>
      <c r="F469" s="191">
        <v>1733267</v>
      </c>
      <c r="G469" s="189">
        <v>40</v>
      </c>
      <c r="I469" s="186"/>
      <c r="J469" s="187"/>
    </row>
    <row r="470" spans="2:10">
      <c r="B470" s="188" t="s">
        <v>786</v>
      </c>
      <c r="C470" s="189" t="s">
        <v>574</v>
      </c>
      <c r="D470" s="190" t="s">
        <v>178</v>
      </c>
      <c r="E470" s="189" t="s">
        <v>571</v>
      </c>
      <c r="F470" s="191">
        <v>825853</v>
      </c>
      <c r="G470" s="189">
        <v>24</v>
      </c>
      <c r="I470" s="186"/>
      <c r="J470" s="187"/>
    </row>
    <row r="471" spans="2:10">
      <c r="B471" s="188" t="s">
        <v>546</v>
      </c>
      <c r="C471" s="189" t="s">
        <v>572</v>
      </c>
      <c r="D471" s="190" t="s">
        <v>111</v>
      </c>
      <c r="E471" s="189" t="s">
        <v>573</v>
      </c>
      <c r="F471" s="191">
        <v>13559444</v>
      </c>
      <c r="G471" s="189">
        <v>76</v>
      </c>
      <c r="I471" s="186"/>
      <c r="J471" s="187"/>
    </row>
    <row r="472" spans="2:10">
      <c r="B472" s="188" t="s">
        <v>547</v>
      </c>
      <c r="C472" s="189" t="s">
        <v>572</v>
      </c>
      <c r="D472" s="190" t="s">
        <v>151</v>
      </c>
      <c r="E472" s="189" t="s">
        <v>573</v>
      </c>
      <c r="F472" s="191">
        <v>8999392</v>
      </c>
      <c r="G472" s="189">
        <v>70</v>
      </c>
      <c r="I472" s="186"/>
      <c r="J472" s="187"/>
    </row>
    <row r="473" spans="2:10">
      <c r="B473" s="188" t="s">
        <v>787</v>
      </c>
      <c r="C473" s="189" t="s">
        <v>572</v>
      </c>
      <c r="D473" s="190" t="s">
        <v>105</v>
      </c>
      <c r="E473" s="189" t="s">
        <v>571</v>
      </c>
      <c r="F473" s="191">
        <v>5356246</v>
      </c>
      <c r="G473" s="189">
        <v>103</v>
      </c>
      <c r="I473" s="186"/>
      <c r="J473" s="187"/>
    </row>
    <row r="474" spans="2:10">
      <c r="B474" s="188" t="s">
        <v>548</v>
      </c>
      <c r="C474" s="189" t="s">
        <v>574</v>
      </c>
      <c r="D474" s="190" t="s">
        <v>128</v>
      </c>
      <c r="E474" s="189" t="s">
        <v>573</v>
      </c>
      <c r="F474" s="191">
        <v>6026067</v>
      </c>
      <c r="G474" s="189">
        <v>81</v>
      </c>
      <c r="I474" s="186"/>
      <c r="J474" s="187"/>
    </row>
    <row r="475" spans="2:10">
      <c r="B475" s="188" t="s">
        <v>788</v>
      </c>
      <c r="C475" s="189" t="s">
        <v>572</v>
      </c>
      <c r="D475" s="190" t="s">
        <v>150</v>
      </c>
      <c r="E475" s="189" t="s">
        <v>571</v>
      </c>
      <c r="F475" s="191">
        <v>3185013</v>
      </c>
      <c r="G475" s="189">
        <v>67</v>
      </c>
      <c r="I475" s="186"/>
      <c r="J475" s="187"/>
    </row>
    <row r="476" spans="2:10">
      <c r="B476" s="188" t="s">
        <v>549</v>
      </c>
      <c r="C476" s="189" t="s">
        <v>572</v>
      </c>
      <c r="D476" s="190" t="s">
        <v>174</v>
      </c>
      <c r="E476" s="189" t="s">
        <v>573</v>
      </c>
      <c r="F476" s="191">
        <v>11437073</v>
      </c>
      <c r="G476" s="189">
        <v>80</v>
      </c>
      <c r="I476" s="186"/>
      <c r="J476" s="187"/>
    </row>
    <row r="477" spans="2:10">
      <c r="B477" s="188" t="s">
        <v>789</v>
      </c>
      <c r="C477" s="189" t="s">
        <v>572</v>
      </c>
      <c r="D477" s="190" t="s">
        <v>174</v>
      </c>
      <c r="E477" s="189" t="s">
        <v>571</v>
      </c>
      <c r="F477" s="191">
        <v>2231658</v>
      </c>
      <c r="G477" s="189">
        <v>60</v>
      </c>
      <c r="I477" s="186"/>
      <c r="J477" s="187"/>
    </row>
    <row r="478" spans="2:10">
      <c r="B478" s="188" t="s">
        <v>790</v>
      </c>
      <c r="C478" s="189" t="s">
        <v>572</v>
      </c>
      <c r="D478" s="190" t="s">
        <v>105</v>
      </c>
      <c r="E478" s="189" t="s">
        <v>571</v>
      </c>
      <c r="F478" s="191">
        <v>883693</v>
      </c>
      <c r="G478" s="189">
        <v>31</v>
      </c>
      <c r="I478" s="186"/>
      <c r="J478" s="187"/>
    </row>
    <row r="479" spans="2:10">
      <c r="B479" s="188" t="s">
        <v>550</v>
      </c>
      <c r="C479" s="189" t="s">
        <v>574</v>
      </c>
      <c r="D479" s="190" t="s">
        <v>133</v>
      </c>
      <c r="E479" s="189" t="s">
        <v>571</v>
      </c>
      <c r="F479" s="191">
        <v>1834384</v>
      </c>
      <c r="G479" s="189">
        <v>34</v>
      </c>
      <c r="I479" s="186"/>
      <c r="J479" s="187"/>
    </row>
    <row r="480" spans="2:10">
      <c r="B480" s="188" t="s">
        <v>551</v>
      </c>
      <c r="C480" s="189" t="s">
        <v>572</v>
      </c>
      <c r="D480" s="190" t="s">
        <v>146</v>
      </c>
      <c r="E480" s="189" t="s">
        <v>573</v>
      </c>
      <c r="F480" s="191">
        <v>11626221</v>
      </c>
      <c r="G480" s="189">
        <v>90</v>
      </c>
      <c r="I480" s="186"/>
      <c r="J480" s="187"/>
    </row>
    <row r="481" spans="2:10">
      <c r="B481" s="188" t="s">
        <v>552</v>
      </c>
      <c r="C481" s="189" t="s">
        <v>572</v>
      </c>
      <c r="D481" s="190" t="s">
        <v>111</v>
      </c>
      <c r="E481" s="189" t="s">
        <v>573</v>
      </c>
      <c r="F481" s="191">
        <v>10206778</v>
      </c>
      <c r="G481" s="189">
        <v>78</v>
      </c>
      <c r="I481" s="186"/>
      <c r="J481" s="187"/>
    </row>
    <row r="482" spans="2:10">
      <c r="B482" s="188" t="s">
        <v>553</v>
      </c>
      <c r="C482" s="189" t="s">
        <v>572</v>
      </c>
      <c r="D482" s="190" t="s">
        <v>154</v>
      </c>
      <c r="E482" s="189" t="s">
        <v>573</v>
      </c>
      <c r="F482" s="191">
        <v>3293171</v>
      </c>
      <c r="G482" s="189">
        <v>40</v>
      </c>
      <c r="I482" s="186"/>
      <c r="J482" s="187"/>
    </row>
    <row r="483" spans="2:10">
      <c r="B483" s="188" t="s">
        <v>554</v>
      </c>
      <c r="C483" s="189" t="s">
        <v>572</v>
      </c>
      <c r="D483" s="190" t="s">
        <v>134</v>
      </c>
      <c r="E483" s="189" t="s">
        <v>573</v>
      </c>
      <c r="F483" s="191">
        <v>4381662</v>
      </c>
      <c r="G483" s="189">
        <v>40</v>
      </c>
      <c r="I483" s="186"/>
      <c r="J483" s="187"/>
    </row>
    <row r="484" spans="2:10">
      <c r="B484" s="188" t="s">
        <v>555</v>
      </c>
      <c r="C484" s="189" t="s">
        <v>572</v>
      </c>
      <c r="D484" s="190" t="s">
        <v>174</v>
      </c>
      <c r="E484" s="189" t="s">
        <v>573</v>
      </c>
      <c r="F484" s="191">
        <v>8423048</v>
      </c>
      <c r="G484" s="189">
        <v>70</v>
      </c>
      <c r="I484" s="186"/>
      <c r="J484" s="187"/>
    </row>
    <row r="485" spans="2:10">
      <c r="B485" s="188" t="s">
        <v>556</v>
      </c>
      <c r="C485" s="189" t="s">
        <v>574</v>
      </c>
      <c r="D485" s="190" t="s">
        <v>178</v>
      </c>
      <c r="E485" s="189" t="s">
        <v>573</v>
      </c>
      <c r="F485" s="191">
        <v>3377280</v>
      </c>
      <c r="G485" s="189">
        <v>34</v>
      </c>
      <c r="I485" s="186"/>
      <c r="J485" s="187"/>
    </row>
    <row r="486" spans="2:10">
      <c r="B486" s="188" t="s">
        <v>557</v>
      </c>
      <c r="C486" s="189" t="s">
        <v>572</v>
      </c>
      <c r="D486" s="190" t="s">
        <v>150</v>
      </c>
      <c r="E486" s="189" t="s">
        <v>573</v>
      </c>
      <c r="F486" s="191">
        <v>3646267</v>
      </c>
      <c r="G486" s="189">
        <v>40</v>
      </c>
      <c r="I486" s="186"/>
      <c r="J486" s="187"/>
    </row>
    <row r="487" spans="2:10">
      <c r="B487" s="188" t="s">
        <v>558</v>
      </c>
      <c r="C487" s="189" t="s">
        <v>572</v>
      </c>
      <c r="D487" s="190" t="s">
        <v>173</v>
      </c>
      <c r="E487" s="189" t="s">
        <v>571</v>
      </c>
      <c r="F487" s="191">
        <v>3088765</v>
      </c>
      <c r="G487" s="189">
        <v>50</v>
      </c>
      <c r="I487" s="186"/>
      <c r="J487" s="187"/>
    </row>
    <row r="488" spans="2:10">
      <c r="B488" s="188" t="s">
        <v>559</v>
      </c>
      <c r="C488" s="189" t="s">
        <v>574</v>
      </c>
      <c r="D488" s="190" t="s">
        <v>126</v>
      </c>
      <c r="E488" s="189" t="s">
        <v>573</v>
      </c>
      <c r="F488" s="191">
        <v>5922193</v>
      </c>
      <c r="G488" s="189">
        <v>40</v>
      </c>
      <c r="I488" s="186"/>
      <c r="J488" s="187"/>
    </row>
    <row r="489" spans="2:10">
      <c r="B489" s="188" t="s">
        <v>560</v>
      </c>
      <c r="C489" s="189" t="s">
        <v>574</v>
      </c>
      <c r="D489" s="190" t="s">
        <v>106</v>
      </c>
      <c r="E489" s="189" t="s">
        <v>571</v>
      </c>
      <c r="F489" s="191">
        <v>4752446</v>
      </c>
      <c r="G489" s="189">
        <v>68</v>
      </c>
      <c r="I489" s="186"/>
      <c r="J489" s="187"/>
    </row>
    <row r="490" spans="2:10">
      <c r="B490" s="188" t="s">
        <v>561</v>
      </c>
      <c r="C490" s="189" t="s">
        <v>574</v>
      </c>
      <c r="D490" s="190" t="s">
        <v>106</v>
      </c>
      <c r="E490" s="189" t="s">
        <v>571</v>
      </c>
      <c r="F490" s="191">
        <v>608204</v>
      </c>
      <c r="G490" s="189">
        <v>15</v>
      </c>
      <c r="I490" s="186"/>
      <c r="J490" s="187"/>
    </row>
    <row r="491" spans="2:10">
      <c r="B491" s="188" t="s">
        <v>562</v>
      </c>
      <c r="C491" s="189" t="s">
        <v>574</v>
      </c>
      <c r="D491" s="190" t="s">
        <v>106</v>
      </c>
      <c r="E491" s="189" t="s">
        <v>571</v>
      </c>
      <c r="F491" s="191">
        <v>3165588</v>
      </c>
      <c r="G491" s="189">
        <v>55</v>
      </c>
      <c r="I491" s="186"/>
      <c r="J491" s="187"/>
    </row>
    <row r="492" spans="2:10">
      <c r="B492" s="188" t="s">
        <v>563</v>
      </c>
      <c r="C492" s="189" t="s">
        <v>572</v>
      </c>
      <c r="D492" s="190" t="s">
        <v>141</v>
      </c>
      <c r="E492" s="189" t="s">
        <v>571</v>
      </c>
      <c r="F492" s="191">
        <v>2315619</v>
      </c>
      <c r="G492" s="189">
        <v>70</v>
      </c>
      <c r="I492" s="186"/>
      <c r="J492" s="187"/>
    </row>
    <row r="493" spans="2:10">
      <c r="B493" s="188" t="s">
        <v>649</v>
      </c>
      <c r="C493" s="189" t="s">
        <v>574</v>
      </c>
      <c r="D493" s="190" t="s">
        <v>171</v>
      </c>
      <c r="E493" s="189" t="s">
        <v>571</v>
      </c>
      <c r="F493" s="191">
        <v>2508068</v>
      </c>
      <c r="G493" s="189">
        <v>37</v>
      </c>
      <c r="I493" s="186"/>
      <c r="J493" s="187"/>
    </row>
    <row r="494" spans="2:10">
      <c r="B494" s="188" t="s">
        <v>565</v>
      </c>
      <c r="C494" s="189" t="s">
        <v>572</v>
      </c>
      <c r="D494" s="190" t="s">
        <v>143</v>
      </c>
      <c r="E494" s="189" t="s">
        <v>571</v>
      </c>
      <c r="F494" s="191">
        <v>5835482</v>
      </c>
      <c r="G494" s="189">
        <v>103</v>
      </c>
      <c r="I494" s="186"/>
      <c r="J494" s="187"/>
    </row>
    <row r="495" spans="2:10">
      <c r="B495" s="188" t="s">
        <v>566</v>
      </c>
      <c r="C495" s="189" t="s">
        <v>572</v>
      </c>
      <c r="D495" s="190" t="s">
        <v>143</v>
      </c>
      <c r="E495" s="189" t="s">
        <v>571</v>
      </c>
      <c r="F495" s="191">
        <v>10556834</v>
      </c>
      <c r="G495" s="189">
        <v>76</v>
      </c>
      <c r="I495" s="186"/>
      <c r="J495" s="187"/>
    </row>
    <row r="496" spans="2:10">
      <c r="B496" s="188" t="s">
        <v>564</v>
      </c>
      <c r="C496" s="189" t="s">
        <v>572</v>
      </c>
      <c r="D496" s="190" t="s">
        <v>143</v>
      </c>
      <c r="E496" s="189" t="s">
        <v>571</v>
      </c>
      <c r="F496" s="191">
        <v>1414591</v>
      </c>
      <c r="G496" s="189">
        <v>29</v>
      </c>
      <c r="I496" s="186"/>
      <c r="J496" s="187"/>
    </row>
    <row r="497" spans="2:16">
      <c r="B497" s="188" t="s">
        <v>567</v>
      </c>
      <c r="C497" s="189" t="s">
        <v>572</v>
      </c>
      <c r="D497" s="190" t="s">
        <v>176</v>
      </c>
      <c r="E497" s="189" t="s">
        <v>573</v>
      </c>
      <c r="F497" s="191">
        <v>4244895</v>
      </c>
      <c r="G497" s="189">
        <v>70</v>
      </c>
    </row>
    <row r="498" spans="2:16">
      <c r="B498" s="171" t="s">
        <v>569</v>
      </c>
      <c r="C498" s="172" t="s">
        <v>572</v>
      </c>
      <c r="D498" s="174" t="s">
        <v>123</v>
      </c>
      <c r="E498" s="172" t="s">
        <v>573</v>
      </c>
      <c r="F498" s="247">
        <v>8107897</v>
      </c>
      <c r="G498" s="172">
        <v>100</v>
      </c>
    </row>
    <row r="499" spans="2:16">
      <c r="B499" s="192" t="s">
        <v>597</v>
      </c>
      <c r="C499" s="193"/>
      <c r="D499" s="194"/>
      <c r="E499" s="193"/>
      <c r="F499" s="195"/>
      <c r="G499" s="195"/>
    </row>
    <row r="500" spans="2:16">
      <c r="B500" s="172"/>
      <c r="F500" s="196"/>
    </row>
    <row r="501" spans="2:16">
      <c r="B501" s="172"/>
      <c r="F501" s="196"/>
    </row>
    <row r="502" spans="2:16" s="174" customFormat="1">
      <c r="C502" s="172"/>
      <c r="E502" s="172"/>
      <c r="F502" s="196"/>
      <c r="G502" s="172"/>
      <c r="L502" s="172"/>
      <c r="P502" s="172"/>
    </row>
    <row r="503" spans="2:16">
      <c r="B503" s="172"/>
    </row>
    <row r="504" spans="2:16">
      <c r="B504" s="172"/>
      <c r="F504" s="196"/>
      <c r="G504" s="196"/>
    </row>
    <row r="505" spans="2:16">
      <c r="B505" s="172"/>
    </row>
    <row r="506" spans="2:16">
      <c r="B506" s="172"/>
    </row>
    <row r="507" spans="2:16">
      <c r="B507" s="172"/>
    </row>
    <row r="508" spans="2:16">
      <c r="B508" s="197"/>
      <c r="C508" s="198"/>
      <c r="D508" s="199"/>
      <c r="E508" s="198"/>
    </row>
    <row r="509" spans="2:16">
      <c r="B509" s="197"/>
      <c r="C509" s="198"/>
      <c r="D509" s="199"/>
      <c r="E509" s="198"/>
    </row>
    <row r="510" spans="2:16">
      <c r="B510" s="197"/>
      <c r="C510" s="198"/>
      <c r="D510" s="199"/>
      <c r="E510" s="198"/>
    </row>
    <row r="511" spans="2:16">
      <c r="B511" s="197"/>
      <c r="C511" s="198"/>
      <c r="D511" s="199"/>
      <c r="E511" s="198"/>
    </row>
    <row r="512" spans="2:16">
      <c r="B512" s="197"/>
      <c r="C512" s="198"/>
      <c r="D512" s="199"/>
      <c r="E512" s="198"/>
    </row>
    <row r="513" spans="2:5">
      <c r="B513" s="197"/>
      <c r="C513" s="198"/>
      <c r="D513" s="199"/>
      <c r="E513" s="198"/>
    </row>
    <row r="514" spans="2:5">
      <c r="B514" s="197"/>
      <c r="C514" s="198"/>
      <c r="D514" s="199"/>
      <c r="E514" s="198"/>
    </row>
    <row r="515" spans="2:5">
      <c r="B515" s="197"/>
      <c r="C515" s="198"/>
      <c r="D515" s="199"/>
      <c r="E515" s="198"/>
    </row>
    <row r="516" spans="2:5">
      <c r="B516" s="197"/>
      <c r="C516" s="198"/>
      <c r="D516" s="199"/>
      <c r="E516" s="198"/>
    </row>
    <row r="517" spans="2:5">
      <c r="B517" s="197"/>
      <c r="C517" s="198"/>
      <c r="D517" s="199"/>
      <c r="E517" s="198"/>
    </row>
    <row r="518" spans="2:5">
      <c r="B518" s="200"/>
    </row>
    <row r="853" spans="16:16">
      <c r="P853" s="174"/>
    </row>
  </sheetData>
  <sheetProtection sheet="1" autoFilter="0"/>
  <autoFilter ref="C5:E499" xr:uid="{652F86D6-A1F7-4D2E-8408-2B7FFCBF1C5E}"/>
  <sortState xmlns:xlrd2="http://schemas.microsoft.com/office/spreadsheetml/2017/richdata2" ref="B6:G496">
    <sortCondition ref="B6:B496"/>
  </sortState>
  <mergeCells count="1">
    <mergeCell ref="C1:G1"/>
  </mergeCells>
  <conditionalFormatting sqref="P483:P974">
    <cfRule type="duplicateValues" dxfId="7" priority="3" stopIfTrue="1"/>
  </conditionalFormatting>
  <conditionalFormatting sqref="I6:I496">
    <cfRule type="duplicateValues" dxfId="6" priority="19"/>
  </conditionalFormatting>
  <pageMargins left="0.70866141732283472" right="0.70866141732283472" top="0.39370078740157483" bottom="0.39370078740157483" header="0.31496062992125984" footer="0.31496062992125984"/>
  <pageSetup paperSize="9" scale="71" fitToHeight="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95DEB-9F0C-4FB5-AB20-9A279A5FEFB6}">
  <dimension ref="A1:M514"/>
  <sheetViews>
    <sheetView workbookViewId="0">
      <selection activeCell="L82" sqref="L4:L82"/>
    </sheetView>
  </sheetViews>
  <sheetFormatPr defaultColWidth="9.08984375" defaultRowHeight="12"/>
  <cols>
    <col min="1" max="1" width="4.54296875" style="164" customWidth="1"/>
    <col min="2" max="2" width="40.453125" style="223" customWidth="1"/>
    <col min="3" max="3" width="10.36328125" style="164" customWidth="1"/>
    <col min="4" max="4" width="18.1796875" style="224" customWidth="1"/>
    <col min="5" max="5" width="11" style="164" customWidth="1"/>
    <col min="6" max="6" width="12.08984375" style="164" customWidth="1"/>
    <col min="7" max="7" width="7.90625" style="229" customWidth="1"/>
    <col min="8" max="8" width="3.453125" style="164" customWidth="1"/>
    <col min="9" max="9" width="18.08984375" style="228" bestFit="1" customWidth="1"/>
    <col min="10" max="10" width="9.08984375" style="164"/>
    <col min="11" max="11" width="10.7265625" style="164" customWidth="1"/>
    <col min="12" max="16384" width="9.08984375" style="164"/>
  </cols>
  <sheetData>
    <row r="1" spans="1:13" ht="18.5">
      <c r="B1" s="232" t="s">
        <v>615</v>
      </c>
      <c r="E1" s="224" t="s">
        <v>809</v>
      </c>
    </row>
    <row r="2" spans="1:13">
      <c r="B2" s="218"/>
      <c r="C2" s="219"/>
      <c r="D2" s="225"/>
      <c r="E2" s="225"/>
      <c r="F2" s="225">
        <f>SUBTOTAL(9,F4:F496)</f>
        <v>2237203894</v>
      </c>
      <c r="G2" s="225">
        <f t="shared" ref="G2" si="0">SUBTOTAL(2,G4:G496)</f>
        <v>493</v>
      </c>
    </row>
    <row r="3" spans="1:13" ht="48">
      <c r="B3" s="235" t="s">
        <v>590</v>
      </c>
      <c r="C3" s="236" t="s">
        <v>581</v>
      </c>
      <c r="D3" s="236" t="s">
        <v>591</v>
      </c>
      <c r="E3" s="237" t="s">
        <v>720</v>
      </c>
      <c r="F3" s="238" t="s">
        <v>721</v>
      </c>
      <c r="G3" s="229" t="s">
        <v>791</v>
      </c>
      <c r="I3" s="233"/>
      <c r="J3" s="234" t="s">
        <v>182</v>
      </c>
      <c r="K3" s="234" t="s">
        <v>593</v>
      </c>
      <c r="M3" s="243" t="s">
        <v>810</v>
      </c>
    </row>
    <row r="4" spans="1:13">
      <c r="A4" s="227">
        <v>1</v>
      </c>
      <c r="B4" s="218" t="s">
        <v>184</v>
      </c>
      <c r="C4" s="219" t="s">
        <v>572</v>
      </c>
      <c r="D4" s="225" t="s">
        <v>153</v>
      </c>
      <c r="E4" s="219" t="s">
        <v>571</v>
      </c>
      <c r="F4" s="220">
        <v>1403656</v>
      </c>
      <c r="G4" s="229">
        <v>1</v>
      </c>
      <c r="H4" s="226">
        <v>1</v>
      </c>
      <c r="I4" s="244" t="s">
        <v>102</v>
      </c>
      <c r="J4" s="245">
        <f>SUMIF(D$4:D$496,I4,G$4:G$496)</f>
        <v>2</v>
      </c>
      <c r="K4" s="245">
        <f>SUMIF(D$4:D$496,I4,F$4:F$496)</f>
        <v>2381439</v>
      </c>
      <c r="L4" s="248">
        <f>K4/1000000</f>
        <v>2.3814389999999999</v>
      </c>
      <c r="M4" s="164" t="s">
        <v>811</v>
      </c>
    </row>
    <row r="5" spans="1:13">
      <c r="A5" s="227">
        <v>2</v>
      </c>
      <c r="B5" s="239" t="s">
        <v>185</v>
      </c>
      <c r="C5" s="240" t="s">
        <v>572</v>
      </c>
      <c r="D5" s="241" t="s">
        <v>127</v>
      </c>
      <c r="E5" s="240" t="s">
        <v>571</v>
      </c>
      <c r="F5" s="242">
        <v>2355881</v>
      </c>
      <c r="G5" s="229">
        <v>1</v>
      </c>
      <c r="H5" s="226">
        <v>2</v>
      </c>
      <c r="I5" s="244" t="s">
        <v>181</v>
      </c>
      <c r="J5" s="245">
        <f t="shared" ref="J5:J25" si="1">SUMIF(D$4:D$496,I5,G$4:G$496)</f>
        <v>2</v>
      </c>
      <c r="K5" s="245">
        <f t="shared" ref="K5:K68" si="2">SUMIF(D$4:D$496,I5,F$4:F$496)</f>
        <v>4188924</v>
      </c>
      <c r="L5" s="248">
        <f t="shared" ref="L5:L68" si="3">K5/1000000</f>
        <v>4.1889240000000001</v>
      </c>
      <c r="M5" s="164" t="s">
        <v>820</v>
      </c>
    </row>
    <row r="6" spans="1:13">
      <c r="A6" s="227">
        <v>3</v>
      </c>
      <c r="B6" s="218" t="s">
        <v>186</v>
      </c>
      <c r="C6" s="219" t="s">
        <v>572</v>
      </c>
      <c r="D6" s="225" t="s">
        <v>119</v>
      </c>
      <c r="E6" s="219" t="s">
        <v>573</v>
      </c>
      <c r="F6" s="220">
        <v>4142633</v>
      </c>
      <c r="G6" s="229">
        <v>1</v>
      </c>
      <c r="H6" s="226">
        <v>3</v>
      </c>
      <c r="I6" s="244" t="s">
        <v>104</v>
      </c>
      <c r="J6" s="245">
        <f t="shared" si="1"/>
        <v>14</v>
      </c>
      <c r="K6" s="245">
        <f t="shared" si="2"/>
        <v>51177399</v>
      </c>
      <c r="L6" s="248">
        <f t="shared" si="3"/>
        <v>51.177399000000001</v>
      </c>
      <c r="M6" s="164" t="s">
        <v>813</v>
      </c>
    </row>
    <row r="7" spans="1:13">
      <c r="A7" s="227">
        <v>4</v>
      </c>
      <c r="B7" s="239" t="s">
        <v>187</v>
      </c>
      <c r="C7" s="240" t="s">
        <v>572</v>
      </c>
      <c r="D7" s="241" t="s">
        <v>127</v>
      </c>
      <c r="E7" s="240" t="s">
        <v>573</v>
      </c>
      <c r="F7" s="242">
        <v>2261937</v>
      </c>
      <c r="G7" s="229">
        <v>1</v>
      </c>
      <c r="H7" s="226">
        <v>4</v>
      </c>
      <c r="I7" s="244" t="s">
        <v>105</v>
      </c>
      <c r="J7" s="245">
        <f t="shared" si="1"/>
        <v>9</v>
      </c>
      <c r="K7" s="245">
        <f t="shared" si="2"/>
        <v>39933307</v>
      </c>
      <c r="L7" s="248">
        <f t="shared" si="3"/>
        <v>39.933306999999999</v>
      </c>
      <c r="M7" s="164" t="s">
        <v>812</v>
      </c>
    </row>
    <row r="8" spans="1:13">
      <c r="A8" s="227">
        <v>5</v>
      </c>
      <c r="B8" s="218" t="s">
        <v>188</v>
      </c>
      <c r="C8" s="219" t="s">
        <v>574</v>
      </c>
      <c r="D8" s="225" t="s">
        <v>35</v>
      </c>
      <c r="E8" s="219" t="s">
        <v>571</v>
      </c>
      <c r="F8" s="220">
        <v>1913747</v>
      </c>
      <c r="G8" s="229">
        <v>1</v>
      </c>
      <c r="H8" s="226">
        <v>5</v>
      </c>
      <c r="I8" s="244" t="s">
        <v>106</v>
      </c>
      <c r="J8" s="245">
        <f t="shared" si="1"/>
        <v>5</v>
      </c>
      <c r="K8" s="245">
        <f t="shared" si="2"/>
        <v>14665495</v>
      </c>
      <c r="L8" s="248">
        <f t="shared" si="3"/>
        <v>14.665495</v>
      </c>
    </row>
    <row r="9" spans="1:13">
      <c r="A9" s="227">
        <v>6</v>
      </c>
      <c r="B9" s="239" t="s">
        <v>189</v>
      </c>
      <c r="C9" s="240" t="s">
        <v>574</v>
      </c>
      <c r="D9" s="241" t="s">
        <v>126</v>
      </c>
      <c r="E9" s="240" t="s">
        <v>573</v>
      </c>
      <c r="F9" s="242">
        <v>11141745</v>
      </c>
      <c r="G9" s="229">
        <v>1</v>
      </c>
      <c r="H9" s="226">
        <v>6</v>
      </c>
      <c r="I9" s="244" t="s">
        <v>107</v>
      </c>
      <c r="J9" s="245">
        <f t="shared" si="1"/>
        <v>4</v>
      </c>
      <c r="K9" s="245">
        <f t="shared" si="2"/>
        <v>15653601</v>
      </c>
      <c r="L9" s="248">
        <f t="shared" si="3"/>
        <v>15.653601</v>
      </c>
    </row>
    <row r="10" spans="1:13">
      <c r="A10" s="227">
        <v>7</v>
      </c>
      <c r="B10" s="218" t="s">
        <v>190</v>
      </c>
      <c r="C10" s="219" t="s">
        <v>572</v>
      </c>
      <c r="D10" s="225" t="s">
        <v>132</v>
      </c>
      <c r="E10" s="219" t="s">
        <v>571</v>
      </c>
      <c r="F10" s="220">
        <v>1100281</v>
      </c>
      <c r="G10" s="229">
        <v>1</v>
      </c>
      <c r="H10" s="226">
        <v>7</v>
      </c>
      <c r="I10" s="244" t="s">
        <v>108</v>
      </c>
      <c r="J10" s="245">
        <f t="shared" si="1"/>
        <v>6</v>
      </c>
      <c r="K10" s="245">
        <f t="shared" si="2"/>
        <v>10161035</v>
      </c>
      <c r="L10" s="248">
        <f t="shared" si="3"/>
        <v>10.161035</v>
      </c>
    </row>
    <row r="11" spans="1:13">
      <c r="A11" s="227">
        <v>8</v>
      </c>
      <c r="B11" s="239" t="s">
        <v>735</v>
      </c>
      <c r="C11" s="240" t="s">
        <v>572</v>
      </c>
      <c r="D11" s="241" t="s">
        <v>132</v>
      </c>
      <c r="E11" s="240" t="s">
        <v>571</v>
      </c>
      <c r="F11" s="242">
        <v>2703998</v>
      </c>
      <c r="G11" s="229">
        <v>1</v>
      </c>
      <c r="H11" s="226">
        <v>8</v>
      </c>
      <c r="I11" s="244" t="s">
        <v>109</v>
      </c>
      <c r="J11" s="245">
        <f t="shared" si="1"/>
        <v>3</v>
      </c>
      <c r="K11" s="245">
        <f t="shared" si="2"/>
        <v>5759311</v>
      </c>
      <c r="L11" s="248">
        <f t="shared" si="3"/>
        <v>5.7593110000000003</v>
      </c>
    </row>
    <row r="12" spans="1:13">
      <c r="A12" s="227">
        <v>9</v>
      </c>
      <c r="B12" s="218" t="s">
        <v>191</v>
      </c>
      <c r="C12" s="219" t="s">
        <v>572</v>
      </c>
      <c r="D12" s="225" t="s">
        <v>132</v>
      </c>
      <c r="E12" s="219" t="s">
        <v>571</v>
      </c>
      <c r="F12" s="220">
        <v>3160764</v>
      </c>
      <c r="G12" s="229">
        <v>1</v>
      </c>
      <c r="H12" s="226">
        <v>9</v>
      </c>
      <c r="I12" s="244" t="s">
        <v>110</v>
      </c>
      <c r="J12" s="245">
        <f>SUMIF(D$4:D$496,I12,G$4:G$496)</f>
        <v>4</v>
      </c>
      <c r="K12" s="245">
        <f t="shared" si="2"/>
        <v>13129435</v>
      </c>
      <c r="L12" s="248">
        <f t="shared" si="3"/>
        <v>13.129435000000001</v>
      </c>
    </row>
    <row r="13" spans="1:13">
      <c r="A13" s="227">
        <v>10</v>
      </c>
      <c r="B13" s="239" t="s">
        <v>192</v>
      </c>
      <c r="C13" s="240" t="s">
        <v>574</v>
      </c>
      <c r="D13" s="241" t="s">
        <v>113</v>
      </c>
      <c r="E13" s="240" t="s">
        <v>573</v>
      </c>
      <c r="F13" s="242">
        <v>1455019</v>
      </c>
      <c r="G13" s="229">
        <v>1</v>
      </c>
      <c r="H13" s="226">
        <v>10</v>
      </c>
      <c r="I13" s="244" t="s">
        <v>111</v>
      </c>
      <c r="J13" s="245">
        <f t="shared" si="1"/>
        <v>15</v>
      </c>
      <c r="K13" s="245">
        <f t="shared" si="2"/>
        <v>128396440</v>
      </c>
      <c r="L13" s="248">
        <f t="shared" si="3"/>
        <v>128.39644000000001</v>
      </c>
    </row>
    <row r="14" spans="1:13">
      <c r="A14" s="227">
        <v>11</v>
      </c>
      <c r="B14" s="218" t="s">
        <v>193</v>
      </c>
      <c r="C14" s="219" t="s">
        <v>572</v>
      </c>
      <c r="D14" s="225" t="s">
        <v>115</v>
      </c>
      <c r="E14" s="219" t="s">
        <v>571</v>
      </c>
      <c r="F14" s="220">
        <v>6590606</v>
      </c>
      <c r="G14" s="229">
        <v>1</v>
      </c>
      <c r="H14" s="226">
        <v>11</v>
      </c>
      <c r="I14" s="244" t="s">
        <v>112</v>
      </c>
      <c r="J14" s="245">
        <f t="shared" si="1"/>
        <v>0</v>
      </c>
      <c r="K14" s="245">
        <f t="shared" si="2"/>
        <v>0</v>
      </c>
      <c r="L14" s="248">
        <f t="shared" si="3"/>
        <v>0</v>
      </c>
    </row>
    <row r="15" spans="1:13">
      <c r="A15" s="227">
        <v>12</v>
      </c>
      <c r="B15" s="239" t="s">
        <v>194</v>
      </c>
      <c r="C15" s="240" t="s">
        <v>572</v>
      </c>
      <c r="D15" s="241" t="s">
        <v>165</v>
      </c>
      <c r="E15" s="240" t="s">
        <v>573</v>
      </c>
      <c r="F15" s="242">
        <v>1490534</v>
      </c>
      <c r="G15" s="229">
        <v>1</v>
      </c>
      <c r="H15" s="226">
        <v>12</v>
      </c>
      <c r="I15" s="244" t="s">
        <v>113</v>
      </c>
      <c r="J15" s="245">
        <v>4</v>
      </c>
      <c r="K15" s="245">
        <f>SUMIF(D$4:D$496,I15,F$4:F$496)</f>
        <v>9299309</v>
      </c>
      <c r="L15" s="248">
        <f t="shared" si="3"/>
        <v>9.2993089999999992</v>
      </c>
    </row>
    <row r="16" spans="1:13">
      <c r="A16" s="227">
        <v>13</v>
      </c>
      <c r="B16" s="218" t="s">
        <v>195</v>
      </c>
      <c r="C16" s="219" t="s">
        <v>574</v>
      </c>
      <c r="D16" s="225" t="s">
        <v>167</v>
      </c>
      <c r="E16" s="219" t="s">
        <v>571</v>
      </c>
      <c r="F16" s="220">
        <v>552439</v>
      </c>
      <c r="G16" s="229">
        <v>1</v>
      </c>
      <c r="H16" s="226">
        <v>13</v>
      </c>
      <c r="I16" s="244" t="s">
        <v>114</v>
      </c>
      <c r="J16" s="245">
        <f t="shared" si="1"/>
        <v>5</v>
      </c>
      <c r="K16" s="245">
        <f t="shared" si="2"/>
        <v>24313334</v>
      </c>
      <c r="L16" s="248">
        <f t="shared" si="3"/>
        <v>24.313334000000001</v>
      </c>
    </row>
    <row r="17" spans="1:12">
      <c r="A17" s="227">
        <v>14</v>
      </c>
      <c r="B17" s="239" t="s">
        <v>736</v>
      </c>
      <c r="C17" s="240" t="s">
        <v>574</v>
      </c>
      <c r="D17" s="241" t="s">
        <v>181</v>
      </c>
      <c r="E17" s="240" t="s">
        <v>571</v>
      </c>
      <c r="F17" s="242">
        <v>3171718</v>
      </c>
      <c r="G17" s="229">
        <v>1</v>
      </c>
      <c r="H17" s="226">
        <v>14</v>
      </c>
      <c r="I17" s="244" t="s">
        <v>115</v>
      </c>
      <c r="J17" s="245">
        <f t="shared" si="1"/>
        <v>13</v>
      </c>
      <c r="K17" s="245">
        <f t="shared" si="2"/>
        <v>114664060</v>
      </c>
      <c r="L17" s="248">
        <f t="shared" si="3"/>
        <v>114.66406000000001</v>
      </c>
    </row>
    <row r="18" spans="1:12">
      <c r="A18" s="227">
        <v>15</v>
      </c>
      <c r="B18" s="218" t="s">
        <v>196</v>
      </c>
      <c r="C18" s="219" t="s">
        <v>572</v>
      </c>
      <c r="D18" s="225" t="s">
        <v>143</v>
      </c>
      <c r="E18" s="219" t="s">
        <v>573</v>
      </c>
      <c r="F18" s="220">
        <v>8273809</v>
      </c>
      <c r="G18" s="229">
        <v>1</v>
      </c>
      <c r="H18" s="226">
        <v>15</v>
      </c>
      <c r="I18" s="244" t="s">
        <v>26</v>
      </c>
      <c r="J18" s="245">
        <f t="shared" si="1"/>
        <v>2</v>
      </c>
      <c r="K18" s="245">
        <f t="shared" si="2"/>
        <v>6921802</v>
      </c>
      <c r="L18" s="248">
        <f t="shared" si="3"/>
        <v>6.9218019999999996</v>
      </c>
    </row>
    <row r="19" spans="1:12">
      <c r="A19" s="227">
        <v>16</v>
      </c>
      <c r="B19" s="239" t="s">
        <v>197</v>
      </c>
      <c r="C19" s="240" t="s">
        <v>574</v>
      </c>
      <c r="D19" s="241" t="s">
        <v>117</v>
      </c>
      <c r="E19" s="240" t="s">
        <v>573</v>
      </c>
      <c r="F19" s="242">
        <v>1947407</v>
      </c>
      <c r="G19" s="229">
        <v>1</v>
      </c>
      <c r="H19" s="226">
        <v>16</v>
      </c>
      <c r="I19" s="244" t="s">
        <v>117</v>
      </c>
      <c r="J19" s="245">
        <f t="shared" si="1"/>
        <v>5</v>
      </c>
      <c r="K19" s="245">
        <f t="shared" si="2"/>
        <v>6671348</v>
      </c>
      <c r="L19" s="248">
        <f t="shared" si="3"/>
        <v>6.6713480000000001</v>
      </c>
    </row>
    <row r="20" spans="1:12">
      <c r="A20" s="227">
        <v>17</v>
      </c>
      <c r="B20" s="218" t="s">
        <v>198</v>
      </c>
      <c r="C20" s="219" t="s">
        <v>574</v>
      </c>
      <c r="D20" s="225" t="s">
        <v>128</v>
      </c>
      <c r="E20" s="219" t="s">
        <v>571</v>
      </c>
      <c r="F20" s="220">
        <v>2996302</v>
      </c>
      <c r="G20" s="229">
        <v>1</v>
      </c>
      <c r="H20" s="226">
        <v>17</v>
      </c>
      <c r="I20" s="244" t="s">
        <v>27</v>
      </c>
      <c r="J20" s="245">
        <f t="shared" si="1"/>
        <v>2</v>
      </c>
      <c r="K20" s="245">
        <f t="shared" si="2"/>
        <v>2396577</v>
      </c>
      <c r="L20" s="248">
        <f t="shared" si="3"/>
        <v>2.3965770000000002</v>
      </c>
    </row>
    <row r="21" spans="1:12">
      <c r="A21" s="227">
        <v>18</v>
      </c>
      <c r="B21" s="239" t="s">
        <v>199</v>
      </c>
      <c r="C21" s="240" t="s">
        <v>574</v>
      </c>
      <c r="D21" s="241" t="s">
        <v>152</v>
      </c>
      <c r="E21" s="240" t="s">
        <v>571</v>
      </c>
      <c r="F21" s="242">
        <v>1060250</v>
      </c>
      <c r="G21" s="229">
        <v>1</v>
      </c>
      <c r="H21" s="226">
        <v>18</v>
      </c>
      <c r="I21" s="244" t="s">
        <v>119</v>
      </c>
      <c r="J21" s="245">
        <f t="shared" si="1"/>
        <v>12</v>
      </c>
      <c r="K21" s="245">
        <f t="shared" si="2"/>
        <v>63516201</v>
      </c>
      <c r="L21" s="248">
        <f t="shared" si="3"/>
        <v>63.516201000000002</v>
      </c>
    </row>
    <row r="22" spans="1:12">
      <c r="A22" s="227">
        <v>19</v>
      </c>
      <c r="B22" s="218" t="s">
        <v>200</v>
      </c>
      <c r="C22" s="219" t="s">
        <v>574</v>
      </c>
      <c r="D22" s="225" t="s">
        <v>120</v>
      </c>
      <c r="E22" s="219" t="s">
        <v>571</v>
      </c>
      <c r="F22" s="220">
        <v>1670958</v>
      </c>
      <c r="G22" s="229">
        <v>1</v>
      </c>
      <c r="H22" s="226">
        <v>19</v>
      </c>
      <c r="I22" s="244" t="s">
        <v>120</v>
      </c>
      <c r="J22" s="245">
        <f t="shared" si="1"/>
        <v>10</v>
      </c>
      <c r="K22" s="245">
        <f t="shared" si="2"/>
        <v>23643778</v>
      </c>
      <c r="L22" s="248">
        <f t="shared" si="3"/>
        <v>23.643778000000001</v>
      </c>
    </row>
    <row r="23" spans="1:12">
      <c r="A23" s="227">
        <v>20</v>
      </c>
      <c r="B23" s="239" t="s">
        <v>201</v>
      </c>
      <c r="C23" s="240" t="s">
        <v>574</v>
      </c>
      <c r="D23" s="241" t="s">
        <v>120</v>
      </c>
      <c r="E23" s="240" t="s">
        <v>571</v>
      </c>
      <c r="F23" s="242">
        <v>763058</v>
      </c>
      <c r="G23" s="229">
        <v>1</v>
      </c>
      <c r="H23" s="226">
        <v>20</v>
      </c>
      <c r="I23" s="244" t="s">
        <v>121</v>
      </c>
      <c r="J23" s="245">
        <f t="shared" si="1"/>
        <v>9</v>
      </c>
      <c r="K23" s="245">
        <f t="shared" si="2"/>
        <v>49706087</v>
      </c>
      <c r="L23" s="248">
        <f t="shared" si="3"/>
        <v>49.706086999999997</v>
      </c>
    </row>
    <row r="24" spans="1:12">
      <c r="A24" s="227">
        <v>21</v>
      </c>
      <c r="B24" s="218" t="s">
        <v>737</v>
      </c>
      <c r="C24" s="219" t="s">
        <v>574</v>
      </c>
      <c r="D24" s="225" t="s">
        <v>120</v>
      </c>
      <c r="E24" s="219" t="s">
        <v>571</v>
      </c>
      <c r="F24" s="220">
        <v>5404625</v>
      </c>
      <c r="G24" s="229">
        <v>1</v>
      </c>
      <c r="H24" s="226">
        <v>21</v>
      </c>
      <c r="I24" s="244" t="s">
        <v>28</v>
      </c>
      <c r="J24" s="245">
        <f t="shared" si="1"/>
        <v>1</v>
      </c>
      <c r="K24" s="245">
        <f t="shared" si="2"/>
        <v>1690859</v>
      </c>
      <c r="L24" s="248">
        <f t="shared" si="3"/>
        <v>1.6908589999999999</v>
      </c>
    </row>
    <row r="25" spans="1:12">
      <c r="A25" s="227">
        <v>22</v>
      </c>
      <c r="B25" s="239" t="s">
        <v>815</v>
      </c>
      <c r="C25" s="240" t="s">
        <v>574</v>
      </c>
      <c r="D25" s="241" t="s">
        <v>120</v>
      </c>
      <c r="E25" s="240" t="s">
        <v>571</v>
      </c>
      <c r="F25" s="242">
        <v>2780002</v>
      </c>
      <c r="G25" s="229">
        <v>1</v>
      </c>
      <c r="H25" s="226">
        <v>22</v>
      </c>
      <c r="I25" s="244" t="s">
        <v>123</v>
      </c>
      <c r="J25" s="245">
        <f t="shared" si="1"/>
        <v>11</v>
      </c>
      <c r="K25" s="245">
        <f t="shared" si="2"/>
        <v>51391553</v>
      </c>
      <c r="L25" s="248">
        <f t="shared" si="3"/>
        <v>51.391553000000002</v>
      </c>
    </row>
    <row r="26" spans="1:12">
      <c r="A26" s="227">
        <v>23</v>
      </c>
      <c r="B26" s="218" t="s">
        <v>202</v>
      </c>
      <c r="C26" s="219" t="s">
        <v>572</v>
      </c>
      <c r="D26" s="225" t="s">
        <v>39</v>
      </c>
      <c r="E26" s="219" t="s">
        <v>573</v>
      </c>
      <c r="F26" s="220">
        <v>4424999</v>
      </c>
      <c r="G26" s="229">
        <v>1</v>
      </c>
      <c r="H26" s="226">
        <v>23</v>
      </c>
      <c r="I26" s="244" t="s">
        <v>124</v>
      </c>
      <c r="J26" s="245">
        <f t="shared" ref="J26:J82" si="4">SUMIF(D$4:D$496,I26,G$4:G$496)</f>
        <v>4</v>
      </c>
      <c r="K26" s="245">
        <f t="shared" si="2"/>
        <v>6903659</v>
      </c>
      <c r="L26" s="248">
        <f t="shared" si="3"/>
        <v>6.9036590000000002</v>
      </c>
    </row>
    <row r="27" spans="1:12">
      <c r="A27" s="227">
        <v>24</v>
      </c>
      <c r="B27" s="239" t="s">
        <v>203</v>
      </c>
      <c r="C27" s="240" t="s">
        <v>572</v>
      </c>
      <c r="D27" s="241" t="s">
        <v>160</v>
      </c>
      <c r="E27" s="240" t="s">
        <v>573</v>
      </c>
      <c r="F27" s="242">
        <v>4393836</v>
      </c>
      <c r="G27" s="229">
        <v>1</v>
      </c>
      <c r="H27" s="226">
        <v>24</v>
      </c>
      <c r="I27" s="244" t="s">
        <v>125</v>
      </c>
      <c r="J27" s="245">
        <f t="shared" si="4"/>
        <v>0</v>
      </c>
      <c r="K27" s="245">
        <f t="shared" si="2"/>
        <v>0</v>
      </c>
      <c r="L27" s="248">
        <f t="shared" si="3"/>
        <v>0</v>
      </c>
    </row>
    <row r="28" spans="1:12">
      <c r="A28" s="227">
        <v>25</v>
      </c>
      <c r="B28" s="218" t="s">
        <v>206</v>
      </c>
      <c r="C28" s="219" t="s">
        <v>574</v>
      </c>
      <c r="D28" s="225" t="s">
        <v>104</v>
      </c>
      <c r="E28" s="219" t="s">
        <v>571</v>
      </c>
      <c r="F28" s="220">
        <v>4577192</v>
      </c>
      <c r="G28" s="229">
        <v>1</v>
      </c>
      <c r="H28" s="226">
        <v>25</v>
      </c>
      <c r="I28" s="244" t="s">
        <v>126</v>
      </c>
      <c r="J28" s="245">
        <f t="shared" si="4"/>
        <v>11</v>
      </c>
      <c r="K28" s="245">
        <f t="shared" si="2"/>
        <v>45975299</v>
      </c>
      <c r="L28" s="248">
        <f t="shared" si="3"/>
        <v>45.975299</v>
      </c>
    </row>
    <row r="29" spans="1:12">
      <c r="A29" s="227">
        <v>26</v>
      </c>
      <c r="B29" s="239" t="s">
        <v>738</v>
      </c>
      <c r="C29" s="240" t="s">
        <v>574</v>
      </c>
      <c r="D29" s="241" t="s">
        <v>104</v>
      </c>
      <c r="E29" s="240" t="s">
        <v>573</v>
      </c>
      <c r="F29" s="242">
        <v>10767567</v>
      </c>
      <c r="G29" s="229">
        <v>1</v>
      </c>
      <c r="H29" s="226">
        <v>26</v>
      </c>
      <c r="I29" s="244" t="s">
        <v>127</v>
      </c>
      <c r="J29" s="245">
        <f t="shared" si="4"/>
        <v>15</v>
      </c>
      <c r="K29" s="245">
        <f t="shared" si="2"/>
        <v>102478692</v>
      </c>
      <c r="L29" s="248">
        <f t="shared" si="3"/>
        <v>102.478692</v>
      </c>
    </row>
    <row r="30" spans="1:12">
      <c r="A30" s="227">
        <v>27</v>
      </c>
      <c r="B30" s="218" t="s">
        <v>204</v>
      </c>
      <c r="C30" s="219" t="s">
        <v>574</v>
      </c>
      <c r="D30" s="225" t="s">
        <v>104</v>
      </c>
      <c r="E30" s="219" t="s">
        <v>571</v>
      </c>
      <c r="F30" s="220">
        <v>2911860</v>
      </c>
      <c r="G30" s="229">
        <v>1</v>
      </c>
      <c r="H30" s="226">
        <v>27</v>
      </c>
      <c r="I30" s="244" t="s">
        <v>128</v>
      </c>
      <c r="J30" s="245">
        <f t="shared" si="4"/>
        <v>25</v>
      </c>
      <c r="K30" s="245">
        <f t="shared" si="2"/>
        <v>104148198</v>
      </c>
      <c r="L30" s="248">
        <f t="shared" si="3"/>
        <v>104.14819799999999</v>
      </c>
    </row>
    <row r="31" spans="1:12">
      <c r="A31" s="227">
        <v>28</v>
      </c>
      <c r="B31" s="239" t="s">
        <v>205</v>
      </c>
      <c r="C31" s="240" t="s">
        <v>574</v>
      </c>
      <c r="D31" s="241" t="s">
        <v>104</v>
      </c>
      <c r="E31" s="240" t="s">
        <v>571</v>
      </c>
      <c r="F31" s="242">
        <v>2443487</v>
      </c>
      <c r="G31" s="229">
        <v>1</v>
      </c>
      <c r="H31" s="226">
        <v>28</v>
      </c>
      <c r="I31" s="244" t="s">
        <v>129</v>
      </c>
      <c r="J31" s="245">
        <f t="shared" si="4"/>
        <v>8</v>
      </c>
      <c r="K31" s="245">
        <f t="shared" si="2"/>
        <v>32827396</v>
      </c>
      <c r="L31" s="248">
        <f t="shared" si="3"/>
        <v>32.827396</v>
      </c>
    </row>
    <row r="32" spans="1:12">
      <c r="A32" s="227">
        <v>29</v>
      </c>
      <c r="B32" s="218" t="s">
        <v>207</v>
      </c>
      <c r="C32" s="219" t="s">
        <v>572</v>
      </c>
      <c r="D32" s="225" t="s">
        <v>145</v>
      </c>
      <c r="E32" s="219" t="s">
        <v>573</v>
      </c>
      <c r="F32" s="220">
        <v>1772738</v>
      </c>
      <c r="G32" s="229">
        <v>1</v>
      </c>
      <c r="H32" s="226">
        <v>29</v>
      </c>
      <c r="I32" s="244" t="s">
        <v>29</v>
      </c>
      <c r="J32" s="245">
        <f t="shared" si="4"/>
        <v>2</v>
      </c>
      <c r="K32" s="245">
        <f t="shared" si="2"/>
        <v>2698681</v>
      </c>
      <c r="L32" s="248">
        <f t="shared" si="3"/>
        <v>2.6986810000000001</v>
      </c>
    </row>
    <row r="33" spans="1:12">
      <c r="A33" s="227">
        <v>30</v>
      </c>
      <c r="B33" s="239" t="s">
        <v>208</v>
      </c>
      <c r="C33" s="240" t="s">
        <v>572</v>
      </c>
      <c r="D33" s="241" t="s">
        <v>154</v>
      </c>
      <c r="E33" s="240" t="s">
        <v>573</v>
      </c>
      <c r="F33" s="242">
        <v>6094444</v>
      </c>
      <c r="G33" s="229">
        <v>1</v>
      </c>
      <c r="H33" s="226">
        <v>30</v>
      </c>
      <c r="I33" s="244" t="s">
        <v>131</v>
      </c>
      <c r="J33" s="245">
        <f t="shared" si="4"/>
        <v>0</v>
      </c>
      <c r="K33" s="245">
        <f t="shared" si="2"/>
        <v>0</v>
      </c>
      <c r="L33" s="248">
        <f t="shared" si="3"/>
        <v>0</v>
      </c>
    </row>
    <row r="34" spans="1:12">
      <c r="A34" s="227">
        <v>31</v>
      </c>
      <c r="B34" s="218" t="s">
        <v>621</v>
      </c>
      <c r="C34" s="219" t="s">
        <v>572</v>
      </c>
      <c r="D34" s="225" t="s">
        <v>160</v>
      </c>
      <c r="E34" s="219" t="s">
        <v>573</v>
      </c>
      <c r="F34" s="220">
        <v>2069926</v>
      </c>
      <c r="G34" s="229">
        <v>1</v>
      </c>
      <c r="H34" s="226">
        <v>31</v>
      </c>
      <c r="I34" s="244" t="s">
        <v>132</v>
      </c>
      <c r="J34" s="245">
        <f t="shared" si="4"/>
        <v>9</v>
      </c>
      <c r="K34" s="245">
        <f t="shared" si="2"/>
        <v>34829850</v>
      </c>
      <c r="L34" s="248">
        <f t="shared" si="3"/>
        <v>34.82985</v>
      </c>
    </row>
    <row r="35" spans="1:12">
      <c r="A35" s="227">
        <v>32</v>
      </c>
      <c r="B35" s="239" t="s">
        <v>209</v>
      </c>
      <c r="C35" s="240" t="s">
        <v>572</v>
      </c>
      <c r="D35" s="241" t="s">
        <v>137</v>
      </c>
      <c r="E35" s="240" t="s">
        <v>573</v>
      </c>
      <c r="F35" s="242">
        <v>8186607</v>
      </c>
      <c r="G35" s="229">
        <v>1</v>
      </c>
      <c r="H35" s="226">
        <v>32</v>
      </c>
      <c r="I35" s="244" t="s">
        <v>133</v>
      </c>
      <c r="J35" s="245">
        <f t="shared" si="4"/>
        <v>3</v>
      </c>
      <c r="K35" s="245">
        <f t="shared" si="2"/>
        <v>8918823</v>
      </c>
      <c r="L35" s="248">
        <f t="shared" si="3"/>
        <v>8.9188229999999997</v>
      </c>
    </row>
    <row r="36" spans="1:12">
      <c r="A36" s="227">
        <v>33</v>
      </c>
      <c r="B36" s="218" t="s">
        <v>816</v>
      </c>
      <c r="C36" s="219" t="s">
        <v>572</v>
      </c>
      <c r="D36" s="225" t="s">
        <v>160</v>
      </c>
      <c r="E36" s="219" t="s">
        <v>573</v>
      </c>
      <c r="F36" s="220">
        <v>2147790</v>
      </c>
      <c r="G36" s="229">
        <v>1</v>
      </c>
      <c r="H36" s="226">
        <v>33</v>
      </c>
      <c r="I36" s="244" t="s">
        <v>134</v>
      </c>
      <c r="J36" s="245">
        <f t="shared" si="4"/>
        <v>14</v>
      </c>
      <c r="K36" s="245">
        <f t="shared" si="2"/>
        <v>104550447</v>
      </c>
      <c r="L36" s="248">
        <f t="shared" si="3"/>
        <v>104.55044700000001</v>
      </c>
    </row>
    <row r="37" spans="1:12">
      <c r="A37" s="227">
        <v>34</v>
      </c>
      <c r="B37" s="239" t="s">
        <v>211</v>
      </c>
      <c r="C37" s="240" t="s">
        <v>574</v>
      </c>
      <c r="D37" s="241" t="s">
        <v>128</v>
      </c>
      <c r="E37" s="240" t="s">
        <v>571</v>
      </c>
      <c r="F37" s="242">
        <v>636892</v>
      </c>
      <c r="G37" s="229">
        <v>1</v>
      </c>
      <c r="H37" s="226">
        <v>34</v>
      </c>
      <c r="I37" s="244" t="s">
        <v>135</v>
      </c>
      <c r="J37" s="245">
        <f t="shared" si="4"/>
        <v>0</v>
      </c>
      <c r="K37" s="245">
        <f t="shared" si="2"/>
        <v>0</v>
      </c>
      <c r="L37" s="248">
        <f t="shared" si="3"/>
        <v>0</v>
      </c>
    </row>
    <row r="38" spans="1:12">
      <c r="A38" s="227">
        <v>35</v>
      </c>
      <c r="B38" s="218" t="s">
        <v>210</v>
      </c>
      <c r="C38" s="219" t="s">
        <v>572</v>
      </c>
      <c r="D38" s="225" t="s">
        <v>160</v>
      </c>
      <c r="E38" s="219" t="s">
        <v>573</v>
      </c>
      <c r="F38" s="220">
        <v>2658791</v>
      </c>
      <c r="G38" s="229">
        <v>1</v>
      </c>
      <c r="H38" s="226">
        <v>35</v>
      </c>
      <c r="I38" s="244" t="s">
        <v>136</v>
      </c>
      <c r="J38" s="245">
        <f t="shared" si="4"/>
        <v>16</v>
      </c>
      <c r="K38" s="245">
        <f t="shared" si="2"/>
        <v>62540619</v>
      </c>
      <c r="L38" s="248">
        <f t="shared" si="3"/>
        <v>62.540619</v>
      </c>
    </row>
    <row r="39" spans="1:12">
      <c r="A39" s="227">
        <v>36</v>
      </c>
      <c r="B39" s="239" t="s">
        <v>212</v>
      </c>
      <c r="C39" s="240" t="s">
        <v>574</v>
      </c>
      <c r="D39" s="241" t="s">
        <v>109</v>
      </c>
      <c r="E39" s="240" t="s">
        <v>571</v>
      </c>
      <c r="F39" s="242">
        <v>2253106</v>
      </c>
      <c r="G39" s="229">
        <v>1</v>
      </c>
      <c r="H39" s="226">
        <v>36</v>
      </c>
      <c r="I39" s="244" t="s">
        <v>137</v>
      </c>
      <c r="J39" s="245">
        <f t="shared" si="4"/>
        <v>11</v>
      </c>
      <c r="K39" s="245">
        <f t="shared" si="2"/>
        <v>56216978</v>
      </c>
      <c r="L39" s="248">
        <f t="shared" si="3"/>
        <v>56.216977999999997</v>
      </c>
    </row>
    <row r="40" spans="1:12">
      <c r="A40" s="227">
        <v>37</v>
      </c>
      <c r="B40" s="218" t="s">
        <v>213</v>
      </c>
      <c r="C40" s="219" t="s">
        <v>574</v>
      </c>
      <c r="D40" s="225" t="s">
        <v>109</v>
      </c>
      <c r="E40" s="219" t="s">
        <v>571</v>
      </c>
      <c r="F40" s="220">
        <v>695359</v>
      </c>
      <c r="G40" s="229">
        <v>1</v>
      </c>
      <c r="H40" s="226">
        <v>37</v>
      </c>
      <c r="I40" s="244" t="s">
        <v>138</v>
      </c>
      <c r="J40" s="245">
        <f t="shared" si="4"/>
        <v>13</v>
      </c>
      <c r="K40" s="245">
        <f t="shared" si="2"/>
        <v>39035645</v>
      </c>
      <c r="L40" s="248">
        <f t="shared" si="3"/>
        <v>39.035645000000002</v>
      </c>
    </row>
    <row r="41" spans="1:12">
      <c r="A41" s="227">
        <v>38</v>
      </c>
      <c r="B41" s="239" t="s">
        <v>622</v>
      </c>
      <c r="C41" s="240" t="s">
        <v>574</v>
      </c>
      <c r="D41" s="241" t="s">
        <v>126</v>
      </c>
      <c r="E41" s="240" t="s">
        <v>571</v>
      </c>
      <c r="F41" s="242">
        <v>2496632</v>
      </c>
      <c r="G41" s="229">
        <v>1</v>
      </c>
      <c r="H41" s="226">
        <v>38</v>
      </c>
      <c r="I41" s="244" t="s">
        <v>139</v>
      </c>
      <c r="J41" s="245">
        <f t="shared" si="4"/>
        <v>0</v>
      </c>
      <c r="K41" s="245">
        <f t="shared" si="2"/>
        <v>0</v>
      </c>
      <c r="L41" s="248">
        <f t="shared" si="3"/>
        <v>0</v>
      </c>
    </row>
    <row r="42" spans="1:12">
      <c r="A42" s="227">
        <v>39</v>
      </c>
      <c r="B42" s="218" t="s">
        <v>739</v>
      </c>
      <c r="C42" s="219" t="s">
        <v>574</v>
      </c>
      <c r="D42" s="225" t="s">
        <v>126</v>
      </c>
      <c r="E42" s="219" t="s">
        <v>571</v>
      </c>
      <c r="F42" s="220">
        <v>6515824</v>
      </c>
      <c r="G42" s="229">
        <v>1</v>
      </c>
      <c r="H42" s="226">
        <v>39</v>
      </c>
      <c r="I42" s="244" t="s">
        <v>140</v>
      </c>
      <c r="J42" s="245">
        <f t="shared" si="4"/>
        <v>3</v>
      </c>
      <c r="K42" s="245">
        <f t="shared" si="2"/>
        <v>7741946</v>
      </c>
      <c r="L42" s="248">
        <f t="shared" si="3"/>
        <v>7.7419460000000004</v>
      </c>
    </row>
    <row r="43" spans="1:12">
      <c r="A43" s="227">
        <v>40</v>
      </c>
      <c r="B43" s="239" t="s">
        <v>214</v>
      </c>
      <c r="C43" s="240" t="s">
        <v>574</v>
      </c>
      <c r="D43" s="241" t="s">
        <v>126</v>
      </c>
      <c r="E43" s="240" t="s">
        <v>571</v>
      </c>
      <c r="F43" s="242">
        <v>5288735</v>
      </c>
      <c r="G43" s="229">
        <v>1</v>
      </c>
      <c r="H43" s="226">
        <v>40</v>
      </c>
      <c r="I43" s="244" t="s">
        <v>141</v>
      </c>
      <c r="J43" s="245">
        <f t="shared" si="4"/>
        <v>7</v>
      </c>
      <c r="K43" s="245">
        <f t="shared" si="2"/>
        <v>44169837</v>
      </c>
      <c r="L43" s="248">
        <f t="shared" si="3"/>
        <v>44.169837000000001</v>
      </c>
    </row>
    <row r="44" spans="1:12">
      <c r="A44" s="227">
        <v>41</v>
      </c>
      <c r="B44" s="218" t="s">
        <v>215</v>
      </c>
      <c r="C44" s="219" t="s">
        <v>572</v>
      </c>
      <c r="D44" s="225" t="s">
        <v>123</v>
      </c>
      <c r="E44" s="219" t="s">
        <v>571</v>
      </c>
      <c r="F44" s="220">
        <v>1310948</v>
      </c>
      <c r="G44" s="229">
        <v>1</v>
      </c>
      <c r="H44" s="226">
        <v>41</v>
      </c>
      <c r="I44" s="244" t="s">
        <v>30</v>
      </c>
      <c r="J44" s="245">
        <f t="shared" si="4"/>
        <v>1</v>
      </c>
      <c r="K44" s="245">
        <f t="shared" si="2"/>
        <v>1486887</v>
      </c>
      <c r="L44" s="248">
        <f t="shared" si="3"/>
        <v>1.4868870000000001</v>
      </c>
    </row>
    <row r="45" spans="1:12">
      <c r="A45" s="227">
        <v>42</v>
      </c>
      <c r="B45" s="239" t="s">
        <v>740</v>
      </c>
      <c r="C45" s="240" t="s">
        <v>572</v>
      </c>
      <c r="D45" s="241" t="s">
        <v>123</v>
      </c>
      <c r="E45" s="240" t="s">
        <v>571</v>
      </c>
      <c r="F45" s="242">
        <v>5150862</v>
      </c>
      <c r="G45" s="229">
        <v>1</v>
      </c>
      <c r="H45" s="226">
        <v>42</v>
      </c>
      <c r="I45" s="244" t="s">
        <v>143</v>
      </c>
      <c r="J45" s="245">
        <f t="shared" si="4"/>
        <v>9</v>
      </c>
      <c r="K45" s="245">
        <f t="shared" si="2"/>
        <v>50134080</v>
      </c>
      <c r="L45" s="248">
        <f t="shared" si="3"/>
        <v>50.134079999999997</v>
      </c>
    </row>
    <row r="46" spans="1:12">
      <c r="A46" s="227">
        <v>43</v>
      </c>
      <c r="B46" s="218" t="s">
        <v>216</v>
      </c>
      <c r="C46" s="219" t="s">
        <v>572</v>
      </c>
      <c r="D46" s="225" t="s">
        <v>115</v>
      </c>
      <c r="E46" s="219" t="s">
        <v>573</v>
      </c>
      <c r="F46" s="220">
        <v>8754484</v>
      </c>
      <c r="G46" s="229">
        <v>1</v>
      </c>
      <c r="H46" s="226">
        <v>43</v>
      </c>
      <c r="I46" s="244" t="s">
        <v>144</v>
      </c>
      <c r="J46" s="245">
        <f t="shared" si="4"/>
        <v>10</v>
      </c>
      <c r="K46" s="245">
        <f t="shared" si="2"/>
        <v>45922627</v>
      </c>
      <c r="L46" s="248">
        <f t="shared" si="3"/>
        <v>45.922626999999999</v>
      </c>
    </row>
    <row r="47" spans="1:12">
      <c r="A47" s="227">
        <v>44</v>
      </c>
      <c r="B47" s="239" t="s">
        <v>217</v>
      </c>
      <c r="C47" s="240" t="s">
        <v>572</v>
      </c>
      <c r="D47" s="241" t="s">
        <v>115</v>
      </c>
      <c r="E47" s="240" t="s">
        <v>573</v>
      </c>
      <c r="F47" s="242">
        <v>14539521</v>
      </c>
      <c r="G47" s="229">
        <v>1</v>
      </c>
      <c r="H47" s="226">
        <v>44</v>
      </c>
      <c r="I47" s="244" t="s">
        <v>145</v>
      </c>
      <c r="J47" s="245">
        <f t="shared" si="4"/>
        <v>10</v>
      </c>
      <c r="K47" s="245">
        <f t="shared" si="2"/>
        <v>61112470</v>
      </c>
      <c r="L47" s="248">
        <f t="shared" si="3"/>
        <v>61.112470000000002</v>
      </c>
    </row>
    <row r="48" spans="1:12">
      <c r="A48" s="227">
        <v>45</v>
      </c>
      <c r="B48" s="218" t="s">
        <v>218</v>
      </c>
      <c r="C48" s="219" t="s">
        <v>574</v>
      </c>
      <c r="D48" s="225" t="s">
        <v>180</v>
      </c>
      <c r="E48" s="219" t="s">
        <v>573</v>
      </c>
      <c r="F48" s="220">
        <v>1271109</v>
      </c>
      <c r="G48" s="229">
        <v>1</v>
      </c>
      <c r="H48" s="226">
        <v>45</v>
      </c>
      <c r="I48" s="244" t="s">
        <v>146</v>
      </c>
      <c r="J48" s="245">
        <f t="shared" si="4"/>
        <v>7</v>
      </c>
      <c r="K48" s="245">
        <f t="shared" si="2"/>
        <v>61122752</v>
      </c>
      <c r="L48" s="248">
        <f t="shared" si="3"/>
        <v>61.122751999999998</v>
      </c>
    </row>
    <row r="49" spans="1:12">
      <c r="A49" s="227">
        <v>46</v>
      </c>
      <c r="B49" s="239" t="s">
        <v>219</v>
      </c>
      <c r="C49" s="240" t="s">
        <v>572</v>
      </c>
      <c r="D49" s="241" t="s">
        <v>38</v>
      </c>
      <c r="E49" s="240" t="s">
        <v>573</v>
      </c>
      <c r="F49" s="242">
        <v>5249811</v>
      </c>
      <c r="G49" s="229">
        <v>1</v>
      </c>
      <c r="H49" s="226">
        <v>46</v>
      </c>
      <c r="I49" s="244" t="s">
        <v>147</v>
      </c>
      <c r="J49" s="245">
        <f t="shared" si="4"/>
        <v>8</v>
      </c>
      <c r="K49" s="245">
        <f t="shared" si="2"/>
        <v>29180378</v>
      </c>
      <c r="L49" s="248">
        <f t="shared" si="3"/>
        <v>29.180378000000001</v>
      </c>
    </row>
    <row r="50" spans="1:12">
      <c r="A50" s="227">
        <v>47</v>
      </c>
      <c r="B50" s="218" t="s">
        <v>220</v>
      </c>
      <c r="C50" s="219" t="s">
        <v>574</v>
      </c>
      <c r="D50" s="225" t="s">
        <v>180</v>
      </c>
      <c r="E50" s="219" t="s">
        <v>573</v>
      </c>
      <c r="F50" s="220">
        <v>1881636</v>
      </c>
      <c r="G50" s="229">
        <v>1</v>
      </c>
      <c r="H50" s="226">
        <v>47</v>
      </c>
      <c r="I50" s="244" t="s">
        <v>148</v>
      </c>
      <c r="J50" s="245">
        <f t="shared" si="4"/>
        <v>4</v>
      </c>
      <c r="K50" s="245">
        <f t="shared" si="2"/>
        <v>15099083</v>
      </c>
      <c r="L50" s="248">
        <f t="shared" si="3"/>
        <v>15.099083</v>
      </c>
    </row>
    <row r="51" spans="1:12">
      <c r="A51" s="227">
        <v>48</v>
      </c>
      <c r="B51" s="239" t="s">
        <v>221</v>
      </c>
      <c r="C51" s="240" t="s">
        <v>574</v>
      </c>
      <c r="D51" s="241" t="s">
        <v>104</v>
      </c>
      <c r="E51" s="240" t="s">
        <v>573</v>
      </c>
      <c r="F51" s="242">
        <v>5942461</v>
      </c>
      <c r="G51" s="229">
        <v>1</v>
      </c>
      <c r="H51" s="226">
        <v>48</v>
      </c>
      <c r="I51" s="244" t="s">
        <v>31</v>
      </c>
      <c r="J51" s="245">
        <f t="shared" si="4"/>
        <v>2</v>
      </c>
      <c r="K51" s="245">
        <f t="shared" si="2"/>
        <v>4757365</v>
      </c>
      <c r="L51" s="248">
        <f t="shared" si="3"/>
        <v>4.7573650000000001</v>
      </c>
    </row>
    <row r="52" spans="1:12">
      <c r="A52" s="227">
        <v>49</v>
      </c>
      <c r="B52" s="218" t="s">
        <v>741</v>
      </c>
      <c r="C52" s="219" t="s">
        <v>572</v>
      </c>
      <c r="D52" s="225" t="s">
        <v>137</v>
      </c>
      <c r="E52" s="219" t="s">
        <v>573</v>
      </c>
      <c r="F52" s="220">
        <v>6997478</v>
      </c>
      <c r="G52" s="229">
        <v>1</v>
      </c>
      <c r="H52" s="226">
        <v>49</v>
      </c>
      <c r="I52" s="244" t="s">
        <v>150</v>
      </c>
      <c r="J52" s="245">
        <f t="shared" si="4"/>
        <v>15</v>
      </c>
      <c r="K52" s="245">
        <f t="shared" si="2"/>
        <v>84931442</v>
      </c>
      <c r="L52" s="248">
        <f t="shared" si="3"/>
        <v>84.931442000000004</v>
      </c>
    </row>
    <row r="53" spans="1:12">
      <c r="A53" s="227">
        <v>50</v>
      </c>
      <c r="B53" s="239" t="s">
        <v>623</v>
      </c>
      <c r="C53" s="240" t="s">
        <v>574</v>
      </c>
      <c r="D53" s="241" t="s">
        <v>126</v>
      </c>
      <c r="E53" s="240" t="s">
        <v>571</v>
      </c>
      <c r="F53" s="242">
        <v>2415309</v>
      </c>
      <c r="G53" s="229">
        <v>1</v>
      </c>
      <c r="H53" s="226">
        <v>50</v>
      </c>
      <c r="I53" s="244" t="s">
        <v>151</v>
      </c>
      <c r="J53" s="245">
        <f t="shared" si="4"/>
        <v>11</v>
      </c>
      <c r="K53" s="245">
        <f t="shared" si="2"/>
        <v>62465545</v>
      </c>
      <c r="L53" s="248">
        <f t="shared" si="3"/>
        <v>62.465544999999999</v>
      </c>
    </row>
    <row r="54" spans="1:12">
      <c r="A54" s="227">
        <v>51</v>
      </c>
      <c r="B54" s="218" t="s">
        <v>222</v>
      </c>
      <c r="C54" s="219" t="s">
        <v>572</v>
      </c>
      <c r="D54" s="225" t="s">
        <v>123</v>
      </c>
      <c r="E54" s="219" t="s">
        <v>573</v>
      </c>
      <c r="F54" s="220">
        <v>6203371</v>
      </c>
      <c r="G54" s="229">
        <v>1</v>
      </c>
      <c r="H54" s="226">
        <v>51</v>
      </c>
      <c r="I54" s="244" t="s">
        <v>152</v>
      </c>
      <c r="J54" s="245">
        <f t="shared" si="4"/>
        <v>3</v>
      </c>
      <c r="K54" s="245">
        <f t="shared" si="2"/>
        <v>9441386</v>
      </c>
      <c r="L54" s="248">
        <f t="shared" si="3"/>
        <v>9.4413859999999996</v>
      </c>
    </row>
    <row r="55" spans="1:12">
      <c r="A55" s="227">
        <v>52</v>
      </c>
      <c r="B55" s="239" t="s">
        <v>223</v>
      </c>
      <c r="C55" s="240" t="s">
        <v>572</v>
      </c>
      <c r="D55" s="241" t="s">
        <v>145</v>
      </c>
      <c r="E55" s="240" t="s">
        <v>573</v>
      </c>
      <c r="F55" s="242">
        <v>11785945</v>
      </c>
      <c r="G55" s="229">
        <v>1</v>
      </c>
      <c r="H55" s="226">
        <v>52</v>
      </c>
      <c r="I55" s="244" t="s">
        <v>153</v>
      </c>
      <c r="J55" s="245">
        <f t="shared" si="4"/>
        <v>12</v>
      </c>
      <c r="K55" s="245">
        <f t="shared" si="2"/>
        <v>46210632</v>
      </c>
      <c r="L55" s="248">
        <f t="shared" si="3"/>
        <v>46.210631999999997</v>
      </c>
    </row>
    <row r="56" spans="1:12">
      <c r="A56" s="227">
        <v>53</v>
      </c>
      <c r="B56" s="218" t="s">
        <v>224</v>
      </c>
      <c r="C56" s="219" t="s">
        <v>572</v>
      </c>
      <c r="D56" s="225" t="s">
        <v>38</v>
      </c>
      <c r="E56" s="219" t="s">
        <v>571</v>
      </c>
      <c r="F56" s="220">
        <v>1751470</v>
      </c>
      <c r="G56" s="229">
        <v>1</v>
      </c>
      <c r="H56" s="226">
        <v>53</v>
      </c>
      <c r="I56" s="244" t="s">
        <v>154</v>
      </c>
      <c r="J56" s="245">
        <f t="shared" si="4"/>
        <v>17</v>
      </c>
      <c r="K56" s="245">
        <f t="shared" si="2"/>
        <v>67412974</v>
      </c>
      <c r="L56" s="248">
        <f t="shared" si="3"/>
        <v>67.412974000000006</v>
      </c>
    </row>
    <row r="57" spans="1:12">
      <c r="A57" s="227">
        <v>54</v>
      </c>
      <c r="B57" s="239" t="s">
        <v>742</v>
      </c>
      <c r="C57" s="240" t="s">
        <v>572</v>
      </c>
      <c r="D57" s="241" t="s">
        <v>38</v>
      </c>
      <c r="E57" s="240" t="s">
        <v>571</v>
      </c>
      <c r="F57" s="242">
        <v>6154194</v>
      </c>
      <c r="G57" s="229">
        <v>1</v>
      </c>
      <c r="H57" s="226">
        <v>54</v>
      </c>
      <c r="I57" s="244" t="s">
        <v>32</v>
      </c>
      <c r="J57" s="245">
        <f t="shared" si="4"/>
        <v>1</v>
      </c>
      <c r="K57" s="245">
        <f t="shared" si="2"/>
        <v>2291143</v>
      </c>
      <c r="L57" s="248">
        <f t="shared" si="3"/>
        <v>2.2911429999999999</v>
      </c>
    </row>
    <row r="58" spans="1:12">
      <c r="A58" s="227">
        <v>55</v>
      </c>
      <c r="B58" s="218" t="s">
        <v>225</v>
      </c>
      <c r="C58" s="219" t="s">
        <v>572</v>
      </c>
      <c r="D58" s="225" t="s">
        <v>143</v>
      </c>
      <c r="E58" s="219" t="s">
        <v>573</v>
      </c>
      <c r="F58" s="220">
        <v>7032912</v>
      </c>
      <c r="G58" s="229">
        <v>1</v>
      </c>
      <c r="H58" s="226">
        <v>55</v>
      </c>
      <c r="I58" s="244" t="s">
        <v>156</v>
      </c>
      <c r="J58" s="245">
        <f t="shared" si="4"/>
        <v>0</v>
      </c>
      <c r="K58" s="245">
        <f t="shared" si="2"/>
        <v>0</v>
      </c>
      <c r="L58" s="248">
        <f t="shared" si="3"/>
        <v>0</v>
      </c>
    </row>
    <row r="59" spans="1:12">
      <c r="A59" s="227">
        <v>56</v>
      </c>
      <c r="B59" s="239" t="s">
        <v>624</v>
      </c>
      <c r="C59" s="240" t="s">
        <v>572</v>
      </c>
      <c r="D59" s="241" t="s">
        <v>136</v>
      </c>
      <c r="E59" s="240" t="s">
        <v>573</v>
      </c>
      <c r="F59" s="242">
        <v>2446886</v>
      </c>
      <c r="G59" s="229">
        <v>1</v>
      </c>
      <c r="H59" s="226">
        <v>56</v>
      </c>
      <c r="I59" s="244" t="s">
        <v>33</v>
      </c>
      <c r="J59" s="245">
        <f t="shared" si="4"/>
        <v>1</v>
      </c>
      <c r="K59" s="245">
        <f t="shared" si="2"/>
        <v>1837925</v>
      </c>
      <c r="L59" s="248">
        <f t="shared" si="3"/>
        <v>1.837925</v>
      </c>
    </row>
    <row r="60" spans="1:12">
      <c r="A60" s="227">
        <v>57</v>
      </c>
      <c r="B60" s="218" t="s">
        <v>226</v>
      </c>
      <c r="C60" s="219" t="s">
        <v>572</v>
      </c>
      <c r="D60" s="225" t="s">
        <v>173</v>
      </c>
      <c r="E60" s="219" t="s">
        <v>573</v>
      </c>
      <c r="F60" s="220">
        <v>9849574</v>
      </c>
      <c r="G60" s="229">
        <v>1</v>
      </c>
      <c r="H60" s="226">
        <v>57</v>
      </c>
      <c r="I60" s="244" t="s">
        <v>158</v>
      </c>
      <c r="J60" s="245">
        <f t="shared" si="4"/>
        <v>2</v>
      </c>
      <c r="K60" s="245">
        <f t="shared" si="2"/>
        <v>7180438</v>
      </c>
      <c r="L60" s="248">
        <f t="shared" si="3"/>
        <v>7.1804379999999997</v>
      </c>
    </row>
    <row r="61" spans="1:12">
      <c r="A61" s="227">
        <v>58</v>
      </c>
      <c r="B61" s="239" t="s">
        <v>713</v>
      </c>
      <c r="C61" s="240" t="s">
        <v>572</v>
      </c>
      <c r="D61" s="241" t="s">
        <v>108</v>
      </c>
      <c r="E61" s="240" t="s">
        <v>573</v>
      </c>
      <c r="F61" s="242">
        <v>3220736</v>
      </c>
      <c r="G61" s="229">
        <v>1</v>
      </c>
      <c r="H61" s="226">
        <v>58</v>
      </c>
      <c r="I61" s="244" t="s">
        <v>159</v>
      </c>
      <c r="J61" s="245">
        <f t="shared" si="4"/>
        <v>2</v>
      </c>
      <c r="K61" s="245">
        <f t="shared" si="2"/>
        <v>3627235</v>
      </c>
      <c r="L61" s="248">
        <f t="shared" si="3"/>
        <v>3.6272350000000002</v>
      </c>
    </row>
    <row r="62" spans="1:12">
      <c r="A62" s="227">
        <v>59</v>
      </c>
      <c r="B62" s="218" t="s">
        <v>227</v>
      </c>
      <c r="C62" s="219" t="s">
        <v>572</v>
      </c>
      <c r="D62" s="225" t="s">
        <v>134</v>
      </c>
      <c r="E62" s="219" t="s">
        <v>571</v>
      </c>
      <c r="F62" s="220">
        <v>1711959</v>
      </c>
      <c r="G62" s="229">
        <v>1</v>
      </c>
      <c r="H62" s="226">
        <v>59</v>
      </c>
      <c r="I62" s="244" t="s">
        <v>160</v>
      </c>
      <c r="J62" s="245">
        <f t="shared" si="4"/>
        <v>10</v>
      </c>
      <c r="K62" s="245">
        <f t="shared" si="2"/>
        <v>20898871</v>
      </c>
      <c r="L62" s="248">
        <f t="shared" si="3"/>
        <v>20.898871</v>
      </c>
    </row>
    <row r="63" spans="1:12">
      <c r="A63" s="227">
        <v>60</v>
      </c>
      <c r="B63" s="239" t="s">
        <v>625</v>
      </c>
      <c r="C63" s="240" t="s">
        <v>572</v>
      </c>
      <c r="D63" s="241" t="s">
        <v>174</v>
      </c>
      <c r="E63" s="240" t="s">
        <v>571</v>
      </c>
      <c r="F63" s="242">
        <v>7187618</v>
      </c>
      <c r="G63" s="229">
        <v>1</v>
      </c>
      <c r="H63" s="226">
        <v>60</v>
      </c>
      <c r="I63" s="244" t="s">
        <v>161</v>
      </c>
      <c r="J63" s="245">
        <f t="shared" si="4"/>
        <v>0</v>
      </c>
      <c r="K63" s="245">
        <f t="shared" si="2"/>
        <v>0</v>
      </c>
      <c r="L63" s="248">
        <f t="shared" si="3"/>
        <v>0</v>
      </c>
    </row>
    <row r="64" spans="1:12">
      <c r="A64" s="227">
        <v>61</v>
      </c>
      <c r="B64" s="218" t="s">
        <v>228</v>
      </c>
      <c r="C64" s="219" t="s">
        <v>572</v>
      </c>
      <c r="D64" s="225" t="s">
        <v>153</v>
      </c>
      <c r="E64" s="219" t="s">
        <v>573</v>
      </c>
      <c r="F64" s="220">
        <v>3499803</v>
      </c>
      <c r="G64" s="229">
        <v>1</v>
      </c>
      <c r="H64" s="226">
        <v>61</v>
      </c>
      <c r="I64" s="244" t="s">
        <v>34</v>
      </c>
      <c r="J64" s="245">
        <f t="shared" si="4"/>
        <v>1</v>
      </c>
      <c r="K64" s="245">
        <f t="shared" si="2"/>
        <v>1353727</v>
      </c>
      <c r="L64" s="248">
        <f t="shared" si="3"/>
        <v>1.3537269999999999</v>
      </c>
    </row>
    <row r="65" spans="1:12">
      <c r="A65" s="227">
        <v>62</v>
      </c>
      <c r="B65" s="239" t="s">
        <v>626</v>
      </c>
      <c r="C65" s="240" t="s">
        <v>572</v>
      </c>
      <c r="D65" s="241" t="s">
        <v>153</v>
      </c>
      <c r="E65" s="240" t="s">
        <v>571</v>
      </c>
      <c r="F65" s="242">
        <v>1125299</v>
      </c>
      <c r="G65" s="229">
        <v>1</v>
      </c>
      <c r="H65" s="226">
        <v>62</v>
      </c>
      <c r="I65" s="244" t="s">
        <v>163</v>
      </c>
      <c r="J65" s="245">
        <f t="shared" si="4"/>
        <v>4</v>
      </c>
      <c r="K65" s="245">
        <f t="shared" si="2"/>
        <v>6366274</v>
      </c>
      <c r="L65" s="248">
        <f t="shared" si="3"/>
        <v>6.3662739999999998</v>
      </c>
    </row>
    <row r="66" spans="1:12">
      <c r="A66" s="227">
        <v>63</v>
      </c>
      <c r="B66" s="218" t="s">
        <v>229</v>
      </c>
      <c r="C66" s="219" t="s">
        <v>572</v>
      </c>
      <c r="D66" s="225" t="s">
        <v>173</v>
      </c>
      <c r="E66" s="219" t="s">
        <v>573</v>
      </c>
      <c r="F66" s="220">
        <v>16047872</v>
      </c>
      <c r="G66" s="229">
        <v>1</v>
      </c>
      <c r="H66" s="226">
        <v>63</v>
      </c>
      <c r="I66" s="244" t="s">
        <v>35</v>
      </c>
      <c r="J66" s="245">
        <f t="shared" si="4"/>
        <v>2</v>
      </c>
      <c r="K66" s="245">
        <f t="shared" si="2"/>
        <v>5808822</v>
      </c>
      <c r="L66" s="248">
        <f t="shared" si="3"/>
        <v>5.8088220000000002</v>
      </c>
    </row>
    <row r="67" spans="1:12">
      <c r="A67" s="227">
        <v>64</v>
      </c>
      <c r="B67" s="239" t="s">
        <v>230</v>
      </c>
      <c r="C67" s="240" t="s">
        <v>572</v>
      </c>
      <c r="D67" s="241" t="s">
        <v>38</v>
      </c>
      <c r="E67" s="240" t="s">
        <v>573</v>
      </c>
      <c r="F67" s="242">
        <v>8703980</v>
      </c>
      <c r="G67" s="229">
        <v>1</v>
      </c>
      <c r="H67" s="226">
        <v>64</v>
      </c>
      <c r="I67" s="244" t="s">
        <v>165</v>
      </c>
      <c r="J67" s="245">
        <f t="shared" si="4"/>
        <v>5</v>
      </c>
      <c r="K67" s="245">
        <f t="shared" si="2"/>
        <v>15247318</v>
      </c>
      <c r="L67" s="248">
        <f t="shared" si="3"/>
        <v>15.247318</v>
      </c>
    </row>
    <row r="68" spans="1:12">
      <c r="A68" s="227">
        <v>65</v>
      </c>
      <c r="B68" s="218" t="s">
        <v>627</v>
      </c>
      <c r="C68" s="219" t="s">
        <v>572</v>
      </c>
      <c r="D68" s="225" t="s">
        <v>123</v>
      </c>
      <c r="E68" s="219" t="s">
        <v>573</v>
      </c>
      <c r="F68" s="220">
        <v>3922355</v>
      </c>
      <c r="G68" s="229">
        <v>1</v>
      </c>
      <c r="H68" s="226">
        <v>65</v>
      </c>
      <c r="I68" s="244" t="s">
        <v>36</v>
      </c>
      <c r="J68" s="245">
        <f t="shared" si="4"/>
        <v>1</v>
      </c>
      <c r="K68" s="245">
        <f t="shared" si="2"/>
        <v>1575660</v>
      </c>
      <c r="L68" s="248">
        <f t="shared" si="3"/>
        <v>1.5756600000000001</v>
      </c>
    </row>
    <row r="69" spans="1:12">
      <c r="A69" s="227">
        <v>66</v>
      </c>
      <c r="B69" s="239" t="s">
        <v>231</v>
      </c>
      <c r="C69" s="240" t="s">
        <v>572</v>
      </c>
      <c r="D69" s="241" t="s">
        <v>114</v>
      </c>
      <c r="E69" s="240" t="s">
        <v>571</v>
      </c>
      <c r="F69" s="242">
        <v>7726091</v>
      </c>
      <c r="G69" s="229">
        <v>1</v>
      </c>
      <c r="H69" s="226">
        <v>66</v>
      </c>
      <c r="I69" s="244" t="s">
        <v>167</v>
      </c>
      <c r="J69" s="245">
        <f t="shared" si="4"/>
        <v>3</v>
      </c>
      <c r="K69" s="245">
        <f t="shared" ref="K69:K82" si="5">SUMIF(D$4:D$496,I69,F$4:F$496)</f>
        <v>3378700</v>
      </c>
      <c r="L69" s="248">
        <f t="shared" ref="L69:L82" si="6">K69/1000000</f>
        <v>3.3786999999999998</v>
      </c>
    </row>
    <row r="70" spans="1:12">
      <c r="A70" s="227">
        <v>67</v>
      </c>
      <c r="B70" s="218" t="s">
        <v>582</v>
      </c>
      <c r="C70" s="219" t="s">
        <v>572</v>
      </c>
      <c r="D70" s="225" t="s">
        <v>114</v>
      </c>
      <c r="E70" s="219" t="s">
        <v>573</v>
      </c>
      <c r="F70" s="220">
        <v>2019332</v>
      </c>
      <c r="G70" s="229">
        <v>1</v>
      </c>
      <c r="H70" s="226">
        <v>67</v>
      </c>
      <c r="I70" s="244" t="s">
        <v>168</v>
      </c>
      <c r="J70" s="245">
        <f t="shared" si="4"/>
        <v>4</v>
      </c>
      <c r="K70" s="245">
        <f t="shared" si="5"/>
        <v>8307399</v>
      </c>
      <c r="L70" s="248">
        <f t="shared" si="6"/>
        <v>8.3073990000000002</v>
      </c>
    </row>
    <row r="71" spans="1:12">
      <c r="A71" s="227">
        <v>68</v>
      </c>
      <c r="B71" s="239" t="s">
        <v>232</v>
      </c>
      <c r="C71" s="240" t="s">
        <v>572</v>
      </c>
      <c r="D71" s="241" t="s">
        <v>173</v>
      </c>
      <c r="E71" s="240" t="s">
        <v>571</v>
      </c>
      <c r="F71" s="242">
        <v>6095929</v>
      </c>
      <c r="G71" s="229">
        <v>1</v>
      </c>
      <c r="H71" s="226">
        <v>68</v>
      </c>
      <c r="I71" s="244" t="s">
        <v>37</v>
      </c>
      <c r="J71" s="245">
        <f t="shared" si="4"/>
        <v>1</v>
      </c>
      <c r="K71" s="245">
        <f t="shared" si="5"/>
        <v>255237</v>
      </c>
      <c r="L71" s="248">
        <f t="shared" si="6"/>
        <v>0.25523699999999999</v>
      </c>
    </row>
    <row r="72" spans="1:12">
      <c r="A72" s="227">
        <v>69</v>
      </c>
      <c r="B72" s="218" t="s">
        <v>606</v>
      </c>
      <c r="C72" s="219" t="s">
        <v>572</v>
      </c>
      <c r="D72" s="225" t="s">
        <v>114</v>
      </c>
      <c r="E72" s="219" t="s">
        <v>573</v>
      </c>
      <c r="F72" s="220">
        <v>4639735</v>
      </c>
      <c r="G72" s="229">
        <v>1</v>
      </c>
      <c r="H72" s="226">
        <v>69</v>
      </c>
      <c r="I72" s="244" t="s">
        <v>170</v>
      </c>
      <c r="J72" s="245">
        <f t="shared" si="4"/>
        <v>4</v>
      </c>
      <c r="K72" s="245">
        <f t="shared" si="5"/>
        <v>8688280</v>
      </c>
      <c r="L72" s="248">
        <f t="shared" si="6"/>
        <v>8.6882800000000007</v>
      </c>
    </row>
    <row r="73" spans="1:12">
      <c r="A73" s="227">
        <v>70</v>
      </c>
      <c r="B73" s="239" t="s">
        <v>233</v>
      </c>
      <c r="C73" s="240" t="s">
        <v>572</v>
      </c>
      <c r="D73" s="241" t="s">
        <v>123</v>
      </c>
      <c r="E73" s="240" t="s">
        <v>571</v>
      </c>
      <c r="F73" s="242">
        <v>7254839</v>
      </c>
      <c r="G73" s="229">
        <v>1</v>
      </c>
      <c r="H73" s="226">
        <v>70</v>
      </c>
      <c r="I73" s="244" t="s">
        <v>178</v>
      </c>
      <c r="J73" s="245">
        <f t="shared" si="4"/>
        <v>8</v>
      </c>
      <c r="K73" s="245">
        <f t="shared" si="5"/>
        <v>18449317</v>
      </c>
      <c r="L73" s="248">
        <f t="shared" si="6"/>
        <v>18.449317000000001</v>
      </c>
    </row>
    <row r="74" spans="1:12">
      <c r="A74" s="227">
        <v>71</v>
      </c>
      <c r="B74" s="218" t="s">
        <v>743</v>
      </c>
      <c r="C74" s="219" t="s">
        <v>572</v>
      </c>
      <c r="D74" s="225" t="s">
        <v>123</v>
      </c>
      <c r="E74" s="219" t="s">
        <v>571</v>
      </c>
      <c r="F74" s="220">
        <v>1894835</v>
      </c>
      <c r="G74" s="229">
        <v>1</v>
      </c>
      <c r="H74" s="226">
        <v>71</v>
      </c>
      <c r="I74" s="244" t="s">
        <v>171</v>
      </c>
      <c r="J74" s="245">
        <f t="shared" si="4"/>
        <v>7</v>
      </c>
      <c r="K74" s="245">
        <f t="shared" si="5"/>
        <v>20999866</v>
      </c>
      <c r="L74" s="248">
        <f t="shared" si="6"/>
        <v>20.999866000000001</v>
      </c>
    </row>
    <row r="75" spans="1:12">
      <c r="A75" s="227">
        <v>72</v>
      </c>
      <c r="B75" s="239" t="s">
        <v>234</v>
      </c>
      <c r="C75" s="240" t="s">
        <v>572</v>
      </c>
      <c r="D75" s="241" t="s">
        <v>150</v>
      </c>
      <c r="E75" s="240" t="s">
        <v>573</v>
      </c>
      <c r="F75" s="242">
        <v>8068594</v>
      </c>
      <c r="G75" s="229">
        <v>1</v>
      </c>
      <c r="H75" s="226">
        <v>72</v>
      </c>
      <c r="I75" s="244" t="s">
        <v>179</v>
      </c>
      <c r="J75" s="245">
        <f t="shared" si="4"/>
        <v>0</v>
      </c>
      <c r="K75" s="245">
        <f t="shared" si="5"/>
        <v>0</v>
      </c>
      <c r="L75" s="248">
        <f t="shared" si="6"/>
        <v>0</v>
      </c>
    </row>
    <row r="76" spans="1:12">
      <c r="A76" s="227">
        <v>73</v>
      </c>
      <c r="B76" s="218" t="s">
        <v>235</v>
      </c>
      <c r="C76" s="219" t="s">
        <v>574</v>
      </c>
      <c r="D76" s="225" t="s">
        <v>181</v>
      </c>
      <c r="E76" s="219" t="s">
        <v>571</v>
      </c>
      <c r="F76" s="220">
        <v>1017206</v>
      </c>
      <c r="G76" s="229">
        <v>1</v>
      </c>
      <c r="H76" s="226">
        <v>73</v>
      </c>
      <c r="I76" s="244" t="s">
        <v>38</v>
      </c>
      <c r="J76" s="245">
        <f t="shared" si="4"/>
        <v>6</v>
      </c>
      <c r="K76" s="245">
        <f t="shared" si="5"/>
        <v>39610149</v>
      </c>
      <c r="L76" s="248">
        <f t="shared" si="6"/>
        <v>39.610149</v>
      </c>
    </row>
    <row r="77" spans="1:12">
      <c r="A77" s="227">
        <v>74</v>
      </c>
      <c r="B77" s="239" t="s">
        <v>628</v>
      </c>
      <c r="C77" s="240" t="s">
        <v>572</v>
      </c>
      <c r="D77" s="241" t="s">
        <v>38</v>
      </c>
      <c r="E77" s="240" t="s">
        <v>573</v>
      </c>
      <c r="F77" s="242">
        <v>13518235</v>
      </c>
      <c r="G77" s="229">
        <v>1</v>
      </c>
      <c r="H77" s="226">
        <v>74</v>
      </c>
      <c r="I77" s="244" t="s">
        <v>173</v>
      </c>
      <c r="J77" s="245">
        <f t="shared" si="4"/>
        <v>10</v>
      </c>
      <c r="K77" s="245">
        <f t="shared" si="5"/>
        <v>97729563</v>
      </c>
      <c r="L77" s="248">
        <f t="shared" si="6"/>
        <v>97.729562999999999</v>
      </c>
    </row>
    <row r="78" spans="1:12">
      <c r="A78" s="227">
        <v>75</v>
      </c>
      <c r="B78" s="218" t="s">
        <v>236</v>
      </c>
      <c r="C78" s="219" t="s">
        <v>572</v>
      </c>
      <c r="D78" s="225" t="s">
        <v>136</v>
      </c>
      <c r="E78" s="219" t="s">
        <v>573</v>
      </c>
      <c r="F78" s="220">
        <v>3444044</v>
      </c>
      <c r="G78" s="229">
        <v>1</v>
      </c>
      <c r="H78" s="226">
        <v>75</v>
      </c>
      <c r="I78" s="244" t="s">
        <v>180</v>
      </c>
      <c r="J78" s="245">
        <f t="shared" si="4"/>
        <v>3</v>
      </c>
      <c r="K78" s="245">
        <f t="shared" si="5"/>
        <v>9192350</v>
      </c>
      <c r="L78" s="248">
        <f t="shared" si="6"/>
        <v>9.1923499999999994</v>
      </c>
    </row>
    <row r="79" spans="1:12">
      <c r="A79" s="227">
        <v>76</v>
      </c>
      <c r="B79" s="239" t="s">
        <v>744</v>
      </c>
      <c r="C79" s="240" t="s">
        <v>572</v>
      </c>
      <c r="D79" s="241" t="s">
        <v>136</v>
      </c>
      <c r="E79" s="240" t="s">
        <v>571</v>
      </c>
      <c r="F79" s="242">
        <v>1192486</v>
      </c>
      <c r="G79" s="229">
        <v>1</v>
      </c>
      <c r="H79" s="226">
        <v>76</v>
      </c>
      <c r="I79" s="244" t="s">
        <v>174</v>
      </c>
      <c r="J79" s="245">
        <f t="shared" si="4"/>
        <v>13</v>
      </c>
      <c r="K79" s="245">
        <f t="shared" si="5"/>
        <v>87520356</v>
      </c>
      <c r="L79" s="248">
        <f t="shared" si="6"/>
        <v>87.520356000000007</v>
      </c>
    </row>
    <row r="80" spans="1:12">
      <c r="A80" s="227">
        <v>77</v>
      </c>
      <c r="B80" s="218" t="s">
        <v>237</v>
      </c>
      <c r="C80" s="219" t="s">
        <v>572</v>
      </c>
      <c r="D80" s="225" t="s">
        <v>141</v>
      </c>
      <c r="E80" s="219" t="s">
        <v>573</v>
      </c>
      <c r="F80" s="220">
        <v>5598848</v>
      </c>
      <c r="G80" s="229">
        <v>1</v>
      </c>
      <c r="H80" s="226">
        <v>77</v>
      </c>
      <c r="I80" s="244" t="s">
        <v>39</v>
      </c>
      <c r="J80" s="245">
        <f t="shared" si="4"/>
        <v>8</v>
      </c>
      <c r="K80" s="245">
        <f t="shared" si="5"/>
        <v>23037271</v>
      </c>
      <c r="L80" s="248">
        <f t="shared" si="6"/>
        <v>23.037271</v>
      </c>
    </row>
    <row r="81" spans="1:12">
      <c r="A81" s="227">
        <v>78</v>
      </c>
      <c r="B81" s="239" t="s">
        <v>238</v>
      </c>
      <c r="C81" s="240" t="s">
        <v>572</v>
      </c>
      <c r="D81" s="241" t="s">
        <v>176</v>
      </c>
      <c r="E81" s="240" t="s">
        <v>571</v>
      </c>
      <c r="F81" s="242">
        <v>1249065</v>
      </c>
      <c r="G81" s="229">
        <v>1</v>
      </c>
      <c r="H81" s="226">
        <v>78</v>
      </c>
      <c r="I81" s="244" t="s">
        <v>176</v>
      </c>
      <c r="J81" s="245">
        <f t="shared" si="4"/>
        <v>9</v>
      </c>
      <c r="K81" s="245">
        <f t="shared" si="5"/>
        <v>21873008</v>
      </c>
      <c r="L81" s="248">
        <f t="shared" si="6"/>
        <v>21.873007999999999</v>
      </c>
    </row>
    <row r="82" spans="1:12">
      <c r="A82" s="227">
        <v>79</v>
      </c>
      <c r="B82" s="218" t="s">
        <v>239</v>
      </c>
      <c r="C82" s="219" t="s">
        <v>574</v>
      </c>
      <c r="D82" s="225" t="s">
        <v>117</v>
      </c>
      <c r="E82" s="219" t="s">
        <v>571</v>
      </c>
      <c r="F82" s="220">
        <v>850617</v>
      </c>
      <c r="G82" s="229">
        <v>1</v>
      </c>
      <c r="H82" s="226">
        <v>79</v>
      </c>
      <c r="I82" s="244" t="s">
        <v>177</v>
      </c>
      <c r="J82" s="245">
        <f t="shared" si="4"/>
        <v>0</v>
      </c>
      <c r="K82" s="245">
        <f t="shared" si="5"/>
        <v>0</v>
      </c>
      <c r="L82" s="248">
        <f t="shared" si="6"/>
        <v>0</v>
      </c>
    </row>
    <row r="83" spans="1:12">
      <c r="A83" s="227">
        <v>80</v>
      </c>
      <c r="B83" s="239" t="s">
        <v>240</v>
      </c>
      <c r="C83" s="240" t="s">
        <v>574</v>
      </c>
      <c r="D83" s="241" t="s">
        <v>126</v>
      </c>
      <c r="E83" s="240" t="s">
        <v>571</v>
      </c>
      <c r="F83" s="242">
        <v>2101881</v>
      </c>
      <c r="G83" s="229">
        <v>1</v>
      </c>
      <c r="I83" s="246" t="s">
        <v>597</v>
      </c>
      <c r="J83" s="245">
        <f>SUM(J4:J82)</f>
        <v>493</v>
      </c>
      <c r="K83" s="245">
        <f>SUM(K4:K82)</f>
        <v>2237203894</v>
      </c>
      <c r="L83" s="248">
        <f>SUM(L4:L82)</f>
        <v>2237.2038940000002</v>
      </c>
    </row>
    <row r="84" spans="1:12">
      <c r="A84" s="227">
        <v>81</v>
      </c>
      <c r="B84" s="218" t="s">
        <v>241</v>
      </c>
      <c r="C84" s="219" t="s">
        <v>574</v>
      </c>
      <c r="D84" s="225" t="s">
        <v>178</v>
      </c>
      <c r="E84" s="219" t="s">
        <v>571</v>
      </c>
      <c r="F84" s="220">
        <v>3867542</v>
      </c>
      <c r="G84" s="229">
        <v>1</v>
      </c>
    </row>
    <row r="85" spans="1:12">
      <c r="A85" s="227">
        <v>82</v>
      </c>
      <c r="B85" s="239" t="s">
        <v>242</v>
      </c>
      <c r="C85" s="240" t="s">
        <v>572</v>
      </c>
      <c r="D85" s="241" t="s">
        <v>136</v>
      </c>
      <c r="E85" s="240" t="s">
        <v>571</v>
      </c>
      <c r="F85" s="242">
        <v>1524853</v>
      </c>
      <c r="G85" s="229">
        <v>1</v>
      </c>
    </row>
    <row r="86" spans="1:12">
      <c r="A86" s="227">
        <v>83</v>
      </c>
      <c r="B86" s="218" t="s">
        <v>629</v>
      </c>
      <c r="C86" s="219" t="s">
        <v>572</v>
      </c>
      <c r="D86" s="225" t="s">
        <v>150</v>
      </c>
      <c r="E86" s="219" t="s">
        <v>573</v>
      </c>
      <c r="F86" s="220">
        <v>4488860</v>
      </c>
      <c r="G86" s="229">
        <v>1</v>
      </c>
      <c r="J86" s="230"/>
      <c r="K86" s="230"/>
    </row>
    <row r="87" spans="1:12">
      <c r="A87" s="227">
        <v>84</v>
      </c>
      <c r="B87" s="239" t="s">
        <v>745</v>
      </c>
      <c r="C87" s="240" t="s">
        <v>572</v>
      </c>
      <c r="D87" s="241" t="s">
        <v>150</v>
      </c>
      <c r="E87" s="240" t="s">
        <v>571</v>
      </c>
      <c r="F87" s="242">
        <v>3547808</v>
      </c>
      <c r="G87" s="229">
        <v>1</v>
      </c>
    </row>
    <row r="88" spans="1:12" ht="12.5" thickBot="1">
      <c r="A88" s="227">
        <v>85</v>
      </c>
      <c r="B88" s="218" t="s">
        <v>243</v>
      </c>
      <c r="C88" s="219" t="s">
        <v>574</v>
      </c>
      <c r="D88" s="225" t="s">
        <v>128</v>
      </c>
      <c r="E88" s="219" t="s">
        <v>571</v>
      </c>
      <c r="F88" s="220">
        <v>3574609</v>
      </c>
      <c r="G88" s="229">
        <v>1</v>
      </c>
      <c r="K88" s="221"/>
    </row>
    <row r="89" spans="1:12" ht="12.5" thickTop="1">
      <c r="A89" s="227">
        <v>86</v>
      </c>
      <c r="B89" s="239" t="s">
        <v>244</v>
      </c>
      <c r="C89" s="240" t="s">
        <v>572</v>
      </c>
      <c r="D89" s="241" t="s">
        <v>145</v>
      </c>
      <c r="E89" s="240" t="s">
        <v>571</v>
      </c>
      <c r="F89" s="242">
        <v>8350799</v>
      </c>
      <c r="G89" s="229">
        <v>1</v>
      </c>
    </row>
    <row r="90" spans="1:12">
      <c r="A90" s="227">
        <v>87</v>
      </c>
      <c r="B90" s="218" t="s">
        <v>571</v>
      </c>
      <c r="C90" s="219" t="s">
        <v>572</v>
      </c>
      <c r="D90" s="225" t="s">
        <v>146</v>
      </c>
      <c r="E90" s="219" t="s">
        <v>571</v>
      </c>
      <c r="F90" s="220">
        <v>8340618</v>
      </c>
      <c r="G90" s="229">
        <v>1</v>
      </c>
      <c r="K90" s="249"/>
    </row>
    <row r="91" spans="1:12">
      <c r="A91" s="227">
        <v>88</v>
      </c>
      <c r="B91" s="239" t="s">
        <v>245</v>
      </c>
      <c r="C91" s="240" t="s">
        <v>572</v>
      </c>
      <c r="D91" s="241" t="s">
        <v>144</v>
      </c>
      <c r="E91" s="240" t="s">
        <v>573</v>
      </c>
      <c r="F91" s="242"/>
      <c r="G91" s="229">
        <v>1</v>
      </c>
    </row>
    <row r="92" spans="1:12">
      <c r="A92" s="227">
        <v>89</v>
      </c>
      <c r="B92" s="218" t="s">
        <v>246</v>
      </c>
      <c r="C92" s="219" t="s">
        <v>572</v>
      </c>
      <c r="D92" s="225" t="s">
        <v>137</v>
      </c>
      <c r="E92" s="219" t="s">
        <v>573</v>
      </c>
      <c r="F92" s="220">
        <v>3617239</v>
      </c>
      <c r="G92" s="229">
        <v>1</v>
      </c>
    </row>
    <row r="93" spans="1:12">
      <c r="A93" s="227">
        <v>90</v>
      </c>
      <c r="B93" s="239" t="s">
        <v>247</v>
      </c>
      <c r="C93" s="240" t="s">
        <v>574</v>
      </c>
      <c r="D93" s="241" t="s">
        <v>107</v>
      </c>
      <c r="E93" s="240" t="s">
        <v>571</v>
      </c>
      <c r="F93" s="242">
        <v>1909341</v>
      </c>
      <c r="G93" s="229">
        <v>1</v>
      </c>
    </row>
    <row r="94" spans="1:12">
      <c r="A94" s="227">
        <v>91</v>
      </c>
      <c r="B94" s="218" t="s">
        <v>248</v>
      </c>
      <c r="C94" s="219" t="s">
        <v>572</v>
      </c>
      <c r="D94" s="225" t="s">
        <v>111</v>
      </c>
      <c r="E94" s="219" t="s">
        <v>571</v>
      </c>
      <c r="F94" s="220">
        <v>5279061</v>
      </c>
      <c r="G94" s="229">
        <v>1</v>
      </c>
    </row>
    <row r="95" spans="1:12">
      <c r="A95" s="227">
        <v>92</v>
      </c>
      <c r="B95" s="239" t="s">
        <v>249</v>
      </c>
      <c r="C95" s="240" t="s">
        <v>572</v>
      </c>
      <c r="D95" s="241" t="s">
        <v>144</v>
      </c>
      <c r="E95" s="240" t="s">
        <v>571</v>
      </c>
      <c r="F95" s="242">
        <v>6288252</v>
      </c>
      <c r="G95" s="229">
        <v>1</v>
      </c>
    </row>
    <row r="96" spans="1:12">
      <c r="A96" s="227">
        <v>93</v>
      </c>
      <c r="B96" s="218" t="s">
        <v>250</v>
      </c>
      <c r="C96" s="219" t="s">
        <v>572</v>
      </c>
      <c r="D96" s="225" t="s">
        <v>132</v>
      </c>
      <c r="E96" s="219" t="s">
        <v>571</v>
      </c>
      <c r="F96" s="220">
        <v>5359666</v>
      </c>
      <c r="G96" s="229">
        <v>1</v>
      </c>
    </row>
    <row r="97" spans="1:7">
      <c r="A97" s="227">
        <v>94</v>
      </c>
      <c r="B97" s="239" t="s">
        <v>251</v>
      </c>
      <c r="C97" s="240" t="s">
        <v>572</v>
      </c>
      <c r="D97" s="241" t="s">
        <v>143</v>
      </c>
      <c r="E97" s="240" t="s">
        <v>571</v>
      </c>
      <c r="F97" s="242">
        <v>2963333</v>
      </c>
      <c r="G97" s="229">
        <v>1</v>
      </c>
    </row>
    <row r="98" spans="1:7">
      <c r="A98" s="227">
        <v>95</v>
      </c>
      <c r="B98" s="218" t="s">
        <v>600</v>
      </c>
      <c r="C98" s="219" t="s">
        <v>572</v>
      </c>
      <c r="D98" s="225" t="s">
        <v>114</v>
      </c>
      <c r="E98" s="219" t="s">
        <v>571</v>
      </c>
      <c r="F98" s="220">
        <v>4869376</v>
      </c>
      <c r="G98" s="229">
        <v>1</v>
      </c>
    </row>
    <row r="99" spans="1:7">
      <c r="A99" s="227">
        <v>96</v>
      </c>
      <c r="B99" s="239" t="s">
        <v>252</v>
      </c>
      <c r="C99" s="240" t="s">
        <v>572</v>
      </c>
      <c r="D99" s="241" t="s">
        <v>144</v>
      </c>
      <c r="E99" s="240" t="s">
        <v>571</v>
      </c>
      <c r="F99" s="242">
        <v>3466972</v>
      </c>
      <c r="G99" s="229">
        <v>1</v>
      </c>
    </row>
    <row r="100" spans="1:7">
      <c r="A100" s="227">
        <v>97</v>
      </c>
      <c r="B100" s="218" t="s">
        <v>817</v>
      </c>
      <c r="C100" s="219" t="s">
        <v>572</v>
      </c>
      <c r="D100" s="225" t="s">
        <v>144</v>
      </c>
      <c r="E100" s="219" t="s">
        <v>571</v>
      </c>
      <c r="F100" s="220">
        <v>3928508</v>
      </c>
      <c r="G100" s="229">
        <v>1</v>
      </c>
    </row>
    <row r="101" spans="1:7">
      <c r="A101" s="227">
        <v>98</v>
      </c>
      <c r="B101" s="239" t="s">
        <v>253</v>
      </c>
      <c r="C101" s="240" t="s">
        <v>574</v>
      </c>
      <c r="D101" s="241" t="s">
        <v>27</v>
      </c>
      <c r="E101" s="240" t="s">
        <v>571</v>
      </c>
      <c r="F101" s="242">
        <v>984749</v>
      </c>
      <c r="G101" s="229">
        <v>1</v>
      </c>
    </row>
    <row r="102" spans="1:7">
      <c r="A102" s="227">
        <v>99</v>
      </c>
      <c r="B102" s="218" t="s">
        <v>254</v>
      </c>
      <c r="C102" s="219" t="s">
        <v>574</v>
      </c>
      <c r="D102" s="225" t="s">
        <v>31</v>
      </c>
      <c r="E102" s="219" t="s">
        <v>573</v>
      </c>
      <c r="F102" s="220">
        <v>2883287</v>
      </c>
      <c r="G102" s="229">
        <v>1</v>
      </c>
    </row>
    <row r="103" spans="1:7">
      <c r="A103" s="227">
        <v>100</v>
      </c>
      <c r="B103" s="239" t="s">
        <v>255</v>
      </c>
      <c r="C103" s="240" t="s">
        <v>574</v>
      </c>
      <c r="D103" s="241" t="s">
        <v>117</v>
      </c>
      <c r="E103" s="240" t="s">
        <v>571</v>
      </c>
      <c r="F103" s="242">
        <v>879038</v>
      </c>
      <c r="G103" s="229">
        <v>1</v>
      </c>
    </row>
    <row r="104" spans="1:7">
      <c r="A104" s="227">
        <v>101</v>
      </c>
      <c r="B104" s="218" t="s">
        <v>746</v>
      </c>
      <c r="C104" s="219" t="s">
        <v>574</v>
      </c>
      <c r="D104" s="225" t="s">
        <v>117</v>
      </c>
      <c r="E104" s="219" t="s">
        <v>571</v>
      </c>
      <c r="F104" s="220">
        <v>633024</v>
      </c>
      <c r="G104" s="229">
        <v>1</v>
      </c>
    </row>
    <row r="105" spans="1:7">
      <c r="A105" s="227">
        <v>102</v>
      </c>
      <c r="B105" s="239" t="s">
        <v>256</v>
      </c>
      <c r="C105" s="240" t="s">
        <v>574</v>
      </c>
      <c r="D105" s="241" t="s">
        <v>27</v>
      </c>
      <c r="E105" s="240" t="s">
        <v>573</v>
      </c>
      <c r="F105" s="242">
        <v>1411828</v>
      </c>
      <c r="G105" s="229">
        <v>1</v>
      </c>
    </row>
    <row r="106" spans="1:7">
      <c r="A106" s="227">
        <v>103</v>
      </c>
      <c r="B106" s="218" t="s">
        <v>257</v>
      </c>
      <c r="C106" s="219" t="s">
        <v>574</v>
      </c>
      <c r="D106" s="225" t="s">
        <v>168</v>
      </c>
      <c r="E106" s="219" t="s">
        <v>573</v>
      </c>
      <c r="F106" s="220">
        <v>2494496</v>
      </c>
      <c r="G106" s="229">
        <v>1</v>
      </c>
    </row>
    <row r="107" spans="1:7">
      <c r="A107" s="227">
        <v>104</v>
      </c>
      <c r="B107" s="239" t="s">
        <v>258</v>
      </c>
      <c r="C107" s="240" t="s">
        <v>572</v>
      </c>
      <c r="D107" s="241" t="s">
        <v>174</v>
      </c>
      <c r="E107" s="240" t="s">
        <v>573</v>
      </c>
      <c r="F107" s="242">
        <v>11028179</v>
      </c>
      <c r="G107" s="229">
        <v>1</v>
      </c>
    </row>
    <row r="108" spans="1:7">
      <c r="A108" s="227">
        <v>105</v>
      </c>
      <c r="B108" s="218" t="s">
        <v>259</v>
      </c>
      <c r="C108" s="219" t="s">
        <v>572</v>
      </c>
      <c r="D108" s="225" t="s">
        <v>134</v>
      </c>
      <c r="E108" s="219" t="s">
        <v>573</v>
      </c>
      <c r="F108" s="220">
        <v>5241909</v>
      </c>
      <c r="G108" s="229">
        <v>1</v>
      </c>
    </row>
    <row r="109" spans="1:7">
      <c r="A109" s="227">
        <v>106</v>
      </c>
      <c r="B109" s="239" t="s">
        <v>260</v>
      </c>
      <c r="C109" s="240" t="s">
        <v>574</v>
      </c>
      <c r="D109" s="241" t="s">
        <v>37</v>
      </c>
      <c r="E109" s="240" t="s">
        <v>571</v>
      </c>
      <c r="F109" s="242">
        <v>255237</v>
      </c>
      <c r="G109" s="229">
        <v>1</v>
      </c>
    </row>
    <row r="110" spans="1:7">
      <c r="A110" s="227">
        <v>107</v>
      </c>
      <c r="B110" s="218" t="s">
        <v>261</v>
      </c>
      <c r="C110" s="219" t="s">
        <v>574</v>
      </c>
      <c r="D110" s="225" t="s">
        <v>152</v>
      </c>
      <c r="E110" s="219" t="s">
        <v>573</v>
      </c>
      <c r="F110" s="220">
        <v>4578653</v>
      </c>
      <c r="G110" s="229">
        <v>1</v>
      </c>
    </row>
    <row r="111" spans="1:7">
      <c r="A111" s="227">
        <v>108</v>
      </c>
      <c r="B111" s="239" t="s">
        <v>262</v>
      </c>
      <c r="C111" s="240" t="s">
        <v>572</v>
      </c>
      <c r="D111" s="241" t="s">
        <v>143</v>
      </c>
      <c r="E111" s="240" t="s">
        <v>573</v>
      </c>
      <c r="F111" s="242">
        <v>3299270</v>
      </c>
      <c r="G111" s="229">
        <v>1</v>
      </c>
    </row>
    <row r="112" spans="1:7">
      <c r="A112" s="227">
        <v>109</v>
      </c>
      <c r="B112" s="218" t="s">
        <v>263</v>
      </c>
      <c r="C112" s="219" t="s">
        <v>572</v>
      </c>
      <c r="D112" s="225" t="s">
        <v>165</v>
      </c>
      <c r="E112" s="219" t="s">
        <v>573</v>
      </c>
      <c r="F112" s="220">
        <v>5612383</v>
      </c>
      <c r="G112" s="229">
        <v>1</v>
      </c>
    </row>
    <row r="113" spans="1:7">
      <c r="A113" s="227">
        <v>110</v>
      </c>
      <c r="B113" s="239" t="s">
        <v>630</v>
      </c>
      <c r="C113" s="240" t="s">
        <v>572</v>
      </c>
      <c r="D113" s="241" t="s">
        <v>136</v>
      </c>
      <c r="E113" s="240" t="s">
        <v>573</v>
      </c>
      <c r="F113" s="242">
        <v>6711668</v>
      </c>
      <c r="G113" s="229">
        <v>1</v>
      </c>
    </row>
    <row r="114" spans="1:7">
      <c r="A114" s="227">
        <v>111</v>
      </c>
      <c r="B114" s="218" t="s">
        <v>265</v>
      </c>
      <c r="C114" s="219" t="s">
        <v>572</v>
      </c>
      <c r="D114" s="225" t="s">
        <v>134</v>
      </c>
      <c r="E114" s="219" t="s">
        <v>571</v>
      </c>
      <c r="F114" s="220">
        <v>9060964</v>
      </c>
      <c r="G114" s="229">
        <v>1</v>
      </c>
    </row>
    <row r="115" spans="1:7">
      <c r="A115" s="227">
        <v>112</v>
      </c>
      <c r="B115" s="239" t="s">
        <v>264</v>
      </c>
      <c r="C115" s="240" t="s">
        <v>574</v>
      </c>
      <c r="D115" s="241" t="s">
        <v>104</v>
      </c>
      <c r="E115" s="240" t="s">
        <v>573</v>
      </c>
      <c r="F115" s="242">
        <v>5293715</v>
      </c>
      <c r="G115" s="229">
        <v>1</v>
      </c>
    </row>
    <row r="116" spans="1:7">
      <c r="A116" s="227">
        <v>113</v>
      </c>
      <c r="B116" s="218" t="s">
        <v>266</v>
      </c>
      <c r="C116" s="219" t="s">
        <v>572</v>
      </c>
      <c r="D116" s="225" t="s">
        <v>119</v>
      </c>
      <c r="E116" s="219" t="s">
        <v>573</v>
      </c>
      <c r="F116" s="220">
        <v>7734281</v>
      </c>
      <c r="G116" s="229">
        <v>1</v>
      </c>
    </row>
    <row r="117" spans="1:7">
      <c r="A117" s="227">
        <v>114</v>
      </c>
      <c r="B117" s="239" t="s">
        <v>747</v>
      </c>
      <c r="C117" s="240" t="s">
        <v>572</v>
      </c>
      <c r="D117" s="241" t="s">
        <v>115</v>
      </c>
      <c r="E117" s="240" t="s">
        <v>571</v>
      </c>
      <c r="F117" s="242">
        <v>1809589</v>
      </c>
      <c r="G117" s="229">
        <v>1</v>
      </c>
    </row>
    <row r="118" spans="1:7">
      <c r="A118" s="227">
        <v>115</v>
      </c>
      <c r="B118" s="218" t="s">
        <v>267</v>
      </c>
      <c r="C118" s="219" t="s">
        <v>572</v>
      </c>
      <c r="D118" s="225" t="s">
        <v>151</v>
      </c>
      <c r="E118" s="219" t="s">
        <v>573</v>
      </c>
      <c r="F118" s="220">
        <v>3346064</v>
      </c>
      <c r="G118" s="229">
        <v>1</v>
      </c>
    </row>
    <row r="119" spans="1:7">
      <c r="A119" s="227">
        <v>116</v>
      </c>
      <c r="B119" s="239" t="s">
        <v>268</v>
      </c>
      <c r="C119" s="240" t="s">
        <v>572</v>
      </c>
      <c r="D119" s="241" t="s">
        <v>176</v>
      </c>
      <c r="E119" s="240" t="s">
        <v>573</v>
      </c>
      <c r="F119" s="242">
        <v>4972417</v>
      </c>
      <c r="G119" s="229">
        <v>1</v>
      </c>
    </row>
    <row r="120" spans="1:7">
      <c r="A120" s="227">
        <v>117</v>
      </c>
      <c r="B120" s="218" t="s">
        <v>269</v>
      </c>
      <c r="C120" s="219" t="s">
        <v>572</v>
      </c>
      <c r="D120" s="225" t="s">
        <v>119</v>
      </c>
      <c r="E120" s="219" t="s">
        <v>573</v>
      </c>
      <c r="F120" s="220">
        <v>3919381</v>
      </c>
      <c r="G120" s="229">
        <v>1</v>
      </c>
    </row>
    <row r="121" spans="1:7">
      <c r="A121" s="227">
        <v>118</v>
      </c>
      <c r="B121" s="239" t="s">
        <v>270</v>
      </c>
      <c r="C121" s="240" t="s">
        <v>572</v>
      </c>
      <c r="D121" s="241" t="s">
        <v>144</v>
      </c>
      <c r="E121" s="240" t="s">
        <v>573</v>
      </c>
      <c r="F121" s="242">
        <v>7005993</v>
      </c>
      <c r="G121" s="229">
        <v>1</v>
      </c>
    </row>
    <row r="122" spans="1:7">
      <c r="A122" s="227">
        <v>119</v>
      </c>
      <c r="B122" s="218" t="s">
        <v>271</v>
      </c>
      <c r="C122" s="219" t="s">
        <v>574</v>
      </c>
      <c r="D122" s="225" t="s">
        <v>32</v>
      </c>
      <c r="E122" s="219" t="s">
        <v>573</v>
      </c>
      <c r="F122" s="220">
        <v>2291143</v>
      </c>
      <c r="G122" s="229">
        <v>1</v>
      </c>
    </row>
    <row r="123" spans="1:7">
      <c r="A123" s="227">
        <v>120</v>
      </c>
      <c r="B123" s="239" t="s">
        <v>272</v>
      </c>
      <c r="C123" s="240" t="s">
        <v>572</v>
      </c>
      <c r="D123" s="241" t="s">
        <v>127</v>
      </c>
      <c r="E123" s="240" t="s">
        <v>571</v>
      </c>
      <c r="F123" s="242">
        <v>8004398</v>
      </c>
      <c r="G123" s="229">
        <v>1</v>
      </c>
    </row>
    <row r="124" spans="1:7">
      <c r="A124" s="227">
        <v>121</v>
      </c>
      <c r="B124" s="218" t="s">
        <v>748</v>
      </c>
      <c r="C124" s="219" t="s">
        <v>572</v>
      </c>
      <c r="D124" s="225" t="s">
        <v>127</v>
      </c>
      <c r="E124" s="219" t="s">
        <v>571</v>
      </c>
      <c r="F124" s="220">
        <v>5299244</v>
      </c>
      <c r="G124" s="229">
        <v>1</v>
      </c>
    </row>
    <row r="125" spans="1:7">
      <c r="A125" s="227">
        <v>122</v>
      </c>
      <c r="B125" s="239" t="s">
        <v>273</v>
      </c>
      <c r="C125" s="240" t="s">
        <v>572</v>
      </c>
      <c r="D125" s="241" t="s">
        <v>127</v>
      </c>
      <c r="E125" s="240" t="s">
        <v>571</v>
      </c>
      <c r="F125" s="242">
        <v>1894219</v>
      </c>
      <c r="G125" s="229">
        <v>1</v>
      </c>
    </row>
    <row r="126" spans="1:7">
      <c r="A126" s="227">
        <v>123</v>
      </c>
      <c r="B126" s="218" t="s">
        <v>749</v>
      </c>
      <c r="C126" s="219" t="s">
        <v>572</v>
      </c>
      <c r="D126" s="225" t="s">
        <v>119</v>
      </c>
      <c r="E126" s="219" t="s">
        <v>571</v>
      </c>
      <c r="F126" s="220">
        <v>3207857</v>
      </c>
      <c r="G126" s="229">
        <v>1</v>
      </c>
    </row>
    <row r="127" spans="1:7">
      <c r="A127" s="227">
        <v>124</v>
      </c>
      <c r="B127" s="239" t="s">
        <v>274</v>
      </c>
      <c r="C127" s="240" t="s">
        <v>572</v>
      </c>
      <c r="D127" s="241" t="s">
        <v>154</v>
      </c>
      <c r="E127" s="240" t="s">
        <v>573</v>
      </c>
      <c r="F127" s="242">
        <v>2416477</v>
      </c>
      <c r="G127" s="229">
        <v>1</v>
      </c>
    </row>
    <row r="128" spans="1:7">
      <c r="A128" s="227">
        <v>125</v>
      </c>
      <c r="B128" s="218" t="s">
        <v>275</v>
      </c>
      <c r="C128" s="219" t="s">
        <v>574</v>
      </c>
      <c r="D128" s="225" t="s">
        <v>29</v>
      </c>
      <c r="E128" s="219" t="s">
        <v>571</v>
      </c>
      <c r="F128" s="220">
        <v>1103179</v>
      </c>
      <c r="G128" s="229">
        <v>1</v>
      </c>
    </row>
    <row r="129" spans="1:7">
      <c r="A129" s="227">
        <v>126</v>
      </c>
      <c r="B129" s="239" t="s">
        <v>276</v>
      </c>
      <c r="C129" s="240" t="s">
        <v>572</v>
      </c>
      <c r="D129" s="241" t="s">
        <v>111</v>
      </c>
      <c r="E129" s="240" t="s">
        <v>571</v>
      </c>
      <c r="F129" s="242">
        <v>10236329</v>
      </c>
      <c r="G129" s="229">
        <v>1</v>
      </c>
    </row>
    <row r="130" spans="1:7">
      <c r="A130" s="227">
        <v>127</v>
      </c>
      <c r="B130" s="218" t="s">
        <v>277</v>
      </c>
      <c r="C130" s="219" t="s">
        <v>572</v>
      </c>
      <c r="D130" s="225" t="s">
        <v>111</v>
      </c>
      <c r="E130" s="219" t="s">
        <v>573</v>
      </c>
      <c r="F130" s="220">
        <v>16897893</v>
      </c>
      <c r="G130" s="229">
        <v>1</v>
      </c>
    </row>
    <row r="131" spans="1:7">
      <c r="A131" s="227">
        <v>128</v>
      </c>
      <c r="B131" s="239" t="s">
        <v>278</v>
      </c>
      <c r="C131" s="240" t="s">
        <v>572</v>
      </c>
      <c r="D131" s="241" t="s">
        <v>111</v>
      </c>
      <c r="E131" s="240" t="s">
        <v>573</v>
      </c>
      <c r="F131" s="242">
        <v>7045234</v>
      </c>
      <c r="G131" s="229">
        <v>1</v>
      </c>
    </row>
    <row r="132" spans="1:7">
      <c r="A132" s="227">
        <v>129</v>
      </c>
      <c r="B132" s="218" t="s">
        <v>611</v>
      </c>
      <c r="C132" s="219" t="s">
        <v>572</v>
      </c>
      <c r="D132" s="225" t="s">
        <v>158</v>
      </c>
      <c r="E132" s="219" t="s">
        <v>573</v>
      </c>
      <c r="F132" s="220">
        <v>4422710</v>
      </c>
      <c r="G132" s="229">
        <v>1</v>
      </c>
    </row>
    <row r="133" spans="1:7">
      <c r="A133" s="227">
        <v>130</v>
      </c>
      <c r="B133" s="239" t="s">
        <v>279</v>
      </c>
      <c r="C133" s="240" t="s">
        <v>572</v>
      </c>
      <c r="D133" s="241" t="s">
        <v>160</v>
      </c>
      <c r="E133" s="240" t="s">
        <v>573</v>
      </c>
      <c r="F133" s="242">
        <v>1235330</v>
      </c>
      <c r="G133" s="229">
        <v>1</v>
      </c>
    </row>
    <row r="134" spans="1:7">
      <c r="A134" s="227">
        <v>131</v>
      </c>
      <c r="B134" s="218" t="s">
        <v>280</v>
      </c>
      <c r="C134" s="219" t="s">
        <v>572</v>
      </c>
      <c r="D134" s="225" t="s">
        <v>136</v>
      </c>
      <c r="E134" s="219" t="s">
        <v>573</v>
      </c>
      <c r="F134" s="220">
        <v>12355398</v>
      </c>
      <c r="G134" s="229">
        <v>1</v>
      </c>
    </row>
    <row r="135" spans="1:7">
      <c r="A135" s="227">
        <v>132</v>
      </c>
      <c r="B135" s="239" t="s">
        <v>281</v>
      </c>
      <c r="C135" s="240" t="s">
        <v>572</v>
      </c>
      <c r="D135" s="241" t="s">
        <v>141</v>
      </c>
      <c r="E135" s="240" t="s">
        <v>573</v>
      </c>
      <c r="F135" s="242">
        <v>10514172</v>
      </c>
      <c r="G135" s="229">
        <v>1</v>
      </c>
    </row>
    <row r="136" spans="1:7">
      <c r="A136" s="227">
        <v>133</v>
      </c>
      <c r="B136" s="218" t="s">
        <v>282</v>
      </c>
      <c r="C136" s="219" t="s">
        <v>572</v>
      </c>
      <c r="D136" s="225" t="s">
        <v>144</v>
      </c>
      <c r="E136" s="219" t="s">
        <v>573</v>
      </c>
      <c r="F136" s="220">
        <v>14927033</v>
      </c>
      <c r="G136" s="229">
        <v>1</v>
      </c>
    </row>
    <row r="137" spans="1:7">
      <c r="A137" s="227">
        <v>134</v>
      </c>
      <c r="B137" s="239" t="s">
        <v>283</v>
      </c>
      <c r="C137" s="240" t="s">
        <v>572</v>
      </c>
      <c r="D137" s="241" t="s">
        <v>154</v>
      </c>
      <c r="E137" s="240" t="s">
        <v>573</v>
      </c>
      <c r="F137" s="242">
        <v>3901911</v>
      </c>
      <c r="G137" s="229">
        <v>1</v>
      </c>
    </row>
    <row r="138" spans="1:7">
      <c r="A138" s="227">
        <v>135</v>
      </c>
      <c r="B138" s="218" t="s">
        <v>284</v>
      </c>
      <c r="C138" s="219" t="s">
        <v>572</v>
      </c>
      <c r="D138" s="225" t="s">
        <v>153</v>
      </c>
      <c r="E138" s="219" t="s">
        <v>573</v>
      </c>
      <c r="F138" s="220">
        <v>6865049</v>
      </c>
      <c r="G138" s="229">
        <v>1</v>
      </c>
    </row>
    <row r="139" spans="1:7">
      <c r="A139" s="227">
        <v>136</v>
      </c>
      <c r="B139" s="239" t="s">
        <v>285</v>
      </c>
      <c r="C139" s="240" t="s">
        <v>572</v>
      </c>
      <c r="D139" s="241" t="s">
        <v>153</v>
      </c>
      <c r="E139" s="240" t="s">
        <v>573</v>
      </c>
      <c r="F139" s="242">
        <v>5700883</v>
      </c>
      <c r="G139" s="229">
        <v>1</v>
      </c>
    </row>
    <row r="140" spans="1:7">
      <c r="A140" s="227">
        <v>137</v>
      </c>
      <c r="B140" s="218" t="s">
        <v>286</v>
      </c>
      <c r="C140" s="219" t="s">
        <v>572</v>
      </c>
      <c r="D140" s="225" t="s">
        <v>144</v>
      </c>
      <c r="E140" s="219" t="s">
        <v>571</v>
      </c>
      <c r="F140" s="220">
        <v>66267</v>
      </c>
      <c r="G140" s="229">
        <v>1</v>
      </c>
    </row>
    <row r="141" spans="1:7">
      <c r="A141" s="227">
        <v>138</v>
      </c>
      <c r="B141" s="239" t="s">
        <v>287</v>
      </c>
      <c r="C141" s="240" t="s">
        <v>574</v>
      </c>
      <c r="D141" s="241" t="s">
        <v>113</v>
      </c>
      <c r="E141" s="240" t="s">
        <v>573</v>
      </c>
      <c r="F141" s="242">
        <v>1265991</v>
      </c>
      <c r="G141" s="229">
        <v>1</v>
      </c>
    </row>
    <row r="142" spans="1:7">
      <c r="A142" s="227">
        <v>139</v>
      </c>
      <c r="B142" s="218" t="s">
        <v>288</v>
      </c>
      <c r="C142" s="219" t="s">
        <v>574</v>
      </c>
      <c r="D142" s="225" t="s">
        <v>113</v>
      </c>
      <c r="E142" s="219" t="s">
        <v>571</v>
      </c>
      <c r="F142" s="220">
        <v>3480485</v>
      </c>
      <c r="G142" s="229">
        <v>1</v>
      </c>
    </row>
    <row r="143" spans="1:7">
      <c r="A143" s="227">
        <v>140</v>
      </c>
      <c r="B143" s="239" t="s">
        <v>750</v>
      </c>
      <c r="C143" s="240" t="s">
        <v>572</v>
      </c>
      <c r="D143" s="241" t="s">
        <v>136</v>
      </c>
      <c r="E143" s="240" t="s">
        <v>571</v>
      </c>
      <c r="F143" s="242">
        <v>3154922</v>
      </c>
      <c r="G143" s="229">
        <v>1</v>
      </c>
    </row>
    <row r="144" spans="1:7">
      <c r="A144" s="227">
        <v>141</v>
      </c>
      <c r="B144" s="218" t="s">
        <v>289</v>
      </c>
      <c r="C144" s="219" t="s">
        <v>572</v>
      </c>
      <c r="D144" s="225" t="s">
        <v>119</v>
      </c>
      <c r="E144" s="219" t="s">
        <v>573</v>
      </c>
      <c r="F144" s="220">
        <v>11202586</v>
      </c>
      <c r="G144" s="229">
        <v>1</v>
      </c>
    </row>
    <row r="145" spans="1:7">
      <c r="A145" s="227">
        <v>142</v>
      </c>
      <c r="B145" s="239" t="s">
        <v>290</v>
      </c>
      <c r="C145" s="240" t="s">
        <v>574</v>
      </c>
      <c r="D145" s="241" t="s">
        <v>180</v>
      </c>
      <c r="E145" s="240" t="s">
        <v>573</v>
      </c>
      <c r="F145" s="242">
        <v>6039605</v>
      </c>
      <c r="G145" s="229">
        <v>1</v>
      </c>
    </row>
    <row r="146" spans="1:7">
      <c r="A146" s="227">
        <v>143</v>
      </c>
      <c r="B146" s="218" t="s">
        <v>631</v>
      </c>
      <c r="C146" s="219" t="s">
        <v>572</v>
      </c>
      <c r="D146" s="225" t="s">
        <v>123</v>
      </c>
      <c r="E146" s="219" t="s">
        <v>571</v>
      </c>
      <c r="F146" s="220">
        <v>700846</v>
      </c>
      <c r="G146" s="229">
        <v>1</v>
      </c>
    </row>
    <row r="147" spans="1:7">
      <c r="A147" s="227">
        <v>144</v>
      </c>
      <c r="B147" s="239" t="s">
        <v>291</v>
      </c>
      <c r="C147" s="240" t="s">
        <v>572</v>
      </c>
      <c r="D147" s="241" t="s">
        <v>160</v>
      </c>
      <c r="E147" s="240" t="s">
        <v>573</v>
      </c>
      <c r="F147" s="242">
        <v>1074085</v>
      </c>
      <c r="G147" s="229">
        <v>1</v>
      </c>
    </row>
    <row r="148" spans="1:7">
      <c r="A148" s="227">
        <v>145</v>
      </c>
      <c r="B148" s="218" t="s">
        <v>292</v>
      </c>
      <c r="C148" s="219" t="s">
        <v>572</v>
      </c>
      <c r="D148" s="225" t="s">
        <v>158</v>
      </c>
      <c r="E148" s="219" t="s">
        <v>573</v>
      </c>
      <c r="F148" s="220">
        <v>2757728</v>
      </c>
      <c r="G148" s="229">
        <v>1</v>
      </c>
    </row>
    <row r="149" spans="1:7">
      <c r="A149" s="227">
        <v>146</v>
      </c>
      <c r="B149" s="239" t="s">
        <v>293</v>
      </c>
      <c r="C149" s="240" t="s">
        <v>572</v>
      </c>
      <c r="D149" s="241" t="s">
        <v>173</v>
      </c>
      <c r="E149" s="240" t="s">
        <v>573</v>
      </c>
      <c r="F149" s="242">
        <v>7552171</v>
      </c>
      <c r="G149" s="229">
        <v>1</v>
      </c>
    </row>
    <row r="150" spans="1:7">
      <c r="A150" s="227">
        <v>147</v>
      </c>
      <c r="B150" s="218" t="s">
        <v>294</v>
      </c>
      <c r="C150" s="219" t="s">
        <v>572</v>
      </c>
      <c r="D150" s="225" t="s">
        <v>173</v>
      </c>
      <c r="E150" s="219" t="s">
        <v>573</v>
      </c>
      <c r="F150" s="220">
        <v>17154480</v>
      </c>
      <c r="G150" s="229">
        <v>1</v>
      </c>
    </row>
    <row r="151" spans="1:7">
      <c r="A151" s="227">
        <v>148</v>
      </c>
      <c r="B151" s="239" t="s">
        <v>751</v>
      </c>
      <c r="C151" s="240" t="s">
        <v>572</v>
      </c>
      <c r="D151" s="241" t="s">
        <v>173</v>
      </c>
      <c r="E151" s="240" t="s">
        <v>571</v>
      </c>
      <c r="F151" s="242">
        <v>3757394</v>
      </c>
      <c r="G151" s="229">
        <v>1</v>
      </c>
    </row>
    <row r="152" spans="1:7">
      <c r="A152" s="227">
        <v>149</v>
      </c>
      <c r="B152" s="218" t="s">
        <v>295</v>
      </c>
      <c r="C152" s="219" t="s">
        <v>574</v>
      </c>
      <c r="D152" s="225" t="s">
        <v>106</v>
      </c>
      <c r="E152" s="219" t="s">
        <v>573</v>
      </c>
      <c r="F152" s="220">
        <v>1369499</v>
      </c>
      <c r="G152" s="229">
        <v>1</v>
      </c>
    </row>
    <row r="153" spans="1:7">
      <c r="A153" s="227">
        <v>150</v>
      </c>
      <c r="B153" s="239" t="s">
        <v>705</v>
      </c>
      <c r="C153" s="240" t="s">
        <v>572</v>
      </c>
      <c r="D153" s="241" t="s">
        <v>151</v>
      </c>
      <c r="E153" s="240" t="s">
        <v>571</v>
      </c>
      <c r="F153" s="242">
        <v>4380936</v>
      </c>
      <c r="G153" s="229">
        <v>1</v>
      </c>
    </row>
    <row r="154" spans="1:7">
      <c r="A154" s="227">
        <v>151</v>
      </c>
      <c r="B154" s="218" t="s">
        <v>296</v>
      </c>
      <c r="C154" s="219" t="s">
        <v>572</v>
      </c>
      <c r="D154" s="225" t="s">
        <v>173</v>
      </c>
      <c r="E154" s="219" t="s">
        <v>573</v>
      </c>
      <c r="F154" s="220">
        <v>16331845</v>
      </c>
      <c r="G154" s="229">
        <v>1</v>
      </c>
    </row>
    <row r="155" spans="1:7">
      <c r="A155" s="227">
        <v>152</v>
      </c>
      <c r="B155" s="239" t="s">
        <v>297</v>
      </c>
      <c r="C155" s="240" t="s">
        <v>574</v>
      </c>
      <c r="D155" s="241" t="s">
        <v>107</v>
      </c>
      <c r="E155" s="240" t="s">
        <v>573</v>
      </c>
      <c r="F155" s="242">
        <v>2699793</v>
      </c>
      <c r="G155" s="229">
        <v>1</v>
      </c>
    </row>
    <row r="156" spans="1:7">
      <c r="A156" s="227">
        <v>153</v>
      </c>
      <c r="B156" s="218" t="s">
        <v>752</v>
      </c>
      <c r="C156" s="219" t="s">
        <v>572</v>
      </c>
      <c r="D156" s="225" t="s">
        <v>153</v>
      </c>
      <c r="E156" s="219" t="s">
        <v>571</v>
      </c>
      <c r="F156" s="220">
        <v>1087548</v>
      </c>
      <c r="G156" s="229">
        <v>1</v>
      </c>
    </row>
    <row r="157" spans="1:7">
      <c r="A157" s="227">
        <v>154</v>
      </c>
      <c r="B157" s="239" t="s">
        <v>298</v>
      </c>
      <c r="C157" s="240" t="s">
        <v>572</v>
      </c>
      <c r="D157" s="241" t="s">
        <v>137</v>
      </c>
      <c r="E157" s="240" t="s">
        <v>571</v>
      </c>
      <c r="F157" s="242">
        <v>806304</v>
      </c>
      <c r="G157" s="229">
        <v>1</v>
      </c>
    </row>
    <row r="158" spans="1:7">
      <c r="A158" s="227">
        <v>155</v>
      </c>
      <c r="B158" s="218" t="s">
        <v>299</v>
      </c>
      <c r="C158" s="219" t="s">
        <v>572</v>
      </c>
      <c r="D158" s="225" t="s">
        <v>137</v>
      </c>
      <c r="E158" s="219" t="s">
        <v>573</v>
      </c>
      <c r="F158" s="220">
        <v>3652082</v>
      </c>
      <c r="G158" s="229">
        <v>1</v>
      </c>
    </row>
    <row r="159" spans="1:7">
      <c r="A159" s="227">
        <v>156</v>
      </c>
      <c r="B159" s="239" t="s">
        <v>300</v>
      </c>
      <c r="C159" s="240" t="s">
        <v>572</v>
      </c>
      <c r="D159" s="241" t="s">
        <v>153</v>
      </c>
      <c r="E159" s="240" t="s">
        <v>573</v>
      </c>
      <c r="F159" s="242">
        <v>7984673</v>
      </c>
      <c r="G159" s="229">
        <v>1</v>
      </c>
    </row>
    <row r="160" spans="1:7">
      <c r="A160" s="227">
        <v>157</v>
      </c>
      <c r="B160" s="218" t="s">
        <v>301</v>
      </c>
      <c r="C160" s="219" t="s">
        <v>574</v>
      </c>
      <c r="D160" s="225" t="s">
        <v>178</v>
      </c>
      <c r="E160" s="219" t="s">
        <v>573</v>
      </c>
      <c r="F160" s="220">
        <v>322928</v>
      </c>
      <c r="G160" s="229">
        <v>1</v>
      </c>
    </row>
    <row r="161" spans="1:7">
      <c r="A161" s="227">
        <v>158</v>
      </c>
      <c r="B161" s="239" t="s">
        <v>302</v>
      </c>
      <c r="C161" s="240" t="s">
        <v>572</v>
      </c>
      <c r="D161" s="241" t="s">
        <v>150</v>
      </c>
      <c r="E161" s="240" t="s">
        <v>573</v>
      </c>
      <c r="F161" s="242">
        <v>3518621</v>
      </c>
      <c r="G161" s="229">
        <v>1</v>
      </c>
    </row>
    <row r="162" spans="1:7">
      <c r="A162" s="227">
        <v>159</v>
      </c>
      <c r="B162" s="218" t="s">
        <v>303</v>
      </c>
      <c r="C162" s="219" t="s">
        <v>574</v>
      </c>
      <c r="D162" s="225" t="s">
        <v>163</v>
      </c>
      <c r="E162" s="219" t="s">
        <v>571</v>
      </c>
      <c r="F162" s="220">
        <v>759423</v>
      </c>
      <c r="G162" s="229">
        <v>1</v>
      </c>
    </row>
    <row r="163" spans="1:7">
      <c r="A163" s="227">
        <v>160</v>
      </c>
      <c r="B163" s="239" t="s">
        <v>632</v>
      </c>
      <c r="C163" s="240" t="s">
        <v>574</v>
      </c>
      <c r="D163" s="241" t="s">
        <v>126</v>
      </c>
      <c r="E163" s="240" t="s">
        <v>573</v>
      </c>
      <c r="F163" s="242">
        <v>1357017</v>
      </c>
      <c r="G163" s="229">
        <v>1</v>
      </c>
    </row>
    <row r="164" spans="1:7">
      <c r="A164" s="227">
        <v>161</v>
      </c>
      <c r="B164" s="218" t="s">
        <v>304</v>
      </c>
      <c r="C164" s="219" t="s">
        <v>572</v>
      </c>
      <c r="D164" s="225" t="s">
        <v>115</v>
      </c>
      <c r="E164" s="219" t="s">
        <v>573</v>
      </c>
      <c r="F164" s="220">
        <v>9968567</v>
      </c>
      <c r="G164" s="229">
        <v>1</v>
      </c>
    </row>
    <row r="165" spans="1:7">
      <c r="A165" s="227">
        <v>162</v>
      </c>
      <c r="B165" s="239" t="s">
        <v>753</v>
      </c>
      <c r="C165" s="240" t="s">
        <v>572</v>
      </c>
      <c r="D165" s="241" t="s">
        <v>121</v>
      </c>
      <c r="E165" s="240" t="s">
        <v>571</v>
      </c>
      <c r="F165" s="242">
        <v>7542541</v>
      </c>
      <c r="G165" s="229">
        <v>1</v>
      </c>
    </row>
    <row r="166" spans="1:7">
      <c r="A166" s="227">
        <v>163</v>
      </c>
      <c r="B166" s="218" t="s">
        <v>305</v>
      </c>
      <c r="C166" s="219" t="s">
        <v>572</v>
      </c>
      <c r="D166" s="225" t="s">
        <v>136</v>
      </c>
      <c r="E166" s="219" t="s">
        <v>571</v>
      </c>
      <c r="F166" s="220">
        <v>1331978</v>
      </c>
      <c r="G166" s="229">
        <v>1</v>
      </c>
    </row>
    <row r="167" spans="1:7">
      <c r="A167" s="227">
        <v>164</v>
      </c>
      <c r="B167" s="239" t="s">
        <v>306</v>
      </c>
      <c r="C167" s="240" t="s">
        <v>572</v>
      </c>
      <c r="D167" s="241" t="s">
        <v>119</v>
      </c>
      <c r="E167" s="240" t="s">
        <v>571</v>
      </c>
      <c r="F167" s="242">
        <v>338165</v>
      </c>
      <c r="G167" s="229">
        <v>1</v>
      </c>
    </row>
    <row r="168" spans="1:7">
      <c r="A168" s="227">
        <v>165</v>
      </c>
      <c r="B168" s="218" t="s">
        <v>307</v>
      </c>
      <c r="C168" s="219" t="s">
        <v>574</v>
      </c>
      <c r="D168" s="225" t="s">
        <v>128</v>
      </c>
      <c r="E168" s="219" t="s">
        <v>573</v>
      </c>
      <c r="F168" s="220">
        <v>2819738</v>
      </c>
      <c r="G168" s="229">
        <v>1</v>
      </c>
    </row>
    <row r="169" spans="1:7">
      <c r="A169" s="227">
        <v>166</v>
      </c>
      <c r="B169" s="239" t="s">
        <v>308</v>
      </c>
      <c r="C169" s="240" t="s">
        <v>574</v>
      </c>
      <c r="D169" s="241" t="s">
        <v>128</v>
      </c>
      <c r="E169" s="240" t="s">
        <v>573</v>
      </c>
      <c r="F169" s="242">
        <v>5491508</v>
      </c>
      <c r="G169" s="229">
        <v>1</v>
      </c>
    </row>
    <row r="170" spans="1:7">
      <c r="A170" s="227">
        <v>167</v>
      </c>
      <c r="B170" s="218" t="s">
        <v>309</v>
      </c>
      <c r="C170" s="219" t="s">
        <v>574</v>
      </c>
      <c r="D170" s="225" t="s">
        <v>128</v>
      </c>
      <c r="E170" s="219" t="s">
        <v>571</v>
      </c>
      <c r="F170" s="220">
        <v>7569487</v>
      </c>
      <c r="G170" s="229">
        <v>1</v>
      </c>
    </row>
    <row r="171" spans="1:7">
      <c r="A171" s="227">
        <v>168</v>
      </c>
      <c r="B171" s="239" t="s">
        <v>754</v>
      </c>
      <c r="C171" s="240" t="s">
        <v>574</v>
      </c>
      <c r="D171" s="241" t="s">
        <v>128</v>
      </c>
      <c r="E171" s="240" t="s">
        <v>571</v>
      </c>
      <c r="F171" s="242">
        <v>3278087</v>
      </c>
      <c r="G171" s="229">
        <v>1</v>
      </c>
    </row>
    <row r="172" spans="1:7">
      <c r="A172" s="227">
        <v>169</v>
      </c>
      <c r="B172" s="218" t="s">
        <v>310</v>
      </c>
      <c r="C172" s="219" t="s">
        <v>574</v>
      </c>
      <c r="D172" s="225" t="s">
        <v>104</v>
      </c>
      <c r="E172" s="219" t="s">
        <v>573</v>
      </c>
      <c r="F172" s="220">
        <v>1602556</v>
      </c>
      <c r="G172" s="229">
        <v>1</v>
      </c>
    </row>
    <row r="173" spans="1:7">
      <c r="A173" s="227">
        <v>170</v>
      </c>
      <c r="B173" s="239" t="s">
        <v>311</v>
      </c>
      <c r="C173" s="240" t="s">
        <v>572</v>
      </c>
      <c r="D173" s="241" t="s">
        <v>134</v>
      </c>
      <c r="E173" s="240" t="s">
        <v>573</v>
      </c>
      <c r="F173" s="242">
        <v>16777670</v>
      </c>
      <c r="G173" s="229">
        <v>1</v>
      </c>
    </row>
    <row r="174" spans="1:7">
      <c r="A174" s="227">
        <v>171</v>
      </c>
      <c r="B174" s="218" t="s">
        <v>312</v>
      </c>
      <c r="C174" s="219" t="s">
        <v>572</v>
      </c>
      <c r="D174" s="225" t="s">
        <v>111</v>
      </c>
      <c r="E174" s="219" t="s">
        <v>573</v>
      </c>
      <c r="F174" s="220">
        <v>7339192</v>
      </c>
      <c r="G174" s="229">
        <v>1</v>
      </c>
    </row>
    <row r="175" spans="1:7">
      <c r="A175" s="227">
        <v>172</v>
      </c>
      <c r="B175" s="239" t="s">
        <v>755</v>
      </c>
      <c r="C175" s="240" t="s">
        <v>572</v>
      </c>
      <c r="D175" s="241" t="s">
        <v>153</v>
      </c>
      <c r="E175" s="240" t="s">
        <v>571</v>
      </c>
      <c r="F175" s="242">
        <v>4702087</v>
      </c>
      <c r="G175" s="229">
        <v>1</v>
      </c>
    </row>
    <row r="176" spans="1:7">
      <c r="A176" s="227">
        <v>173</v>
      </c>
      <c r="B176" s="218" t="s">
        <v>313</v>
      </c>
      <c r="C176" s="219" t="s">
        <v>572</v>
      </c>
      <c r="D176" s="225" t="s">
        <v>146</v>
      </c>
      <c r="E176" s="219" t="s">
        <v>573</v>
      </c>
      <c r="F176" s="220">
        <v>7062026</v>
      </c>
      <c r="G176" s="229">
        <v>1</v>
      </c>
    </row>
    <row r="177" spans="1:7">
      <c r="A177" s="227">
        <v>174</v>
      </c>
      <c r="B177" s="239" t="s">
        <v>314</v>
      </c>
      <c r="C177" s="240" t="s">
        <v>572</v>
      </c>
      <c r="D177" s="241" t="s">
        <v>145</v>
      </c>
      <c r="E177" s="240" t="s">
        <v>573</v>
      </c>
      <c r="F177" s="242">
        <v>6565651</v>
      </c>
      <c r="G177" s="229">
        <v>1</v>
      </c>
    </row>
    <row r="178" spans="1:7">
      <c r="A178" s="227">
        <v>175</v>
      </c>
      <c r="B178" s="218" t="s">
        <v>315</v>
      </c>
      <c r="C178" s="219" t="s">
        <v>574</v>
      </c>
      <c r="D178" s="225" t="s">
        <v>104</v>
      </c>
      <c r="E178" s="219" t="s">
        <v>573</v>
      </c>
      <c r="F178" s="220">
        <v>1483018</v>
      </c>
      <c r="G178" s="229">
        <v>1</v>
      </c>
    </row>
    <row r="179" spans="1:7">
      <c r="A179" s="227">
        <v>176</v>
      </c>
      <c r="B179" s="239" t="s">
        <v>316</v>
      </c>
      <c r="C179" s="240" t="s">
        <v>574</v>
      </c>
      <c r="D179" s="241" t="s">
        <v>124</v>
      </c>
      <c r="E179" s="240" t="s">
        <v>573</v>
      </c>
      <c r="F179" s="242">
        <v>1888260</v>
      </c>
      <c r="G179" s="229">
        <v>1</v>
      </c>
    </row>
    <row r="180" spans="1:7">
      <c r="A180" s="227">
        <v>177</v>
      </c>
      <c r="B180" s="218" t="s">
        <v>317</v>
      </c>
      <c r="C180" s="219" t="s">
        <v>574</v>
      </c>
      <c r="D180" s="225" t="s">
        <v>129</v>
      </c>
      <c r="E180" s="219" t="s">
        <v>573</v>
      </c>
      <c r="F180" s="220">
        <v>4895211</v>
      </c>
      <c r="G180" s="229">
        <v>1</v>
      </c>
    </row>
    <row r="181" spans="1:7">
      <c r="A181" s="227">
        <v>178</v>
      </c>
      <c r="B181" s="239" t="s">
        <v>318</v>
      </c>
      <c r="C181" s="240" t="s">
        <v>574</v>
      </c>
      <c r="D181" s="241" t="s">
        <v>35</v>
      </c>
      <c r="E181" s="240" t="s">
        <v>573</v>
      </c>
      <c r="F181" s="242">
        <v>3895075</v>
      </c>
      <c r="G181" s="229">
        <v>1</v>
      </c>
    </row>
    <row r="182" spans="1:7">
      <c r="A182" s="227">
        <v>179</v>
      </c>
      <c r="B182" s="218" t="s">
        <v>319</v>
      </c>
      <c r="C182" s="219" t="s">
        <v>572</v>
      </c>
      <c r="D182" s="225" t="s">
        <v>121</v>
      </c>
      <c r="E182" s="219" t="s">
        <v>573</v>
      </c>
      <c r="F182" s="220">
        <v>4966327</v>
      </c>
      <c r="G182" s="229">
        <v>1</v>
      </c>
    </row>
    <row r="183" spans="1:7">
      <c r="A183" s="227">
        <v>180</v>
      </c>
      <c r="B183" s="239" t="s">
        <v>320</v>
      </c>
      <c r="C183" s="240" t="s">
        <v>572</v>
      </c>
      <c r="D183" s="241" t="s">
        <v>154</v>
      </c>
      <c r="E183" s="240" t="s">
        <v>573</v>
      </c>
      <c r="F183" s="242">
        <v>7559049</v>
      </c>
      <c r="G183" s="229">
        <v>1</v>
      </c>
    </row>
    <row r="184" spans="1:7">
      <c r="A184" s="227">
        <v>181</v>
      </c>
      <c r="B184" s="218" t="s">
        <v>321</v>
      </c>
      <c r="C184" s="219" t="s">
        <v>574</v>
      </c>
      <c r="D184" s="225" t="s">
        <v>138</v>
      </c>
      <c r="E184" s="219" t="s">
        <v>573</v>
      </c>
      <c r="F184" s="220">
        <v>4963717</v>
      </c>
      <c r="G184" s="229">
        <v>1</v>
      </c>
    </row>
    <row r="185" spans="1:7">
      <c r="A185" s="227">
        <v>182</v>
      </c>
      <c r="B185" s="239" t="s">
        <v>607</v>
      </c>
      <c r="C185" s="240" t="s">
        <v>574</v>
      </c>
      <c r="D185" s="241" t="s">
        <v>147</v>
      </c>
      <c r="E185" s="240" t="s">
        <v>573</v>
      </c>
      <c r="F185" s="242">
        <v>1437181</v>
      </c>
      <c r="G185" s="229">
        <v>1</v>
      </c>
    </row>
    <row r="186" spans="1:7">
      <c r="A186" s="227">
        <v>183</v>
      </c>
      <c r="B186" s="218" t="s">
        <v>322</v>
      </c>
      <c r="C186" s="219" t="s">
        <v>574</v>
      </c>
      <c r="D186" s="225" t="s">
        <v>120</v>
      </c>
      <c r="E186" s="219" t="s">
        <v>573</v>
      </c>
      <c r="F186" s="220">
        <v>2633601</v>
      </c>
      <c r="G186" s="229">
        <v>1</v>
      </c>
    </row>
    <row r="187" spans="1:7">
      <c r="A187" s="227">
        <v>184</v>
      </c>
      <c r="B187" s="239" t="s">
        <v>323</v>
      </c>
      <c r="C187" s="240" t="s">
        <v>574</v>
      </c>
      <c r="D187" s="241" t="s">
        <v>128</v>
      </c>
      <c r="E187" s="240" t="s">
        <v>573</v>
      </c>
      <c r="F187" s="242">
        <v>2790620</v>
      </c>
      <c r="G187" s="229">
        <v>1</v>
      </c>
    </row>
    <row r="188" spans="1:7">
      <c r="A188" s="227">
        <v>185</v>
      </c>
      <c r="B188" s="218" t="s">
        <v>324</v>
      </c>
      <c r="C188" s="219" t="s">
        <v>572</v>
      </c>
      <c r="D188" s="225" t="s">
        <v>111</v>
      </c>
      <c r="E188" s="219" t="s">
        <v>571</v>
      </c>
      <c r="F188" s="220">
        <v>4389276</v>
      </c>
      <c r="G188" s="229">
        <v>1</v>
      </c>
    </row>
    <row r="189" spans="1:7">
      <c r="A189" s="227">
        <v>186</v>
      </c>
      <c r="B189" s="239" t="s">
        <v>325</v>
      </c>
      <c r="C189" s="240" t="s">
        <v>572</v>
      </c>
      <c r="D189" s="241" t="s">
        <v>105</v>
      </c>
      <c r="E189" s="240" t="s">
        <v>573</v>
      </c>
      <c r="F189" s="242">
        <v>1584998</v>
      </c>
      <c r="G189" s="229">
        <v>1</v>
      </c>
    </row>
    <row r="190" spans="1:7">
      <c r="A190" s="227">
        <v>187</v>
      </c>
      <c r="B190" s="218" t="s">
        <v>756</v>
      </c>
      <c r="C190" s="219" t="s">
        <v>572</v>
      </c>
      <c r="D190" s="225" t="s">
        <v>105</v>
      </c>
      <c r="E190" s="219" t="s">
        <v>571</v>
      </c>
      <c r="F190" s="220">
        <v>4030207</v>
      </c>
      <c r="G190" s="229">
        <v>1</v>
      </c>
    </row>
    <row r="191" spans="1:7">
      <c r="A191" s="227">
        <v>188</v>
      </c>
      <c r="B191" s="239" t="s">
        <v>326</v>
      </c>
      <c r="C191" s="240" t="s">
        <v>572</v>
      </c>
      <c r="D191" s="241" t="s">
        <v>127</v>
      </c>
      <c r="E191" s="240" t="s">
        <v>571</v>
      </c>
      <c r="F191" s="242">
        <v>11765022</v>
      </c>
      <c r="G191" s="229">
        <v>1</v>
      </c>
    </row>
    <row r="192" spans="1:7">
      <c r="A192" s="227">
        <v>189</v>
      </c>
      <c r="B192" s="218" t="s">
        <v>327</v>
      </c>
      <c r="C192" s="219" t="s">
        <v>572</v>
      </c>
      <c r="D192" s="225" t="s">
        <v>160</v>
      </c>
      <c r="E192" s="219" t="s">
        <v>573</v>
      </c>
      <c r="F192" s="220">
        <v>585666</v>
      </c>
      <c r="G192" s="229">
        <v>1</v>
      </c>
    </row>
    <row r="193" spans="1:7">
      <c r="A193" s="227">
        <v>190</v>
      </c>
      <c r="B193" s="239" t="s">
        <v>328</v>
      </c>
      <c r="C193" s="240" t="s">
        <v>574</v>
      </c>
      <c r="D193" s="241" t="s">
        <v>128</v>
      </c>
      <c r="E193" s="240" t="s">
        <v>573</v>
      </c>
      <c r="F193" s="242">
        <v>9233758</v>
      </c>
      <c r="G193" s="229">
        <v>1</v>
      </c>
    </row>
    <row r="194" spans="1:7">
      <c r="A194" s="227">
        <v>191</v>
      </c>
      <c r="B194" s="218" t="s">
        <v>329</v>
      </c>
      <c r="C194" s="219" t="s">
        <v>572</v>
      </c>
      <c r="D194" s="225" t="s">
        <v>115</v>
      </c>
      <c r="E194" s="219" t="s">
        <v>573</v>
      </c>
      <c r="F194" s="220">
        <v>11339447</v>
      </c>
      <c r="G194" s="229">
        <v>1</v>
      </c>
    </row>
    <row r="195" spans="1:7">
      <c r="A195" s="227">
        <v>192</v>
      </c>
      <c r="B195" s="239" t="s">
        <v>330</v>
      </c>
      <c r="C195" s="240" t="s">
        <v>572</v>
      </c>
      <c r="D195" s="241" t="s">
        <v>108</v>
      </c>
      <c r="E195" s="240" t="s">
        <v>571</v>
      </c>
      <c r="F195" s="242">
        <v>525355</v>
      </c>
      <c r="G195" s="229">
        <v>1</v>
      </c>
    </row>
    <row r="196" spans="1:7">
      <c r="A196" s="227">
        <v>193</v>
      </c>
      <c r="B196" s="218" t="s">
        <v>331</v>
      </c>
      <c r="C196" s="219" t="s">
        <v>572</v>
      </c>
      <c r="D196" s="225" t="s">
        <v>115</v>
      </c>
      <c r="E196" s="219" t="s">
        <v>573</v>
      </c>
      <c r="F196" s="220">
        <v>11973712</v>
      </c>
      <c r="G196" s="229">
        <v>1</v>
      </c>
    </row>
    <row r="197" spans="1:7">
      <c r="A197" s="227">
        <v>194</v>
      </c>
      <c r="B197" s="239" t="s">
        <v>332</v>
      </c>
      <c r="C197" s="240" t="s">
        <v>572</v>
      </c>
      <c r="D197" s="241" t="s">
        <v>110</v>
      </c>
      <c r="E197" s="240" t="s">
        <v>573</v>
      </c>
      <c r="F197" s="242">
        <v>6111572</v>
      </c>
      <c r="G197" s="229">
        <v>1</v>
      </c>
    </row>
    <row r="198" spans="1:7">
      <c r="A198" s="227">
        <v>195</v>
      </c>
      <c r="B198" s="218" t="s">
        <v>333</v>
      </c>
      <c r="C198" s="219" t="s">
        <v>572</v>
      </c>
      <c r="D198" s="225" t="s">
        <v>154</v>
      </c>
      <c r="E198" s="219" t="s">
        <v>571</v>
      </c>
      <c r="F198" s="220">
        <v>1988687</v>
      </c>
      <c r="G198" s="229">
        <v>1</v>
      </c>
    </row>
    <row r="199" spans="1:7">
      <c r="A199" s="227">
        <v>196</v>
      </c>
      <c r="B199" s="239" t="s">
        <v>601</v>
      </c>
      <c r="C199" s="240" t="s">
        <v>572</v>
      </c>
      <c r="D199" s="241" t="s">
        <v>145</v>
      </c>
      <c r="E199" s="240" t="s">
        <v>571</v>
      </c>
      <c r="F199" s="242">
        <v>2114827</v>
      </c>
      <c r="G199" s="229">
        <v>1</v>
      </c>
    </row>
    <row r="200" spans="1:7">
      <c r="A200" s="227">
        <v>197</v>
      </c>
      <c r="B200" s="218" t="s">
        <v>757</v>
      </c>
      <c r="C200" s="219" t="s">
        <v>572</v>
      </c>
      <c r="D200" s="225" t="s">
        <v>176</v>
      </c>
      <c r="E200" s="219" t="s">
        <v>571</v>
      </c>
      <c r="F200" s="220">
        <v>1602365</v>
      </c>
      <c r="G200" s="229">
        <v>1</v>
      </c>
    </row>
    <row r="201" spans="1:7">
      <c r="A201" s="227">
        <v>198</v>
      </c>
      <c r="B201" s="239" t="s">
        <v>334</v>
      </c>
      <c r="C201" s="240" t="s">
        <v>572</v>
      </c>
      <c r="D201" s="241" t="s">
        <v>136</v>
      </c>
      <c r="E201" s="240" t="s">
        <v>571</v>
      </c>
      <c r="F201" s="242">
        <v>1601270</v>
      </c>
      <c r="G201" s="229">
        <v>1</v>
      </c>
    </row>
    <row r="202" spans="1:7">
      <c r="A202" s="227">
        <v>199</v>
      </c>
      <c r="B202" s="218" t="s">
        <v>335</v>
      </c>
      <c r="C202" s="219" t="s">
        <v>572</v>
      </c>
      <c r="D202" s="225" t="s">
        <v>134</v>
      </c>
      <c r="E202" s="219" t="s">
        <v>573</v>
      </c>
      <c r="F202" s="220">
        <v>14383193</v>
      </c>
      <c r="G202" s="229">
        <v>1</v>
      </c>
    </row>
    <row r="203" spans="1:7">
      <c r="A203" s="227">
        <v>200</v>
      </c>
      <c r="B203" s="239" t="s">
        <v>336</v>
      </c>
      <c r="C203" s="240" t="s">
        <v>572</v>
      </c>
      <c r="D203" s="241" t="s">
        <v>143</v>
      </c>
      <c r="E203" s="240" t="s">
        <v>573</v>
      </c>
      <c r="F203" s="242">
        <v>5581973</v>
      </c>
      <c r="G203" s="229">
        <v>1</v>
      </c>
    </row>
    <row r="204" spans="1:7">
      <c r="A204" s="227">
        <v>201</v>
      </c>
      <c r="B204" s="218" t="s">
        <v>337</v>
      </c>
      <c r="C204" s="219" t="s">
        <v>572</v>
      </c>
      <c r="D204" s="225" t="s">
        <v>127</v>
      </c>
      <c r="E204" s="219" t="s">
        <v>571</v>
      </c>
      <c r="F204" s="220">
        <v>17662274</v>
      </c>
      <c r="G204" s="229">
        <v>1</v>
      </c>
    </row>
    <row r="205" spans="1:7">
      <c r="A205" s="227">
        <v>202</v>
      </c>
      <c r="B205" s="239" t="s">
        <v>338</v>
      </c>
      <c r="C205" s="240" t="s">
        <v>574</v>
      </c>
      <c r="D205" s="241" t="s">
        <v>129</v>
      </c>
      <c r="E205" s="240" t="s">
        <v>571</v>
      </c>
      <c r="F205" s="242">
        <v>333045</v>
      </c>
      <c r="G205" s="229">
        <v>1</v>
      </c>
    </row>
    <row r="206" spans="1:7">
      <c r="A206" s="227">
        <v>203</v>
      </c>
      <c r="B206" s="218" t="s">
        <v>339</v>
      </c>
      <c r="C206" s="219" t="s">
        <v>574</v>
      </c>
      <c r="D206" s="225" t="s">
        <v>148</v>
      </c>
      <c r="E206" s="219" t="s">
        <v>573</v>
      </c>
      <c r="F206" s="220">
        <v>4470947</v>
      </c>
      <c r="G206" s="229">
        <v>1</v>
      </c>
    </row>
    <row r="207" spans="1:7">
      <c r="A207" s="227">
        <v>204</v>
      </c>
      <c r="B207" s="239" t="s">
        <v>340</v>
      </c>
      <c r="C207" s="240" t="s">
        <v>572</v>
      </c>
      <c r="D207" s="241" t="s">
        <v>174</v>
      </c>
      <c r="E207" s="240" t="s">
        <v>571</v>
      </c>
      <c r="F207" s="242">
        <v>3809598</v>
      </c>
      <c r="G207" s="229">
        <v>1</v>
      </c>
    </row>
    <row r="208" spans="1:7">
      <c r="A208" s="227">
        <v>205</v>
      </c>
      <c r="B208" s="218" t="s">
        <v>341</v>
      </c>
      <c r="C208" s="219" t="s">
        <v>572</v>
      </c>
      <c r="D208" s="225" t="s">
        <v>174</v>
      </c>
      <c r="E208" s="219" t="s">
        <v>571</v>
      </c>
      <c r="F208" s="220">
        <v>3185393</v>
      </c>
      <c r="G208" s="229">
        <v>1</v>
      </c>
    </row>
    <row r="209" spans="1:7">
      <c r="A209" s="227">
        <v>206</v>
      </c>
      <c r="B209" s="239" t="s">
        <v>758</v>
      </c>
      <c r="C209" s="240" t="s">
        <v>574</v>
      </c>
      <c r="D209" s="241" t="s">
        <v>133</v>
      </c>
      <c r="E209" s="240" t="s">
        <v>571</v>
      </c>
      <c r="F209" s="242">
        <v>1665423</v>
      </c>
      <c r="G209" s="229">
        <v>1</v>
      </c>
    </row>
    <row r="210" spans="1:7">
      <c r="A210" s="227">
        <v>207</v>
      </c>
      <c r="B210" s="218" t="s">
        <v>342</v>
      </c>
      <c r="C210" s="219" t="s">
        <v>574</v>
      </c>
      <c r="D210" s="225" t="s">
        <v>133</v>
      </c>
      <c r="E210" s="219" t="s">
        <v>571</v>
      </c>
      <c r="F210" s="220">
        <v>5419016</v>
      </c>
      <c r="G210" s="229">
        <v>1</v>
      </c>
    </row>
    <row r="211" spans="1:7">
      <c r="A211" s="227">
        <v>208</v>
      </c>
      <c r="B211" s="239" t="s">
        <v>343</v>
      </c>
      <c r="C211" s="240" t="s">
        <v>572</v>
      </c>
      <c r="D211" s="241" t="s">
        <v>174</v>
      </c>
      <c r="E211" s="240" t="s">
        <v>573</v>
      </c>
      <c r="F211" s="242">
        <v>9733166</v>
      </c>
      <c r="G211" s="229">
        <v>1</v>
      </c>
    </row>
    <row r="212" spans="1:7">
      <c r="A212" s="227">
        <v>209</v>
      </c>
      <c r="B212" s="218" t="s">
        <v>633</v>
      </c>
      <c r="C212" s="219" t="s">
        <v>572</v>
      </c>
      <c r="D212" s="225" t="s">
        <v>176</v>
      </c>
      <c r="E212" s="219" t="s">
        <v>571</v>
      </c>
      <c r="F212" s="220">
        <v>4582639</v>
      </c>
      <c r="G212" s="229">
        <v>1</v>
      </c>
    </row>
    <row r="213" spans="1:7">
      <c r="A213" s="227">
        <v>210</v>
      </c>
      <c r="B213" s="239" t="s">
        <v>706</v>
      </c>
      <c r="C213" s="240" t="s">
        <v>574</v>
      </c>
      <c r="D213" s="241" t="s">
        <v>138</v>
      </c>
      <c r="E213" s="240" t="s">
        <v>571</v>
      </c>
      <c r="F213" s="242">
        <v>3348844</v>
      </c>
      <c r="G213" s="229">
        <v>1</v>
      </c>
    </row>
    <row r="214" spans="1:7">
      <c r="A214" s="227">
        <v>211</v>
      </c>
      <c r="B214" s="218" t="s">
        <v>344</v>
      </c>
      <c r="C214" s="219" t="s">
        <v>572</v>
      </c>
      <c r="D214" s="225" t="s">
        <v>174</v>
      </c>
      <c r="E214" s="219" t="s">
        <v>571</v>
      </c>
      <c r="F214" s="220">
        <v>4346771</v>
      </c>
      <c r="G214" s="229">
        <v>1</v>
      </c>
    </row>
    <row r="215" spans="1:7">
      <c r="A215" s="227">
        <v>212</v>
      </c>
      <c r="B215" s="239" t="s">
        <v>345</v>
      </c>
      <c r="C215" s="240" t="s">
        <v>572</v>
      </c>
      <c r="D215" s="241" t="s">
        <v>105</v>
      </c>
      <c r="E215" s="240" t="s">
        <v>573</v>
      </c>
      <c r="F215" s="242">
        <v>7998450</v>
      </c>
      <c r="G215" s="229">
        <v>1</v>
      </c>
    </row>
    <row r="216" spans="1:7">
      <c r="A216" s="227">
        <v>213</v>
      </c>
      <c r="B216" s="218" t="s">
        <v>634</v>
      </c>
      <c r="C216" s="219" t="s">
        <v>572</v>
      </c>
      <c r="D216" s="225" t="s">
        <v>127</v>
      </c>
      <c r="E216" s="219" t="s">
        <v>573</v>
      </c>
      <c r="F216" s="220"/>
      <c r="G216" s="229">
        <v>1</v>
      </c>
    </row>
    <row r="217" spans="1:7">
      <c r="A217" s="227">
        <v>214</v>
      </c>
      <c r="B217" s="239" t="s">
        <v>346</v>
      </c>
      <c r="C217" s="240" t="s">
        <v>574</v>
      </c>
      <c r="D217" s="241" t="s">
        <v>128</v>
      </c>
      <c r="E217" s="240" t="s">
        <v>573</v>
      </c>
      <c r="F217" s="242">
        <v>3319950</v>
      </c>
      <c r="G217" s="229">
        <v>1</v>
      </c>
    </row>
    <row r="218" spans="1:7">
      <c r="A218" s="227">
        <v>215</v>
      </c>
      <c r="B218" s="218" t="s">
        <v>347</v>
      </c>
      <c r="C218" s="219" t="s">
        <v>572</v>
      </c>
      <c r="D218" s="225" t="s">
        <v>119</v>
      </c>
      <c r="E218" s="219" t="s">
        <v>573</v>
      </c>
      <c r="F218" s="220">
        <v>3510937</v>
      </c>
      <c r="G218" s="229">
        <v>1</v>
      </c>
    </row>
    <row r="219" spans="1:7">
      <c r="A219" s="227">
        <v>216</v>
      </c>
      <c r="B219" s="239" t="s">
        <v>348</v>
      </c>
      <c r="C219" s="240" t="s">
        <v>574</v>
      </c>
      <c r="D219" s="241" t="s">
        <v>126</v>
      </c>
      <c r="E219" s="240" t="s">
        <v>571</v>
      </c>
      <c r="F219" s="242">
        <v>1911609</v>
      </c>
      <c r="G219" s="229">
        <v>1</v>
      </c>
    </row>
    <row r="220" spans="1:7">
      <c r="A220" s="227">
        <v>217</v>
      </c>
      <c r="B220" s="218" t="s">
        <v>349</v>
      </c>
      <c r="C220" s="219" t="s">
        <v>572</v>
      </c>
      <c r="D220" s="225" t="s">
        <v>121</v>
      </c>
      <c r="E220" s="219" t="s">
        <v>571</v>
      </c>
      <c r="F220" s="220">
        <v>1702537</v>
      </c>
      <c r="G220" s="229">
        <v>1</v>
      </c>
    </row>
    <row r="221" spans="1:7">
      <c r="A221" s="227">
        <v>218</v>
      </c>
      <c r="B221" s="239" t="s">
        <v>350</v>
      </c>
      <c r="C221" s="240" t="s">
        <v>572</v>
      </c>
      <c r="D221" s="241" t="s">
        <v>111</v>
      </c>
      <c r="E221" s="240" t="s">
        <v>573</v>
      </c>
      <c r="F221" s="242">
        <v>20448031</v>
      </c>
      <c r="G221" s="229">
        <v>1</v>
      </c>
    </row>
    <row r="222" spans="1:7">
      <c r="A222" s="227">
        <v>219</v>
      </c>
      <c r="B222" s="218" t="s">
        <v>759</v>
      </c>
      <c r="C222" s="219" t="s">
        <v>572</v>
      </c>
      <c r="D222" s="225" t="s">
        <v>151</v>
      </c>
      <c r="E222" s="219" t="s">
        <v>571</v>
      </c>
      <c r="F222" s="220">
        <v>2263266</v>
      </c>
      <c r="G222" s="229">
        <v>1</v>
      </c>
    </row>
    <row r="223" spans="1:7">
      <c r="A223" s="227">
        <v>220</v>
      </c>
      <c r="B223" s="239" t="s">
        <v>351</v>
      </c>
      <c r="C223" s="240" t="s">
        <v>572</v>
      </c>
      <c r="D223" s="241" t="s">
        <v>111</v>
      </c>
      <c r="E223" s="240" t="s">
        <v>573</v>
      </c>
      <c r="F223" s="242">
        <v>4423174</v>
      </c>
      <c r="G223" s="229">
        <v>1</v>
      </c>
    </row>
    <row r="224" spans="1:7">
      <c r="A224" s="227">
        <v>221</v>
      </c>
      <c r="B224" s="218" t="s">
        <v>352</v>
      </c>
      <c r="C224" s="219" t="s">
        <v>574</v>
      </c>
      <c r="D224" s="225" t="s">
        <v>28</v>
      </c>
      <c r="E224" s="219" t="s">
        <v>571</v>
      </c>
      <c r="F224" s="220">
        <v>1690859</v>
      </c>
      <c r="G224" s="229">
        <v>1</v>
      </c>
    </row>
    <row r="225" spans="1:7">
      <c r="A225" s="227">
        <v>222</v>
      </c>
      <c r="B225" s="239" t="s">
        <v>353</v>
      </c>
      <c r="C225" s="240" t="s">
        <v>572</v>
      </c>
      <c r="D225" s="241" t="s">
        <v>127</v>
      </c>
      <c r="E225" s="240" t="s">
        <v>573</v>
      </c>
      <c r="F225" s="242">
        <v>15485836</v>
      </c>
      <c r="G225" s="229">
        <v>1</v>
      </c>
    </row>
    <row r="226" spans="1:7">
      <c r="A226" s="227">
        <v>223</v>
      </c>
      <c r="B226" s="218" t="s">
        <v>354</v>
      </c>
      <c r="C226" s="219" t="s">
        <v>574</v>
      </c>
      <c r="D226" s="225" t="s">
        <v>148</v>
      </c>
      <c r="E226" s="219" t="s">
        <v>571</v>
      </c>
      <c r="F226" s="220">
        <v>5202146</v>
      </c>
      <c r="G226" s="229">
        <v>1</v>
      </c>
    </row>
    <row r="227" spans="1:7">
      <c r="A227" s="227">
        <v>224</v>
      </c>
      <c r="B227" s="239" t="s">
        <v>355</v>
      </c>
      <c r="C227" s="240" t="s">
        <v>572</v>
      </c>
      <c r="D227" s="241" t="s">
        <v>154</v>
      </c>
      <c r="E227" s="240" t="s">
        <v>573</v>
      </c>
      <c r="F227" s="242">
        <v>3844084</v>
      </c>
      <c r="G227" s="229">
        <v>1</v>
      </c>
    </row>
    <row r="228" spans="1:7">
      <c r="A228" s="227">
        <v>225</v>
      </c>
      <c r="B228" s="218" t="s">
        <v>356</v>
      </c>
      <c r="C228" s="219" t="s">
        <v>572</v>
      </c>
      <c r="D228" s="225" t="s">
        <v>154</v>
      </c>
      <c r="E228" s="219" t="s">
        <v>573</v>
      </c>
      <c r="F228" s="220">
        <v>1148266</v>
      </c>
      <c r="G228" s="229">
        <v>1</v>
      </c>
    </row>
    <row r="229" spans="1:7">
      <c r="A229" s="227">
        <v>226</v>
      </c>
      <c r="B229" s="239" t="s">
        <v>357</v>
      </c>
      <c r="C229" s="240" t="s">
        <v>572</v>
      </c>
      <c r="D229" s="241" t="s">
        <v>137</v>
      </c>
      <c r="E229" s="240" t="s">
        <v>571</v>
      </c>
      <c r="F229" s="242">
        <v>5579678</v>
      </c>
      <c r="G229" s="229">
        <v>1</v>
      </c>
    </row>
    <row r="230" spans="1:7">
      <c r="A230" s="227">
        <v>227</v>
      </c>
      <c r="B230" s="218" t="s">
        <v>358</v>
      </c>
      <c r="C230" s="219" t="s">
        <v>572</v>
      </c>
      <c r="D230" s="225" t="s">
        <v>137</v>
      </c>
      <c r="E230" s="219" t="s">
        <v>573</v>
      </c>
      <c r="F230" s="220">
        <v>6091799</v>
      </c>
      <c r="G230" s="229">
        <v>1</v>
      </c>
    </row>
    <row r="231" spans="1:7">
      <c r="A231" s="227">
        <v>228</v>
      </c>
      <c r="B231" s="239" t="s">
        <v>359</v>
      </c>
      <c r="C231" s="240" t="s">
        <v>572</v>
      </c>
      <c r="D231" s="241" t="s">
        <v>132</v>
      </c>
      <c r="E231" s="240" t="s">
        <v>571</v>
      </c>
      <c r="F231" s="242">
        <v>3080997</v>
      </c>
      <c r="G231" s="229">
        <v>1</v>
      </c>
    </row>
    <row r="232" spans="1:7">
      <c r="A232" s="227">
        <v>229</v>
      </c>
      <c r="B232" s="218" t="s">
        <v>360</v>
      </c>
      <c r="C232" s="219" t="s">
        <v>574</v>
      </c>
      <c r="D232" s="225" t="s">
        <v>163</v>
      </c>
      <c r="E232" s="219" t="s">
        <v>573</v>
      </c>
      <c r="F232" s="220">
        <v>1905494</v>
      </c>
      <c r="G232" s="229">
        <v>1</v>
      </c>
    </row>
    <row r="233" spans="1:7">
      <c r="A233" s="227">
        <v>230</v>
      </c>
      <c r="B233" s="239" t="s">
        <v>361</v>
      </c>
      <c r="C233" s="240" t="s">
        <v>574</v>
      </c>
      <c r="D233" s="241" t="s">
        <v>113</v>
      </c>
      <c r="E233" s="240" t="s">
        <v>571</v>
      </c>
      <c r="F233" s="242">
        <v>3097814</v>
      </c>
      <c r="G233" s="229">
        <v>1</v>
      </c>
    </row>
    <row r="234" spans="1:7">
      <c r="A234" s="227">
        <v>231</v>
      </c>
      <c r="B234" s="218" t="s">
        <v>362</v>
      </c>
      <c r="C234" s="219" t="s">
        <v>574</v>
      </c>
      <c r="D234" s="225" t="s">
        <v>140</v>
      </c>
      <c r="E234" s="219" t="s">
        <v>571</v>
      </c>
      <c r="F234" s="220">
        <v>1373518</v>
      </c>
      <c r="G234" s="229">
        <v>1</v>
      </c>
    </row>
    <row r="235" spans="1:7">
      <c r="A235" s="227">
        <v>232</v>
      </c>
      <c r="B235" s="239" t="s">
        <v>760</v>
      </c>
      <c r="C235" s="240" t="s">
        <v>574</v>
      </c>
      <c r="D235" s="241" t="s">
        <v>140</v>
      </c>
      <c r="E235" s="240" t="s">
        <v>571</v>
      </c>
      <c r="F235" s="242">
        <v>1765926</v>
      </c>
      <c r="G235" s="229">
        <v>1</v>
      </c>
    </row>
    <row r="236" spans="1:7">
      <c r="A236" s="227">
        <v>233</v>
      </c>
      <c r="B236" s="218" t="s">
        <v>635</v>
      </c>
      <c r="C236" s="219" t="s">
        <v>574</v>
      </c>
      <c r="D236" s="225" t="s">
        <v>120</v>
      </c>
      <c r="E236" s="219" t="s">
        <v>571</v>
      </c>
      <c r="F236" s="220">
        <v>2921779</v>
      </c>
      <c r="G236" s="229">
        <v>1</v>
      </c>
    </row>
    <row r="237" spans="1:7">
      <c r="A237" s="227">
        <v>234</v>
      </c>
      <c r="B237" s="239" t="s">
        <v>363</v>
      </c>
      <c r="C237" s="240" t="s">
        <v>574</v>
      </c>
      <c r="D237" s="241" t="s">
        <v>120</v>
      </c>
      <c r="E237" s="240" t="s">
        <v>571</v>
      </c>
      <c r="F237" s="242">
        <v>3822030</v>
      </c>
      <c r="G237" s="229">
        <v>1</v>
      </c>
    </row>
    <row r="238" spans="1:7">
      <c r="A238" s="227">
        <v>235</v>
      </c>
      <c r="B238" s="218" t="s">
        <v>761</v>
      </c>
      <c r="C238" s="219" t="s">
        <v>574</v>
      </c>
      <c r="D238" s="225" t="s">
        <v>120</v>
      </c>
      <c r="E238" s="219" t="s">
        <v>571</v>
      </c>
      <c r="F238" s="220">
        <v>1796642</v>
      </c>
      <c r="G238" s="229">
        <v>1</v>
      </c>
    </row>
    <row r="239" spans="1:7">
      <c r="A239" s="227">
        <v>236</v>
      </c>
      <c r="B239" s="239" t="s">
        <v>364</v>
      </c>
      <c r="C239" s="240" t="s">
        <v>574</v>
      </c>
      <c r="D239" s="241" t="s">
        <v>171</v>
      </c>
      <c r="E239" s="240" t="s">
        <v>571</v>
      </c>
      <c r="F239" s="242">
        <v>564511</v>
      </c>
      <c r="G239" s="229">
        <v>1</v>
      </c>
    </row>
    <row r="240" spans="1:7">
      <c r="A240" s="227">
        <v>237</v>
      </c>
      <c r="B240" s="218" t="s">
        <v>365</v>
      </c>
      <c r="C240" s="219" t="s">
        <v>572</v>
      </c>
      <c r="D240" s="225" t="s">
        <v>173</v>
      </c>
      <c r="E240" s="219" t="s">
        <v>571</v>
      </c>
      <c r="F240" s="220">
        <v>2084208</v>
      </c>
      <c r="G240" s="229">
        <v>1</v>
      </c>
    </row>
    <row r="241" spans="1:7">
      <c r="A241" s="227">
        <v>238</v>
      </c>
      <c r="B241" s="239" t="s">
        <v>366</v>
      </c>
      <c r="C241" s="240" t="s">
        <v>572</v>
      </c>
      <c r="D241" s="241" t="s">
        <v>121</v>
      </c>
      <c r="E241" s="240" t="s">
        <v>573</v>
      </c>
      <c r="F241" s="242">
        <v>5438159</v>
      </c>
      <c r="G241" s="229">
        <v>1</v>
      </c>
    </row>
    <row r="242" spans="1:7">
      <c r="A242" s="227">
        <v>239</v>
      </c>
      <c r="B242" s="218" t="s">
        <v>367</v>
      </c>
      <c r="C242" s="219" t="s">
        <v>574</v>
      </c>
      <c r="D242" s="225" t="s">
        <v>128</v>
      </c>
      <c r="E242" s="219" t="s">
        <v>573</v>
      </c>
      <c r="F242" s="220">
        <v>3014808</v>
      </c>
      <c r="G242" s="229">
        <v>1</v>
      </c>
    </row>
    <row r="243" spans="1:7">
      <c r="A243" s="227">
        <v>240</v>
      </c>
      <c r="B243" s="239" t="s">
        <v>368</v>
      </c>
      <c r="C243" s="240" t="s">
        <v>574</v>
      </c>
      <c r="D243" s="241" t="s">
        <v>128</v>
      </c>
      <c r="E243" s="240" t="s">
        <v>571</v>
      </c>
      <c r="F243" s="242">
        <v>2048051</v>
      </c>
      <c r="G243" s="229">
        <v>1</v>
      </c>
    </row>
    <row r="244" spans="1:7">
      <c r="A244" s="227">
        <v>241</v>
      </c>
      <c r="B244" s="218" t="s">
        <v>762</v>
      </c>
      <c r="C244" s="219" t="s">
        <v>574</v>
      </c>
      <c r="D244" s="225" t="s">
        <v>163</v>
      </c>
      <c r="E244" s="219" t="s">
        <v>571</v>
      </c>
      <c r="F244" s="220">
        <v>2351454</v>
      </c>
      <c r="G244" s="229">
        <v>1</v>
      </c>
    </row>
    <row r="245" spans="1:7">
      <c r="A245" s="227">
        <v>242</v>
      </c>
      <c r="B245" s="239" t="s">
        <v>369</v>
      </c>
      <c r="C245" s="240" t="s">
        <v>574</v>
      </c>
      <c r="D245" s="241" t="s">
        <v>128</v>
      </c>
      <c r="E245" s="240" t="s">
        <v>571</v>
      </c>
      <c r="F245" s="242">
        <v>3942934</v>
      </c>
      <c r="G245" s="229">
        <v>1</v>
      </c>
    </row>
    <row r="246" spans="1:7">
      <c r="A246" s="227">
        <v>243</v>
      </c>
      <c r="B246" s="218" t="s">
        <v>370</v>
      </c>
      <c r="C246" s="219" t="s">
        <v>572</v>
      </c>
      <c r="D246" s="225" t="s">
        <v>151</v>
      </c>
      <c r="E246" s="219" t="s">
        <v>573</v>
      </c>
      <c r="F246" s="220">
        <v>3539796</v>
      </c>
      <c r="G246" s="229">
        <v>1</v>
      </c>
    </row>
    <row r="247" spans="1:7">
      <c r="A247" s="227">
        <v>244</v>
      </c>
      <c r="B247" s="239" t="s">
        <v>371</v>
      </c>
      <c r="C247" s="240" t="s">
        <v>572</v>
      </c>
      <c r="D247" s="241" t="s">
        <v>136</v>
      </c>
      <c r="E247" s="240" t="s">
        <v>573</v>
      </c>
      <c r="F247" s="242">
        <v>3493235</v>
      </c>
      <c r="G247" s="229">
        <v>1</v>
      </c>
    </row>
    <row r="248" spans="1:7">
      <c r="A248" s="227">
        <v>245</v>
      </c>
      <c r="B248" s="218" t="s">
        <v>372</v>
      </c>
      <c r="C248" s="219" t="s">
        <v>574</v>
      </c>
      <c r="D248" s="225" t="s">
        <v>128</v>
      </c>
      <c r="E248" s="219" t="s">
        <v>573</v>
      </c>
      <c r="F248" s="220">
        <v>6466699</v>
      </c>
      <c r="G248" s="229">
        <v>1</v>
      </c>
    </row>
    <row r="249" spans="1:7">
      <c r="A249" s="227">
        <v>246</v>
      </c>
      <c r="B249" s="239" t="s">
        <v>373</v>
      </c>
      <c r="C249" s="240" t="s">
        <v>574</v>
      </c>
      <c r="D249" s="241" t="s">
        <v>167</v>
      </c>
      <c r="E249" s="240" t="s">
        <v>573</v>
      </c>
      <c r="F249" s="242">
        <v>214924</v>
      </c>
      <c r="G249" s="229">
        <v>1</v>
      </c>
    </row>
    <row r="250" spans="1:7">
      <c r="A250" s="227">
        <v>247</v>
      </c>
      <c r="B250" s="218" t="s">
        <v>374</v>
      </c>
      <c r="C250" s="219" t="s">
        <v>572</v>
      </c>
      <c r="D250" s="225" t="s">
        <v>105</v>
      </c>
      <c r="E250" s="219" t="s">
        <v>573</v>
      </c>
      <c r="F250" s="220">
        <v>5978180</v>
      </c>
      <c r="G250" s="229">
        <v>1</v>
      </c>
    </row>
    <row r="251" spans="1:7">
      <c r="A251" s="227">
        <v>248</v>
      </c>
      <c r="B251" s="239" t="s">
        <v>375</v>
      </c>
      <c r="C251" s="240" t="s">
        <v>572</v>
      </c>
      <c r="D251" s="241" t="s">
        <v>115</v>
      </c>
      <c r="E251" s="240" t="s">
        <v>573</v>
      </c>
      <c r="F251" s="242">
        <v>8262922</v>
      </c>
      <c r="G251" s="229">
        <v>1</v>
      </c>
    </row>
    <row r="252" spans="1:7">
      <c r="A252" s="227">
        <v>249</v>
      </c>
      <c r="B252" s="218" t="s">
        <v>376</v>
      </c>
      <c r="C252" s="219" t="s">
        <v>572</v>
      </c>
      <c r="D252" s="225" t="s">
        <v>146</v>
      </c>
      <c r="E252" s="219" t="s">
        <v>573</v>
      </c>
      <c r="F252" s="220">
        <v>11941449</v>
      </c>
      <c r="G252" s="229">
        <v>1</v>
      </c>
    </row>
    <row r="253" spans="1:7">
      <c r="A253" s="227">
        <v>250</v>
      </c>
      <c r="B253" s="239" t="s">
        <v>377</v>
      </c>
      <c r="C253" s="240" t="s">
        <v>574</v>
      </c>
      <c r="D253" s="241" t="s">
        <v>178</v>
      </c>
      <c r="E253" s="240" t="s">
        <v>573</v>
      </c>
      <c r="F253" s="242">
        <v>4242081</v>
      </c>
      <c r="G253" s="229">
        <v>1</v>
      </c>
    </row>
    <row r="254" spans="1:7">
      <c r="A254" s="227">
        <v>251</v>
      </c>
      <c r="B254" s="218" t="s">
        <v>378</v>
      </c>
      <c r="C254" s="219" t="s">
        <v>574</v>
      </c>
      <c r="D254" s="225" t="s">
        <v>171</v>
      </c>
      <c r="E254" s="219" t="s">
        <v>571</v>
      </c>
      <c r="F254" s="220">
        <v>2770587</v>
      </c>
      <c r="G254" s="229">
        <v>1</v>
      </c>
    </row>
    <row r="255" spans="1:7">
      <c r="A255" s="227">
        <v>252</v>
      </c>
      <c r="B255" s="239" t="s">
        <v>379</v>
      </c>
      <c r="C255" s="240" t="s">
        <v>572</v>
      </c>
      <c r="D255" s="241" t="s">
        <v>145</v>
      </c>
      <c r="E255" s="240" t="s">
        <v>573</v>
      </c>
      <c r="F255" s="242">
        <v>7528618</v>
      </c>
      <c r="G255" s="229">
        <v>1</v>
      </c>
    </row>
    <row r="256" spans="1:7">
      <c r="A256" s="227">
        <v>253</v>
      </c>
      <c r="B256" s="218" t="s">
        <v>763</v>
      </c>
      <c r="C256" s="219" t="s">
        <v>572</v>
      </c>
      <c r="D256" s="225" t="s">
        <v>165</v>
      </c>
      <c r="E256" s="219" t="s">
        <v>573</v>
      </c>
      <c r="F256" s="220">
        <v>2628167</v>
      </c>
      <c r="G256" s="229">
        <v>1</v>
      </c>
    </row>
    <row r="257" spans="1:7">
      <c r="A257" s="227">
        <v>254</v>
      </c>
      <c r="B257" s="239" t="s">
        <v>381</v>
      </c>
      <c r="C257" s="240" t="s">
        <v>572</v>
      </c>
      <c r="D257" s="241" t="s">
        <v>144</v>
      </c>
      <c r="E257" s="240" t="s">
        <v>573</v>
      </c>
      <c r="F257" s="242">
        <v>6632504</v>
      </c>
      <c r="G257" s="229">
        <v>1</v>
      </c>
    </row>
    <row r="258" spans="1:7">
      <c r="A258" s="227">
        <v>255</v>
      </c>
      <c r="B258" s="218" t="s">
        <v>382</v>
      </c>
      <c r="C258" s="219" t="s">
        <v>572</v>
      </c>
      <c r="D258" s="225" t="s">
        <v>141</v>
      </c>
      <c r="E258" s="219" t="s">
        <v>571</v>
      </c>
      <c r="F258" s="220">
        <v>2980000</v>
      </c>
      <c r="G258" s="229">
        <v>1</v>
      </c>
    </row>
    <row r="259" spans="1:7">
      <c r="A259" s="227">
        <v>256</v>
      </c>
      <c r="B259" s="239" t="s">
        <v>383</v>
      </c>
      <c r="C259" s="240" t="s">
        <v>574</v>
      </c>
      <c r="D259" s="241" t="s">
        <v>30</v>
      </c>
      <c r="E259" s="240" t="s">
        <v>571</v>
      </c>
      <c r="F259" s="242">
        <v>1486887</v>
      </c>
      <c r="G259" s="229">
        <v>1</v>
      </c>
    </row>
    <row r="260" spans="1:7">
      <c r="A260" s="227">
        <v>257</v>
      </c>
      <c r="B260" s="218" t="s">
        <v>384</v>
      </c>
      <c r="C260" s="219" t="s">
        <v>572</v>
      </c>
      <c r="D260" s="225" t="s">
        <v>108</v>
      </c>
      <c r="E260" s="219" t="s">
        <v>573</v>
      </c>
      <c r="F260" s="220">
        <v>1231360</v>
      </c>
      <c r="G260" s="229">
        <v>1</v>
      </c>
    </row>
    <row r="261" spans="1:7">
      <c r="A261" s="227">
        <v>258</v>
      </c>
      <c r="B261" s="239" t="s">
        <v>385</v>
      </c>
      <c r="C261" s="240" t="s">
        <v>572</v>
      </c>
      <c r="D261" s="241" t="s">
        <v>144</v>
      </c>
      <c r="E261" s="240" t="s">
        <v>571</v>
      </c>
      <c r="F261" s="242"/>
      <c r="G261" s="229">
        <v>1</v>
      </c>
    </row>
    <row r="262" spans="1:7">
      <c r="A262" s="227">
        <v>259</v>
      </c>
      <c r="B262" s="218" t="s">
        <v>386</v>
      </c>
      <c r="C262" s="219" t="s">
        <v>574</v>
      </c>
      <c r="D262" s="225" t="s">
        <v>26</v>
      </c>
      <c r="E262" s="219" t="s">
        <v>571</v>
      </c>
      <c r="F262" s="220">
        <v>1603503</v>
      </c>
      <c r="G262" s="229">
        <v>1</v>
      </c>
    </row>
    <row r="263" spans="1:7">
      <c r="A263" s="227">
        <v>260</v>
      </c>
      <c r="B263" s="239" t="s">
        <v>387</v>
      </c>
      <c r="C263" s="240" t="s">
        <v>574</v>
      </c>
      <c r="D263" s="241" t="s">
        <v>26</v>
      </c>
      <c r="E263" s="240" t="s">
        <v>571</v>
      </c>
      <c r="F263" s="242">
        <v>5318299</v>
      </c>
      <c r="G263" s="229">
        <v>1</v>
      </c>
    </row>
    <row r="264" spans="1:7">
      <c r="A264" s="227">
        <v>261</v>
      </c>
      <c r="B264" s="218" t="s">
        <v>388</v>
      </c>
      <c r="C264" s="219" t="s">
        <v>572</v>
      </c>
      <c r="D264" s="225" t="s">
        <v>150</v>
      </c>
      <c r="E264" s="219" t="s">
        <v>573</v>
      </c>
      <c r="F264" s="220">
        <v>7378803</v>
      </c>
      <c r="G264" s="229">
        <v>1</v>
      </c>
    </row>
    <row r="265" spans="1:7">
      <c r="A265" s="227">
        <v>262</v>
      </c>
      <c r="B265" s="239" t="s">
        <v>389</v>
      </c>
      <c r="C265" s="240" t="s">
        <v>574</v>
      </c>
      <c r="D265" s="241" t="s">
        <v>163</v>
      </c>
      <c r="E265" s="240" t="s">
        <v>573</v>
      </c>
      <c r="F265" s="242">
        <v>1349903</v>
      </c>
      <c r="G265" s="229">
        <v>1</v>
      </c>
    </row>
    <row r="266" spans="1:7">
      <c r="A266" s="227">
        <v>263</v>
      </c>
      <c r="B266" s="218" t="s">
        <v>390</v>
      </c>
      <c r="C266" s="219" t="s">
        <v>572</v>
      </c>
      <c r="D266" s="225" t="s">
        <v>123</v>
      </c>
      <c r="E266" s="219" t="s">
        <v>573</v>
      </c>
      <c r="F266" s="220">
        <v>2157874</v>
      </c>
      <c r="G266" s="229">
        <v>1</v>
      </c>
    </row>
    <row r="267" spans="1:7">
      <c r="A267" s="227">
        <v>264</v>
      </c>
      <c r="B267" s="239" t="s">
        <v>391</v>
      </c>
      <c r="C267" s="240" t="s">
        <v>572</v>
      </c>
      <c r="D267" s="241" t="s">
        <v>134</v>
      </c>
      <c r="E267" s="240" t="s">
        <v>573</v>
      </c>
      <c r="F267" s="242">
        <v>10062766</v>
      </c>
      <c r="G267" s="229">
        <v>1</v>
      </c>
    </row>
    <row r="268" spans="1:7">
      <c r="A268" s="227">
        <v>265</v>
      </c>
      <c r="B268" s="218" t="s">
        <v>636</v>
      </c>
      <c r="C268" s="219" t="s">
        <v>572</v>
      </c>
      <c r="D268" s="225" t="s">
        <v>145</v>
      </c>
      <c r="E268" s="219" t="s">
        <v>571</v>
      </c>
      <c r="F268" s="220">
        <v>5469950</v>
      </c>
      <c r="G268" s="229">
        <v>1</v>
      </c>
    </row>
    <row r="269" spans="1:7">
      <c r="A269" s="227">
        <v>266</v>
      </c>
      <c r="B269" s="239" t="s">
        <v>392</v>
      </c>
      <c r="C269" s="240" t="s">
        <v>572</v>
      </c>
      <c r="D269" s="241" t="s">
        <v>146</v>
      </c>
      <c r="E269" s="240" t="s">
        <v>571</v>
      </c>
      <c r="F269" s="242">
        <v>5778579</v>
      </c>
      <c r="G269" s="229">
        <v>1</v>
      </c>
    </row>
    <row r="270" spans="1:7">
      <c r="A270" s="227">
        <v>267</v>
      </c>
      <c r="B270" s="218" t="s">
        <v>764</v>
      </c>
      <c r="C270" s="219" t="s">
        <v>572</v>
      </c>
      <c r="D270" s="225" t="s">
        <v>136</v>
      </c>
      <c r="E270" s="219" t="s">
        <v>571</v>
      </c>
      <c r="F270" s="220">
        <v>411908</v>
      </c>
      <c r="G270" s="229">
        <v>1</v>
      </c>
    </row>
    <row r="271" spans="1:7">
      <c r="A271" s="227">
        <v>268</v>
      </c>
      <c r="B271" s="239" t="s">
        <v>393</v>
      </c>
      <c r="C271" s="240" t="s">
        <v>574</v>
      </c>
      <c r="D271" s="241" t="s">
        <v>147</v>
      </c>
      <c r="E271" s="240" t="s">
        <v>571</v>
      </c>
      <c r="F271" s="242">
        <v>1183321</v>
      </c>
      <c r="G271" s="229">
        <v>1</v>
      </c>
    </row>
    <row r="272" spans="1:7">
      <c r="A272" s="227">
        <v>269</v>
      </c>
      <c r="B272" s="218" t="s">
        <v>394</v>
      </c>
      <c r="C272" s="219" t="s">
        <v>574</v>
      </c>
      <c r="D272" s="225" t="s">
        <v>104</v>
      </c>
      <c r="E272" s="219" t="s">
        <v>571</v>
      </c>
      <c r="F272" s="220">
        <v>1723243</v>
      </c>
      <c r="G272" s="229">
        <v>1</v>
      </c>
    </row>
    <row r="273" spans="1:7">
      <c r="A273" s="227">
        <v>270</v>
      </c>
      <c r="B273" s="239" t="s">
        <v>395</v>
      </c>
      <c r="C273" s="240" t="s">
        <v>572</v>
      </c>
      <c r="D273" s="241" t="s">
        <v>108</v>
      </c>
      <c r="E273" s="240" t="s">
        <v>573</v>
      </c>
      <c r="F273" s="242"/>
      <c r="G273" s="229">
        <v>1</v>
      </c>
    </row>
    <row r="274" spans="1:7">
      <c r="A274" s="227">
        <v>271</v>
      </c>
      <c r="B274" s="218" t="s">
        <v>396</v>
      </c>
      <c r="C274" s="219" t="s">
        <v>574</v>
      </c>
      <c r="D274" s="225" t="s">
        <v>147</v>
      </c>
      <c r="E274" s="219" t="s">
        <v>573</v>
      </c>
      <c r="F274" s="220">
        <v>12865714</v>
      </c>
      <c r="G274" s="229">
        <v>1</v>
      </c>
    </row>
    <row r="275" spans="1:7">
      <c r="A275" s="227">
        <v>272</v>
      </c>
      <c r="B275" s="239" t="s">
        <v>397</v>
      </c>
      <c r="C275" s="240" t="s">
        <v>574</v>
      </c>
      <c r="D275" s="241" t="s">
        <v>147</v>
      </c>
      <c r="E275" s="240" t="s">
        <v>571</v>
      </c>
      <c r="F275" s="242">
        <v>592760</v>
      </c>
      <c r="G275" s="229">
        <v>1</v>
      </c>
    </row>
    <row r="276" spans="1:7">
      <c r="A276" s="227">
        <v>273</v>
      </c>
      <c r="B276" s="218" t="s">
        <v>765</v>
      </c>
      <c r="C276" s="219" t="s">
        <v>574</v>
      </c>
      <c r="D276" s="225" t="s">
        <v>147</v>
      </c>
      <c r="E276" s="219" t="s">
        <v>571</v>
      </c>
      <c r="F276" s="220">
        <v>5253287</v>
      </c>
      <c r="G276" s="229">
        <v>1</v>
      </c>
    </row>
    <row r="277" spans="1:7">
      <c r="A277" s="227">
        <v>274</v>
      </c>
      <c r="B277" s="239" t="s">
        <v>583</v>
      </c>
      <c r="C277" s="240" t="s">
        <v>574</v>
      </c>
      <c r="D277" s="241" t="s">
        <v>147</v>
      </c>
      <c r="E277" s="240" t="s">
        <v>571</v>
      </c>
      <c r="F277" s="242">
        <v>5209117</v>
      </c>
      <c r="G277" s="229">
        <v>1</v>
      </c>
    </row>
    <row r="278" spans="1:7">
      <c r="A278" s="227">
        <v>275</v>
      </c>
      <c r="B278" s="218" t="s">
        <v>398</v>
      </c>
      <c r="C278" s="219" t="s">
        <v>572</v>
      </c>
      <c r="D278" s="225" t="s">
        <v>132</v>
      </c>
      <c r="E278" s="219" t="s">
        <v>573</v>
      </c>
      <c r="F278" s="220">
        <v>9892214</v>
      </c>
      <c r="G278" s="229">
        <v>1</v>
      </c>
    </row>
    <row r="279" spans="1:7">
      <c r="A279" s="227">
        <v>276</v>
      </c>
      <c r="B279" s="239" t="s">
        <v>399</v>
      </c>
      <c r="C279" s="240" t="s">
        <v>572</v>
      </c>
      <c r="D279" s="241" t="s">
        <v>38</v>
      </c>
      <c r="E279" s="240" t="s">
        <v>573</v>
      </c>
      <c r="F279" s="242">
        <v>4232459</v>
      </c>
      <c r="G279" s="229">
        <v>1</v>
      </c>
    </row>
    <row r="280" spans="1:7">
      <c r="A280" s="227">
        <v>277</v>
      </c>
      <c r="B280" s="218" t="s">
        <v>400</v>
      </c>
      <c r="C280" s="219" t="s">
        <v>574</v>
      </c>
      <c r="D280" s="225" t="s">
        <v>120</v>
      </c>
      <c r="E280" s="219" t="s">
        <v>573</v>
      </c>
      <c r="F280" s="220">
        <v>1166149</v>
      </c>
      <c r="G280" s="229">
        <v>1</v>
      </c>
    </row>
    <row r="281" spans="1:7">
      <c r="A281" s="227">
        <v>278</v>
      </c>
      <c r="B281" s="239" t="s">
        <v>401</v>
      </c>
      <c r="C281" s="240" t="s">
        <v>574</v>
      </c>
      <c r="D281" s="241" t="s">
        <v>138</v>
      </c>
      <c r="E281" s="240" t="s">
        <v>573</v>
      </c>
      <c r="F281" s="242">
        <v>883358</v>
      </c>
      <c r="G281" s="229">
        <v>1</v>
      </c>
    </row>
    <row r="282" spans="1:7">
      <c r="A282" s="227">
        <v>279</v>
      </c>
      <c r="B282" s="218" t="s">
        <v>402</v>
      </c>
      <c r="C282" s="219" t="s">
        <v>574</v>
      </c>
      <c r="D282" s="225" t="s">
        <v>138</v>
      </c>
      <c r="E282" s="219" t="s">
        <v>571</v>
      </c>
      <c r="F282" s="220">
        <v>5378064</v>
      </c>
      <c r="G282" s="229">
        <v>1</v>
      </c>
    </row>
    <row r="283" spans="1:7">
      <c r="A283" s="227">
        <v>280</v>
      </c>
      <c r="B283" s="239" t="s">
        <v>766</v>
      </c>
      <c r="C283" s="240" t="s">
        <v>574</v>
      </c>
      <c r="D283" s="241" t="s">
        <v>138</v>
      </c>
      <c r="E283" s="240" t="s">
        <v>571</v>
      </c>
      <c r="F283" s="242">
        <v>2845489</v>
      </c>
      <c r="G283" s="229">
        <v>1</v>
      </c>
    </row>
    <row r="284" spans="1:7">
      <c r="A284" s="227">
        <v>281</v>
      </c>
      <c r="B284" s="218" t="s">
        <v>403</v>
      </c>
      <c r="C284" s="219" t="s">
        <v>572</v>
      </c>
      <c r="D284" s="225" t="s">
        <v>150</v>
      </c>
      <c r="E284" s="219" t="s">
        <v>573</v>
      </c>
      <c r="F284" s="220">
        <v>4950941</v>
      </c>
      <c r="G284" s="229">
        <v>1</v>
      </c>
    </row>
    <row r="285" spans="1:7">
      <c r="A285" s="227">
        <v>282</v>
      </c>
      <c r="B285" s="239" t="s">
        <v>404</v>
      </c>
      <c r="C285" s="240" t="s">
        <v>572</v>
      </c>
      <c r="D285" s="241" t="s">
        <v>176</v>
      </c>
      <c r="E285" s="240" t="s">
        <v>571</v>
      </c>
      <c r="F285" s="242">
        <v>1191170</v>
      </c>
      <c r="G285" s="229">
        <v>1</v>
      </c>
    </row>
    <row r="286" spans="1:7">
      <c r="A286" s="227">
        <v>283</v>
      </c>
      <c r="B286" s="218" t="s">
        <v>767</v>
      </c>
      <c r="C286" s="219" t="s">
        <v>572</v>
      </c>
      <c r="D286" s="225" t="s">
        <v>105</v>
      </c>
      <c r="E286" s="219" t="s">
        <v>571</v>
      </c>
      <c r="F286" s="220">
        <v>1404215</v>
      </c>
      <c r="G286" s="229">
        <v>1</v>
      </c>
    </row>
    <row r="287" spans="1:7">
      <c r="A287" s="227">
        <v>284</v>
      </c>
      <c r="B287" s="239" t="s">
        <v>637</v>
      </c>
      <c r="C287" s="240" t="s">
        <v>572</v>
      </c>
      <c r="D287" s="241" t="s">
        <v>151</v>
      </c>
      <c r="E287" s="240" t="s">
        <v>571</v>
      </c>
      <c r="F287" s="242">
        <v>2218515</v>
      </c>
      <c r="G287" s="229">
        <v>1</v>
      </c>
    </row>
    <row r="288" spans="1:7">
      <c r="A288" s="227">
        <v>285</v>
      </c>
      <c r="B288" s="218" t="s">
        <v>405</v>
      </c>
      <c r="C288" s="219" t="s">
        <v>572</v>
      </c>
      <c r="D288" s="225" t="s">
        <v>151</v>
      </c>
      <c r="E288" s="219" t="s">
        <v>571</v>
      </c>
      <c r="F288" s="220">
        <v>2711372</v>
      </c>
      <c r="G288" s="229">
        <v>1</v>
      </c>
    </row>
    <row r="289" spans="1:7">
      <c r="A289" s="227">
        <v>286</v>
      </c>
      <c r="B289" s="239" t="s">
        <v>406</v>
      </c>
      <c r="C289" s="240" t="s">
        <v>574</v>
      </c>
      <c r="D289" s="241" t="s">
        <v>129</v>
      </c>
      <c r="E289" s="240" t="s">
        <v>571</v>
      </c>
      <c r="F289" s="242">
        <v>2107589</v>
      </c>
      <c r="G289" s="229">
        <v>1</v>
      </c>
    </row>
    <row r="290" spans="1:7">
      <c r="A290" s="227">
        <v>287</v>
      </c>
      <c r="B290" s="218" t="s">
        <v>407</v>
      </c>
      <c r="C290" s="219" t="s">
        <v>572</v>
      </c>
      <c r="D290" s="225" t="s">
        <v>136</v>
      </c>
      <c r="E290" s="219" t="s">
        <v>571</v>
      </c>
      <c r="F290" s="220">
        <v>2934572</v>
      </c>
      <c r="G290" s="229">
        <v>1</v>
      </c>
    </row>
    <row r="291" spans="1:7">
      <c r="A291" s="227">
        <v>288</v>
      </c>
      <c r="B291" s="239" t="s">
        <v>408</v>
      </c>
      <c r="C291" s="240" t="s">
        <v>572</v>
      </c>
      <c r="D291" s="241" t="s">
        <v>153</v>
      </c>
      <c r="E291" s="240" t="s">
        <v>573</v>
      </c>
      <c r="F291" s="242">
        <v>5842309</v>
      </c>
      <c r="G291" s="229">
        <v>1</v>
      </c>
    </row>
    <row r="292" spans="1:7">
      <c r="A292" s="227">
        <v>289</v>
      </c>
      <c r="B292" s="218" t="s">
        <v>409</v>
      </c>
      <c r="C292" s="219" t="s">
        <v>572</v>
      </c>
      <c r="D292" s="225" t="s">
        <v>154</v>
      </c>
      <c r="E292" s="219" t="s">
        <v>573</v>
      </c>
      <c r="F292" s="220">
        <v>1953980</v>
      </c>
      <c r="G292" s="229">
        <v>1</v>
      </c>
    </row>
    <row r="293" spans="1:7">
      <c r="A293" s="227">
        <v>290</v>
      </c>
      <c r="B293" s="239" t="s">
        <v>410</v>
      </c>
      <c r="C293" s="240" t="s">
        <v>574</v>
      </c>
      <c r="D293" s="241" t="s">
        <v>138</v>
      </c>
      <c r="E293" s="240" t="s">
        <v>571</v>
      </c>
      <c r="F293" s="242">
        <v>4784247</v>
      </c>
      <c r="G293" s="229">
        <v>1</v>
      </c>
    </row>
    <row r="294" spans="1:7">
      <c r="A294" s="227">
        <v>291</v>
      </c>
      <c r="B294" s="218" t="s">
        <v>411</v>
      </c>
      <c r="C294" s="219" t="s">
        <v>574</v>
      </c>
      <c r="D294" s="225" t="s">
        <v>138</v>
      </c>
      <c r="E294" s="219" t="s">
        <v>571</v>
      </c>
      <c r="F294" s="220">
        <v>1163318</v>
      </c>
      <c r="G294" s="229">
        <v>1</v>
      </c>
    </row>
    <row r="295" spans="1:7">
      <c r="A295" s="227">
        <v>292</v>
      </c>
      <c r="B295" s="239" t="s">
        <v>412</v>
      </c>
      <c r="C295" s="240" t="s">
        <v>574</v>
      </c>
      <c r="D295" s="241" t="s">
        <v>138</v>
      </c>
      <c r="E295" s="240" t="s">
        <v>573</v>
      </c>
      <c r="F295" s="242">
        <v>1484988</v>
      </c>
      <c r="G295" s="229">
        <v>1</v>
      </c>
    </row>
    <row r="296" spans="1:7">
      <c r="A296" s="227">
        <v>293</v>
      </c>
      <c r="B296" s="218" t="s">
        <v>768</v>
      </c>
      <c r="C296" s="219" t="s">
        <v>574</v>
      </c>
      <c r="D296" s="225" t="s">
        <v>138</v>
      </c>
      <c r="E296" s="219" t="s">
        <v>571</v>
      </c>
      <c r="F296" s="220">
        <v>3081856</v>
      </c>
      <c r="G296" s="229">
        <v>1</v>
      </c>
    </row>
    <row r="297" spans="1:7">
      <c r="A297" s="227">
        <v>294</v>
      </c>
      <c r="B297" s="239" t="s">
        <v>413</v>
      </c>
      <c r="C297" s="240" t="s">
        <v>572</v>
      </c>
      <c r="D297" s="241" t="s">
        <v>115</v>
      </c>
      <c r="E297" s="240" t="s">
        <v>573</v>
      </c>
      <c r="F297" s="242">
        <v>8330160</v>
      </c>
      <c r="G297" s="229">
        <v>1</v>
      </c>
    </row>
    <row r="298" spans="1:7">
      <c r="A298" s="227">
        <v>295</v>
      </c>
      <c r="B298" s="218" t="s">
        <v>414</v>
      </c>
      <c r="C298" s="219" t="s">
        <v>572</v>
      </c>
      <c r="D298" s="225" t="s">
        <v>150</v>
      </c>
      <c r="E298" s="219" t="s">
        <v>573</v>
      </c>
      <c r="F298" s="220">
        <v>6676868</v>
      </c>
      <c r="G298" s="229">
        <v>1</v>
      </c>
    </row>
    <row r="299" spans="1:7">
      <c r="A299" s="227">
        <v>296</v>
      </c>
      <c r="B299" s="239" t="s">
        <v>415</v>
      </c>
      <c r="C299" s="240" t="s">
        <v>572</v>
      </c>
      <c r="D299" s="241" t="s">
        <v>150</v>
      </c>
      <c r="E299" s="240" t="s">
        <v>571</v>
      </c>
      <c r="F299" s="242">
        <v>9057977</v>
      </c>
      <c r="G299" s="229">
        <v>1</v>
      </c>
    </row>
    <row r="300" spans="1:7">
      <c r="A300" s="227">
        <v>297</v>
      </c>
      <c r="B300" s="218" t="s">
        <v>608</v>
      </c>
      <c r="C300" s="219" t="s">
        <v>572</v>
      </c>
      <c r="D300" s="225" t="s">
        <v>151</v>
      </c>
      <c r="E300" s="219" t="s">
        <v>571</v>
      </c>
      <c r="F300" s="220">
        <v>4010188</v>
      </c>
      <c r="G300" s="229">
        <v>1</v>
      </c>
    </row>
    <row r="301" spans="1:7">
      <c r="A301" s="227">
        <v>298</v>
      </c>
      <c r="B301" s="239" t="s">
        <v>609</v>
      </c>
      <c r="C301" s="240" t="s">
        <v>572</v>
      </c>
      <c r="D301" s="241" t="s">
        <v>150</v>
      </c>
      <c r="E301" s="240" t="s">
        <v>571</v>
      </c>
      <c r="F301" s="242">
        <v>4761186</v>
      </c>
      <c r="G301" s="229">
        <v>1</v>
      </c>
    </row>
    <row r="302" spans="1:7">
      <c r="A302" s="227">
        <v>299</v>
      </c>
      <c r="B302" s="218" t="s">
        <v>416</v>
      </c>
      <c r="C302" s="219" t="s">
        <v>574</v>
      </c>
      <c r="D302" s="225" t="s">
        <v>102</v>
      </c>
      <c r="E302" s="219" t="s">
        <v>571</v>
      </c>
      <c r="F302" s="220">
        <v>988018</v>
      </c>
      <c r="G302" s="229">
        <v>1</v>
      </c>
    </row>
    <row r="303" spans="1:7">
      <c r="A303" s="227">
        <v>300</v>
      </c>
      <c r="B303" s="239" t="s">
        <v>417</v>
      </c>
      <c r="C303" s="240" t="s">
        <v>574</v>
      </c>
      <c r="D303" s="241" t="s">
        <v>36</v>
      </c>
      <c r="E303" s="240" t="s">
        <v>571</v>
      </c>
      <c r="F303" s="242">
        <v>1575660</v>
      </c>
      <c r="G303" s="229">
        <v>1</v>
      </c>
    </row>
    <row r="304" spans="1:7">
      <c r="A304" s="227">
        <v>301</v>
      </c>
      <c r="B304" s="218" t="s">
        <v>40</v>
      </c>
      <c r="C304" s="219" t="s">
        <v>572</v>
      </c>
      <c r="D304" s="225" t="s">
        <v>108</v>
      </c>
      <c r="E304" s="219" t="s">
        <v>573</v>
      </c>
      <c r="F304" s="220">
        <v>1813029</v>
      </c>
      <c r="G304" s="229">
        <v>1</v>
      </c>
    </row>
    <row r="305" spans="1:7">
      <c r="A305" s="227">
        <v>302</v>
      </c>
      <c r="B305" s="239" t="s">
        <v>610</v>
      </c>
      <c r="C305" s="240" t="s">
        <v>574</v>
      </c>
      <c r="D305" s="241" t="s">
        <v>138</v>
      </c>
      <c r="E305" s="240" t="s">
        <v>571</v>
      </c>
      <c r="F305" s="242">
        <v>1129722</v>
      </c>
      <c r="G305" s="229">
        <v>1</v>
      </c>
    </row>
    <row r="306" spans="1:7">
      <c r="A306" s="227">
        <v>303</v>
      </c>
      <c r="B306" s="218" t="s">
        <v>418</v>
      </c>
      <c r="C306" s="219" t="s">
        <v>572</v>
      </c>
      <c r="D306" s="225" t="s">
        <v>151</v>
      </c>
      <c r="E306" s="219" t="s">
        <v>573</v>
      </c>
      <c r="F306" s="220">
        <v>6839240</v>
      </c>
      <c r="G306" s="229">
        <v>1</v>
      </c>
    </row>
    <row r="307" spans="1:7">
      <c r="A307" s="227">
        <v>304</v>
      </c>
      <c r="B307" s="239" t="s">
        <v>419</v>
      </c>
      <c r="C307" s="240" t="s">
        <v>572</v>
      </c>
      <c r="D307" s="241" t="s">
        <v>127</v>
      </c>
      <c r="E307" s="240" t="s">
        <v>571</v>
      </c>
      <c r="F307" s="242">
        <v>4402425</v>
      </c>
      <c r="G307" s="229">
        <v>1</v>
      </c>
    </row>
    <row r="308" spans="1:7">
      <c r="A308" s="227">
        <v>305</v>
      </c>
      <c r="B308" s="218" t="s">
        <v>769</v>
      </c>
      <c r="C308" s="219" t="s">
        <v>572</v>
      </c>
      <c r="D308" s="225" t="s">
        <v>127</v>
      </c>
      <c r="E308" s="219" t="s">
        <v>571</v>
      </c>
      <c r="F308" s="220">
        <v>2812678</v>
      </c>
      <c r="G308" s="229">
        <v>1</v>
      </c>
    </row>
    <row r="309" spans="1:7">
      <c r="A309" s="227">
        <v>306</v>
      </c>
      <c r="B309" s="239" t="s">
        <v>420</v>
      </c>
      <c r="C309" s="240" t="s">
        <v>574</v>
      </c>
      <c r="D309" s="241" t="s">
        <v>128</v>
      </c>
      <c r="E309" s="240" t="s">
        <v>573</v>
      </c>
      <c r="F309" s="242">
        <v>6923020</v>
      </c>
      <c r="G309" s="229">
        <v>1</v>
      </c>
    </row>
    <row r="310" spans="1:7">
      <c r="A310" s="227">
        <v>307</v>
      </c>
      <c r="B310" s="218" t="s">
        <v>421</v>
      </c>
      <c r="C310" s="219" t="s">
        <v>574</v>
      </c>
      <c r="D310" s="225" t="s">
        <v>104</v>
      </c>
      <c r="E310" s="219" t="s">
        <v>571</v>
      </c>
      <c r="F310" s="220">
        <v>3631453</v>
      </c>
      <c r="G310" s="229">
        <v>1</v>
      </c>
    </row>
    <row r="311" spans="1:7">
      <c r="A311" s="227">
        <v>308</v>
      </c>
      <c r="B311" s="239" t="s">
        <v>422</v>
      </c>
      <c r="C311" s="240" t="s">
        <v>572</v>
      </c>
      <c r="D311" s="241" t="s">
        <v>153</v>
      </c>
      <c r="E311" s="240" t="s">
        <v>571</v>
      </c>
      <c r="F311" s="242">
        <v>2075578</v>
      </c>
      <c r="G311" s="229">
        <v>1</v>
      </c>
    </row>
    <row r="312" spans="1:7">
      <c r="A312" s="227">
        <v>309</v>
      </c>
      <c r="B312" s="218" t="s">
        <v>423</v>
      </c>
      <c r="C312" s="219" t="s">
        <v>574</v>
      </c>
      <c r="D312" s="225" t="s">
        <v>31</v>
      </c>
      <c r="E312" s="219" t="s">
        <v>571</v>
      </c>
      <c r="F312" s="220">
        <v>1874078</v>
      </c>
      <c r="G312" s="229">
        <v>1</v>
      </c>
    </row>
    <row r="313" spans="1:7">
      <c r="A313" s="227">
        <v>310</v>
      </c>
      <c r="B313" s="239" t="s">
        <v>424</v>
      </c>
      <c r="C313" s="240" t="s">
        <v>572</v>
      </c>
      <c r="D313" s="241" t="s">
        <v>150</v>
      </c>
      <c r="E313" s="240" t="s">
        <v>573</v>
      </c>
      <c r="F313" s="242">
        <v>3611232</v>
      </c>
      <c r="G313" s="229">
        <v>1</v>
      </c>
    </row>
    <row r="314" spans="1:7">
      <c r="A314" s="227">
        <v>311</v>
      </c>
      <c r="B314" s="218" t="s">
        <v>425</v>
      </c>
      <c r="C314" s="219" t="s">
        <v>574</v>
      </c>
      <c r="D314" s="225" t="s">
        <v>128</v>
      </c>
      <c r="E314" s="219" t="s">
        <v>571</v>
      </c>
      <c r="F314" s="220">
        <v>3480619</v>
      </c>
      <c r="G314" s="229">
        <v>1</v>
      </c>
    </row>
    <row r="315" spans="1:7">
      <c r="A315" s="227">
        <v>312</v>
      </c>
      <c r="B315" s="239" t="s">
        <v>426</v>
      </c>
      <c r="C315" s="240" t="s">
        <v>572</v>
      </c>
      <c r="D315" s="241" t="s">
        <v>105</v>
      </c>
      <c r="E315" s="240" t="s">
        <v>573</v>
      </c>
      <c r="F315" s="242">
        <v>7790998</v>
      </c>
      <c r="G315" s="229">
        <v>1</v>
      </c>
    </row>
    <row r="316" spans="1:7">
      <c r="A316" s="227">
        <v>313</v>
      </c>
      <c r="B316" s="218" t="s">
        <v>638</v>
      </c>
      <c r="C316" s="219" t="s">
        <v>574</v>
      </c>
      <c r="D316" s="225" t="s">
        <v>170</v>
      </c>
      <c r="E316" s="219" t="s">
        <v>573</v>
      </c>
      <c r="F316" s="220">
        <v>1800535</v>
      </c>
      <c r="G316" s="229">
        <v>1</v>
      </c>
    </row>
    <row r="317" spans="1:7">
      <c r="A317" s="227">
        <v>314</v>
      </c>
      <c r="B317" s="239" t="s">
        <v>427</v>
      </c>
      <c r="C317" s="240" t="s">
        <v>572</v>
      </c>
      <c r="D317" s="241" t="s">
        <v>176</v>
      </c>
      <c r="E317" s="240" t="s">
        <v>573</v>
      </c>
      <c r="F317" s="242">
        <v>2395058</v>
      </c>
      <c r="G317" s="229">
        <v>1</v>
      </c>
    </row>
    <row r="318" spans="1:7">
      <c r="A318" s="227">
        <v>315</v>
      </c>
      <c r="B318" s="218" t="s">
        <v>428</v>
      </c>
      <c r="C318" s="219" t="s">
        <v>572</v>
      </c>
      <c r="D318" s="225" t="s">
        <v>134</v>
      </c>
      <c r="E318" s="219" t="s">
        <v>573</v>
      </c>
      <c r="F318" s="220">
        <v>4872410</v>
      </c>
      <c r="G318" s="229">
        <v>1</v>
      </c>
    </row>
    <row r="319" spans="1:7">
      <c r="A319" s="227">
        <v>316</v>
      </c>
      <c r="B319" s="239" t="s">
        <v>429</v>
      </c>
      <c r="C319" s="240" t="s">
        <v>572</v>
      </c>
      <c r="D319" s="241" t="s">
        <v>119</v>
      </c>
      <c r="E319" s="240" t="s">
        <v>573</v>
      </c>
      <c r="F319" s="242">
        <v>7356596</v>
      </c>
      <c r="G319" s="229">
        <v>1</v>
      </c>
    </row>
    <row r="320" spans="1:7">
      <c r="A320" s="227">
        <v>317</v>
      </c>
      <c r="B320" s="218" t="s">
        <v>639</v>
      </c>
      <c r="C320" s="219" t="s">
        <v>574</v>
      </c>
      <c r="D320" s="225" t="s">
        <v>120</v>
      </c>
      <c r="E320" s="219" t="s">
        <v>571</v>
      </c>
      <c r="F320" s="220">
        <v>684934</v>
      </c>
      <c r="G320" s="229">
        <v>1</v>
      </c>
    </row>
    <row r="321" spans="1:7">
      <c r="A321" s="227">
        <v>318</v>
      </c>
      <c r="B321" s="239" t="s">
        <v>430</v>
      </c>
      <c r="C321" s="240" t="s">
        <v>574</v>
      </c>
      <c r="D321" s="241" t="s">
        <v>147</v>
      </c>
      <c r="E321" s="240" t="s">
        <v>571</v>
      </c>
      <c r="F321" s="242">
        <v>208229</v>
      </c>
      <c r="G321" s="229">
        <v>1</v>
      </c>
    </row>
    <row r="322" spans="1:7">
      <c r="A322" s="227">
        <v>319</v>
      </c>
      <c r="B322" s="218" t="s">
        <v>431</v>
      </c>
      <c r="C322" s="219" t="s">
        <v>572</v>
      </c>
      <c r="D322" s="225" t="s">
        <v>114</v>
      </c>
      <c r="E322" s="219" t="s">
        <v>573</v>
      </c>
      <c r="F322" s="220">
        <v>5058800</v>
      </c>
      <c r="G322" s="229">
        <v>1</v>
      </c>
    </row>
    <row r="323" spans="1:7">
      <c r="A323" s="227">
        <v>320</v>
      </c>
      <c r="B323" s="239" t="s">
        <v>432</v>
      </c>
      <c r="C323" s="240" t="s">
        <v>572</v>
      </c>
      <c r="D323" s="241" t="s">
        <v>110</v>
      </c>
      <c r="E323" s="240" t="s">
        <v>573</v>
      </c>
      <c r="F323" s="242">
        <v>2579158</v>
      </c>
      <c r="G323" s="229">
        <v>1</v>
      </c>
    </row>
    <row r="324" spans="1:7">
      <c r="A324" s="227">
        <v>321</v>
      </c>
      <c r="B324" s="218" t="s">
        <v>433</v>
      </c>
      <c r="C324" s="219" t="s">
        <v>572</v>
      </c>
      <c r="D324" s="225" t="s">
        <v>39</v>
      </c>
      <c r="E324" s="219" t="s">
        <v>573</v>
      </c>
      <c r="F324" s="220">
        <v>1922772</v>
      </c>
      <c r="G324" s="229">
        <v>1</v>
      </c>
    </row>
    <row r="325" spans="1:7">
      <c r="A325" s="227">
        <v>322</v>
      </c>
      <c r="B325" s="239" t="s">
        <v>770</v>
      </c>
      <c r="C325" s="240" t="s">
        <v>572</v>
      </c>
      <c r="D325" s="241" t="s">
        <v>153</v>
      </c>
      <c r="E325" s="240" t="s">
        <v>571</v>
      </c>
      <c r="F325" s="242">
        <v>1932668</v>
      </c>
      <c r="G325" s="229">
        <v>1</v>
      </c>
    </row>
    <row r="326" spans="1:7">
      <c r="A326" s="227">
        <v>323</v>
      </c>
      <c r="B326" s="218" t="s">
        <v>434</v>
      </c>
      <c r="C326" s="219" t="s">
        <v>572</v>
      </c>
      <c r="D326" s="225" t="s">
        <v>153</v>
      </c>
      <c r="E326" s="219" t="s">
        <v>573</v>
      </c>
      <c r="F326" s="220">
        <v>3991079</v>
      </c>
      <c r="G326" s="229">
        <v>1</v>
      </c>
    </row>
    <row r="327" spans="1:7">
      <c r="A327" s="227">
        <v>324</v>
      </c>
      <c r="B327" s="239" t="s">
        <v>435</v>
      </c>
      <c r="C327" s="240" t="s">
        <v>572</v>
      </c>
      <c r="D327" s="241" t="s">
        <v>154</v>
      </c>
      <c r="E327" s="240" t="s">
        <v>571</v>
      </c>
      <c r="F327" s="242">
        <v>1722386</v>
      </c>
      <c r="G327" s="229">
        <v>1</v>
      </c>
    </row>
    <row r="328" spans="1:7">
      <c r="A328" s="227">
        <v>325</v>
      </c>
      <c r="B328" s="218" t="s">
        <v>436</v>
      </c>
      <c r="C328" s="219" t="s">
        <v>574</v>
      </c>
      <c r="D328" s="225" t="s">
        <v>128</v>
      </c>
      <c r="E328" s="219" t="s">
        <v>573</v>
      </c>
      <c r="F328" s="220">
        <v>4474131</v>
      </c>
      <c r="G328" s="229">
        <v>1</v>
      </c>
    </row>
    <row r="329" spans="1:7">
      <c r="A329" s="227">
        <v>326</v>
      </c>
      <c r="B329" s="239" t="s">
        <v>437</v>
      </c>
      <c r="C329" s="240" t="s">
        <v>574</v>
      </c>
      <c r="D329" s="241" t="s">
        <v>129</v>
      </c>
      <c r="E329" s="240" t="s">
        <v>573</v>
      </c>
      <c r="F329" s="242">
        <v>1809629</v>
      </c>
      <c r="G329" s="229">
        <v>1</v>
      </c>
    </row>
    <row r="330" spans="1:7">
      <c r="A330" s="227">
        <v>327</v>
      </c>
      <c r="B330" s="218" t="s">
        <v>771</v>
      </c>
      <c r="C330" s="219" t="s">
        <v>574</v>
      </c>
      <c r="D330" s="225" t="s">
        <v>106</v>
      </c>
      <c r="E330" s="219" t="s">
        <v>571</v>
      </c>
      <c r="F330" s="220">
        <v>4769758</v>
      </c>
      <c r="G330" s="229">
        <v>1</v>
      </c>
    </row>
    <row r="331" spans="1:7">
      <c r="A331" s="227">
        <v>328</v>
      </c>
      <c r="B331" s="239" t="s">
        <v>438</v>
      </c>
      <c r="C331" s="240" t="s">
        <v>574</v>
      </c>
      <c r="D331" s="241" t="s">
        <v>128</v>
      </c>
      <c r="E331" s="240" t="s">
        <v>573</v>
      </c>
      <c r="F331" s="242">
        <v>2430351</v>
      </c>
      <c r="G331" s="229">
        <v>1</v>
      </c>
    </row>
    <row r="332" spans="1:7">
      <c r="A332" s="227">
        <v>329</v>
      </c>
      <c r="B332" s="218" t="s">
        <v>438</v>
      </c>
      <c r="C332" s="219" t="s">
        <v>572</v>
      </c>
      <c r="D332" s="225" t="s">
        <v>174</v>
      </c>
      <c r="E332" s="219" t="s">
        <v>573</v>
      </c>
      <c r="F332" s="220">
        <v>4979687</v>
      </c>
      <c r="G332" s="229">
        <v>1</v>
      </c>
    </row>
    <row r="333" spans="1:7">
      <c r="A333" s="227">
        <v>330</v>
      </c>
      <c r="B333" s="239" t="s">
        <v>439</v>
      </c>
      <c r="C333" s="240" t="s">
        <v>572</v>
      </c>
      <c r="D333" s="241" t="s">
        <v>121</v>
      </c>
      <c r="E333" s="240" t="s">
        <v>573</v>
      </c>
      <c r="F333" s="242">
        <v>4770878</v>
      </c>
      <c r="G333" s="229">
        <v>1</v>
      </c>
    </row>
    <row r="334" spans="1:7">
      <c r="A334" s="227">
        <v>331</v>
      </c>
      <c r="B334" s="218" t="s">
        <v>440</v>
      </c>
      <c r="C334" s="219" t="s">
        <v>574</v>
      </c>
      <c r="D334" s="225" t="s">
        <v>170</v>
      </c>
      <c r="E334" s="219" t="s">
        <v>573</v>
      </c>
      <c r="F334" s="220">
        <v>3730824</v>
      </c>
      <c r="G334" s="229">
        <v>1</v>
      </c>
    </row>
    <row r="335" spans="1:7">
      <c r="A335" s="227">
        <v>332</v>
      </c>
      <c r="B335" s="239" t="s">
        <v>441</v>
      </c>
      <c r="C335" s="240" t="s">
        <v>572</v>
      </c>
      <c r="D335" s="241" t="s">
        <v>127</v>
      </c>
      <c r="E335" s="240" t="s">
        <v>573</v>
      </c>
      <c r="F335" s="242">
        <v>2940021</v>
      </c>
      <c r="G335" s="229">
        <v>1</v>
      </c>
    </row>
    <row r="336" spans="1:7">
      <c r="A336" s="227">
        <v>333</v>
      </c>
      <c r="B336" s="218" t="s">
        <v>442</v>
      </c>
      <c r="C336" s="219" t="s">
        <v>572</v>
      </c>
      <c r="D336" s="225" t="s">
        <v>145</v>
      </c>
      <c r="E336" s="219" t="s">
        <v>573</v>
      </c>
      <c r="F336" s="220">
        <v>5323021</v>
      </c>
      <c r="G336" s="229">
        <v>1</v>
      </c>
    </row>
    <row r="337" spans="1:7">
      <c r="A337" s="227">
        <v>334</v>
      </c>
      <c r="B337" s="239" t="s">
        <v>443</v>
      </c>
      <c r="C337" s="240" t="s">
        <v>572</v>
      </c>
      <c r="D337" s="241" t="s">
        <v>173</v>
      </c>
      <c r="E337" s="240" t="s">
        <v>573</v>
      </c>
      <c r="F337" s="242">
        <v>15767325</v>
      </c>
      <c r="G337" s="229">
        <v>1</v>
      </c>
    </row>
    <row r="338" spans="1:7">
      <c r="A338" s="227">
        <v>335</v>
      </c>
      <c r="B338" s="218" t="s">
        <v>444</v>
      </c>
      <c r="C338" s="219" t="s">
        <v>574</v>
      </c>
      <c r="D338" s="225" t="s">
        <v>128</v>
      </c>
      <c r="E338" s="219" t="s">
        <v>571</v>
      </c>
      <c r="F338" s="220">
        <v>1429050</v>
      </c>
      <c r="G338" s="229">
        <v>1</v>
      </c>
    </row>
    <row r="339" spans="1:7">
      <c r="A339" s="227">
        <v>336</v>
      </c>
      <c r="B339" s="239" t="s">
        <v>445</v>
      </c>
      <c r="C339" s="240" t="s">
        <v>574</v>
      </c>
      <c r="D339" s="241" t="s">
        <v>128</v>
      </c>
      <c r="E339" s="240" t="s">
        <v>571</v>
      </c>
      <c r="F339" s="242">
        <v>4677555</v>
      </c>
      <c r="G339" s="229">
        <v>1</v>
      </c>
    </row>
    <row r="340" spans="1:7">
      <c r="A340" s="227">
        <v>337</v>
      </c>
      <c r="B340" s="218" t="s">
        <v>446</v>
      </c>
      <c r="C340" s="219" t="s">
        <v>574</v>
      </c>
      <c r="D340" s="225" t="s">
        <v>124</v>
      </c>
      <c r="E340" s="219" t="s">
        <v>571</v>
      </c>
      <c r="F340" s="220">
        <v>1261926</v>
      </c>
      <c r="G340" s="229">
        <v>1</v>
      </c>
    </row>
    <row r="341" spans="1:7">
      <c r="A341" s="227">
        <v>338</v>
      </c>
      <c r="B341" s="239" t="s">
        <v>772</v>
      </c>
      <c r="C341" s="240" t="s">
        <v>574</v>
      </c>
      <c r="D341" s="241" t="s">
        <v>124</v>
      </c>
      <c r="E341" s="240" t="s">
        <v>571</v>
      </c>
      <c r="F341" s="242">
        <v>1632404</v>
      </c>
      <c r="G341" s="229">
        <v>1</v>
      </c>
    </row>
    <row r="342" spans="1:7">
      <c r="A342" s="227">
        <v>339</v>
      </c>
      <c r="B342" s="218" t="s">
        <v>447</v>
      </c>
      <c r="C342" s="219" t="s">
        <v>572</v>
      </c>
      <c r="D342" s="225" t="s">
        <v>143</v>
      </c>
      <c r="E342" s="219" t="s">
        <v>573</v>
      </c>
      <c r="F342" s="220">
        <v>5175876</v>
      </c>
      <c r="G342" s="229">
        <v>1</v>
      </c>
    </row>
    <row r="343" spans="1:7">
      <c r="A343" s="227">
        <v>340</v>
      </c>
      <c r="B343" s="239" t="s">
        <v>448</v>
      </c>
      <c r="C343" s="240" t="s">
        <v>572</v>
      </c>
      <c r="D343" s="241" t="s">
        <v>165</v>
      </c>
      <c r="E343" s="240" t="s">
        <v>571</v>
      </c>
      <c r="F343" s="242">
        <v>3964833</v>
      </c>
      <c r="G343" s="229">
        <v>1</v>
      </c>
    </row>
    <row r="344" spans="1:7">
      <c r="A344" s="227">
        <v>341</v>
      </c>
      <c r="B344" s="218" t="s">
        <v>449</v>
      </c>
      <c r="C344" s="219" t="s">
        <v>572</v>
      </c>
      <c r="D344" s="225" t="s">
        <v>119</v>
      </c>
      <c r="E344" s="219" t="s">
        <v>573</v>
      </c>
      <c r="F344" s="220">
        <v>3739158</v>
      </c>
      <c r="G344" s="229">
        <v>1</v>
      </c>
    </row>
    <row r="345" spans="1:7">
      <c r="A345" s="227">
        <v>342</v>
      </c>
      <c r="B345" s="239" t="s">
        <v>450</v>
      </c>
      <c r="C345" s="240" t="s">
        <v>572</v>
      </c>
      <c r="D345" s="241" t="s">
        <v>115</v>
      </c>
      <c r="E345" s="240" t="s">
        <v>573</v>
      </c>
      <c r="F345" s="242">
        <v>10582048</v>
      </c>
      <c r="G345" s="229">
        <v>1</v>
      </c>
    </row>
    <row r="346" spans="1:7">
      <c r="A346" s="227">
        <v>343</v>
      </c>
      <c r="B346" s="218" t="s">
        <v>640</v>
      </c>
      <c r="C346" s="219" t="s">
        <v>572</v>
      </c>
      <c r="D346" s="225" t="s">
        <v>39</v>
      </c>
      <c r="E346" s="219" t="s">
        <v>573</v>
      </c>
      <c r="F346" s="220">
        <v>3284213</v>
      </c>
      <c r="G346" s="229">
        <v>1</v>
      </c>
    </row>
    <row r="347" spans="1:7">
      <c r="A347" s="227">
        <v>344</v>
      </c>
      <c r="B347" s="239" t="s">
        <v>612</v>
      </c>
      <c r="C347" s="240" t="s">
        <v>572</v>
      </c>
      <c r="D347" s="241" t="s">
        <v>145</v>
      </c>
      <c r="E347" s="240" t="s">
        <v>573</v>
      </c>
      <c r="F347" s="242">
        <v>9746313</v>
      </c>
      <c r="G347" s="229">
        <v>1</v>
      </c>
    </row>
    <row r="348" spans="1:7">
      <c r="A348" s="227">
        <v>345</v>
      </c>
      <c r="B348" s="218" t="s">
        <v>451</v>
      </c>
      <c r="C348" s="219" t="s">
        <v>572</v>
      </c>
      <c r="D348" s="225" t="s">
        <v>39</v>
      </c>
      <c r="E348" s="219" t="s">
        <v>573</v>
      </c>
      <c r="F348" s="220"/>
      <c r="G348" s="229">
        <v>1</v>
      </c>
    </row>
    <row r="349" spans="1:7">
      <c r="A349" s="227">
        <v>346</v>
      </c>
      <c r="B349" s="239" t="s">
        <v>575</v>
      </c>
      <c r="C349" s="240" t="s">
        <v>574</v>
      </c>
      <c r="D349" s="241" t="s">
        <v>34</v>
      </c>
      <c r="E349" s="240" t="s">
        <v>571</v>
      </c>
      <c r="F349" s="242">
        <v>1353727</v>
      </c>
      <c r="G349" s="229">
        <v>1</v>
      </c>
    </row>
    <row r="350" spans="1:7">
      <c r="A350" s="227">
        <v>347</v>
      </c>
      <c r="B350" s="218" t="s">
        <v>452</v>
      </c>
      <c r="C350" s="219" t="s">
        <v>572</v>
      </c>
      <c r="D350" s="225" t="s">
        <v>165</v>
      </c>
      <c r="E350" s="219" t="s">
        <v>573</v>
      </c>
      <c r="F350" s="220">
        <v>1551401</v>
      </c>
      <c r="G350" s="229">
        <v>1</v>
      </c>
    </row>
    <row r="351" spans="1:7">
      <c r="A351" s="227">
        <v>348</v>
      </c>
      <c r="B351" s="239" t="s">
        <v>453</v>
      </c>
      <c r="C351" s="240" t="s">
        <v>572</v>
      </c>
      <c r="D351" s="241" t="s">
        <v>174</v>
      </c>
      <c r="E351" s="240" t="s">
        <v>573</v>
      </c>
      <c r="F351" s="242">
        <v>3251188</v>
      </c>
      <c r="G351" s="229">
        <v>1</v>
      </c>
    </row>
    <row r="352" spans="1:7">
      <c r="A352" s="227">
        <v>349</v>
      </c>
      <c r="B352" s="218" t="s">
        <v>454</v>
      </c>
      <c r="C352" s="219" t="s">
        <v>574</v>
      </c>
      <c r="D352" s="225" t="s">
        <v>178</v>
      </c>
      <c r="E352" s="219" t="s">
        <v>573</v>
      </c>
      <c r="F352" s="220">
        <v>1735267</v>
      </c>
      <c r="G352" s="229">
        <v>1</v>
      </c>
    </row>
    <row r="353" spans="1:7">
      <c r="A353" s="227">
        <v>350</v>
      </c>
      <c r="B353" s="239" t="s">
        <v>455</v>
      </c>
      <c r="C353" s="240" t="s">
        <v>574</v>
      </c>
      <c r="D353" s="241" t="s">
        <v>148</v>
      </c>
      <c r="E353" s="240" t="s">
        <v>573</v>
      </c>
      <c r="F353" s="242">
        <v>3299176</v>
      </c>
      <c r="G353" s="229">
        <v>1</v>
      </c>
    </row>
    <row r="354" spans="1:7">
      <c r="A354" s="227">
        <v>351</v>
      </c>
      <c r="B354" s="218" t="s">
        <v>456</v>
      </c>
      <c r="C354" s="219" t="s">
        <v>574</v>
      </c>
      <c r="D354" s="225" t="s">
        <v>147</v>
      </c>
      <c r="E354" s="219" t="s">
        <v>571</v>
      </c>
      <c r="F354" s="220">
        <v>2430769</v>
      </c>
      <c r="G354" s="229">
        <v>1</v>
      </c>
    </row>
    <row r="355" spans="1:7">
      <c r="A355" s="227">
        <v>352</v>
      </c>
      <c r="B355" s="239" t="s">
        <v>457</v>
      </c>
      <c r="C355" s="240" t="s">
        <v>574</v>
      </c>
      <c r="D355" s="241" t="s">
        <v>104</v>
      </c>
      <c r="E355" s="240" t="s">
        <v>573</v>
      </c>
      <c r="F355" s="242">
        <v>3392796</v>
      </c>
      <c r="G355" s="229">
        <v>1</v>
      </c>
    </row>
    <row r="356" spans="1:7">
      <c r="A356" s="227">
        <v>353</v>
      </c>
      <c r="B356" s="218" t="s">
        <v>773</v>
      </c>
      <c r="C356" s="219" t="s">
        <v>572</v>
      </c>
      <c r="D356" s="225" t="s">
        <v>119</v>
      </c>
      <c r="E356" s="219" t="s">
        <v>571</v>
      </c>
      <c r="F356" s="220">
        <v>2996676</v>
      </c>
      <c r="G356" s="229">
        <v>1</v>
      </c>
    </row>
    <row r="357" spans="1:7">
      <c r="A357" s="227">
        <v>354</v>
      </c>
      <c r="B357" s="239" t="s">
        <v>641</v>
      </c>
      <c r="C357" s="240" t="s">
        <v>572</v>
      </c>
      <c r="D357" s="241" t="s">
        <v>160</v>
      </c>
      <c r="E357" s="240" t="s">
        <v>571</v>
      </c>
      <c r="F357" s="242">
        <v>3044829</v>
      </c>
      <c r="G357" s="229">
        <v>1</v>
      </c>
    </row>
    <row r="358" spans="1:7">
      <c r="A358" s="227">
        <v>355</v>
      </c>
      <c r="B358" s="218" t="s">
        <v>642</v>
      </c>
      <c r="C358" s="219" t="s">
        <v>574</v>
      </c>
      <c r="D358" s="225" t="s">
        <v>124</v>
      </c>
      <c r="E358" s="219" t="s">
        <v>573</v>
      </c>
      <c r="F358" s="220">
        <v>2121069</v>
      </c>
      <c r="G358" s="229">
        <v>1</v>
      </c>
    </row>
    <row r="359" spans="1:7">
      <c r="A359" s="227">
        <v>356</v>
      </c>
      <c r="B359" s="239" t="s">
        <v>643</v>
      </c>
      <c r="C359" s="240" t="s">
        <v>572</v>
      </c>
      <c r="D359" s="241" t="s">
        <v>39</v>
      </c>
      <c r="E359" s="240" t="s">
        <v>573</v>
      </c>
      <c r="F359" s="242">
        <v>2524644</v>
      </c>
      <c r="G359" s="229">
        <v>1</v>
      </c>
    </row>
    <row r="360" spans="1:7">
      <c r="A360" s="227">
        <v>357</v>
      </c>
      <c r="B360" s="218" t="s">
        <v>458</v>
      </c>
      <c r="C360" s="219" t="s">
        <v>572</v>
      </c>
      <c r="D360" s="225" t="s">
        <v>132</v>
      </c>
      <c r="E360" s="219" t="s">
        <v>573</v>
      </c>
      <c r="F360" s="220">
        <v>1393267</v>
      </c>
      <c r="G360" s="229">
        <v>1</v>
      </c>
    </row>
    <row r="361" spans="1:7">
      <c r="A361" s="227">
        <v>358</v>
      </c>
      <c r="B361" s="239" t="s">
        <v>774</v>
      </c>
      <c r="C361" s="240" t="s">
        <v>572</v>
      </c>
      <c r="D361" s="241" t="s">
        <v>144</v>
      </c>
      <c r="E361" s="240" t="s">
        <v>571</v>
      </c>
      <c r="F361" s="242">
        <v>3607098</v>
      </c>
      <c r="G361" s="229">
        <v>1</v>
      </c>
    </row>
    <row r="362" spans="1:7">
      <c r="A362" s="227">
        <v>359</v>
      </c>
      <c r="B362" s="218" t="s">
        <v>459</v>
      </c>
      <c r="C362" s="219" t="s">
        <v>574</v>
      </c>
      <c r="D362" s="225" t="s">
        <v>126</v>
      </c>
      <c r="E362" s="219" t="s">
        <v>573</v>
      </c>
      <c r="F362" s="220">
        <v>3621711</v>
      </c>
      <c r="G362" s="229">
        <v>1</v>
      </c>
    </row>
    <row r="363" spans="1:7">
      <c r="A363" s="227">
        <v>360</v>
      </c>
      <c r="B363" s="239" t="s">
        <v>460</v>
      </c>
      <c r="C363" s="240" t="s">
        <v>572</v>
      </c>
      <c r="D363" s="241" t="s">
        <v>110</v>
      </c>
      <c r="E363" s="240" t="s">
        <v>573</v>
      </c>
      <c r="F363" s="242">
        <v>2225815</v>
      </c>
      <c r="G363" s="229">
        <v>1</v>
      </c>
    </row>
    <row r="364" spans="1:7">
      <c r="A364" s="227">
        <v>361</v>
      </c>
      <c r="B364" s="218" t="s">
        <v>461</v>
      </c>
      <c r="C364" s="219" t="s">
        <v>572</v>
      </c>
      <c r="D364" s="225" t="s">
        <v>121</v>
      </c>
      <c r="E364" s="219" t="s">
        <v>573</v>
      </c>
      <c r="F364" s="220">
        <v>3055165</v>
      </c>
      <c r="G364" s="229">
        <v>1</v>
      </c>
    </row>
    <row r="365" spans="1:7">
      <c r="A365" s="227">
        <v>362</v>
      </c>
      <c r="B365" s="239" t="s">
        <v>462</v>
      </c>
      <c r="C365" s="240" t="s">
        <v>574</v>
      </c>
      <c r="D365" s="241" t="s">
        <v>104</v>
      </c>
      <c r="E365" s="240" t="s">
        <v>573</v>
      </c>
      <c r="F365" s="242">
        <v>1672770</v>
      </c>
      <c r="G365" s="229">
        <v>1</v>
      </c>
    </row>
    <row r="366" spans="1:7">
      <c r="A366" s="227">
        <v>363</v>
      </c>
      <c r="B366" s="218" t="s">
        <v>463</v>
      </c>
      <c r="C366" s="219" t="s">
        <v>574</v>
      </c>
      <c r="D366" s="225" t="s">
        <v>168</v>
      </c>
      <c r="E366" s="219" t="s">
        <v>571</v>
      </c>
      <c r="F366" s="220">
        <v>3522470</v>
      </c>
      <c r="G366" s="229">
        <v>1</v>
      </c>
    </row>
    <row r="367" spans="1:7">
      <c r="A367" s="227">
        <v>364</v>
      </c>
      <c r="B367" s="239" t="s">
        <v>584</v>
      </c>
      <c r="C367" s="240" t="s">
        <v>572</v>
      </c>
      <c r="D367" s="241" t="s">
        <v>119</v>
      </c>
      <c r="E367" s="240" t="s">
        <v>573</v>
      </c>
      <c r="F367" s="242">
        <v>3311663</v>
      </c>
      <c r="G367" s="229">
        <v>1</v>
      </c>
    </row>
    <row r="368" spans="1:7">
      <c r="A368" s="227">
        <v>365</v>
      </c>
      <c r="B368" s="218" t="s">
        <v>464</v>
      </c>
      <c r="C368" s="219" t="s">
        <v>572</v>
      </c>
      <c r="D368" s="225" t="s">
        <v>154</v>
      </c>
      <c r="E368" s="219" t="s">
        <v>571</v>
      </c>
      <c r="F368" s="220">
        <v>544319</v>
      </c>
      <c r="G368" s="229">
        <v>1</v>
      </c>
    </row>
    <row r="369" spans="1:7">
      <c r="A369" s="227">
        <v>366</v>
      </c>
      <c r="B369" s="239" t="s">
        <v>465</v>
      </c>
      <c r="C369" s="240" t="s">
        <v>572</v>
      </c>
      <c r="D369" s="241" t="s">
        <v>154</v>
      </c>
      <c r="E369" s="240" t="s">
        <v>573</v>
      </c>
      <c r="F369" s="242">
        <v>10177622</v>
      </c>
      <c r="G369" s="229">
        <v>1</v>
      </c>
    </row>
    <row r="370" spans="1:7">
      <c r="A370" s="227">
        <v>367</v>
      </c>
      <c r="B370" s="218" t="s">
        <v>775</v>
      </c>
      <c r="C370" s="219" t="s">
        <v>572</v>
      </c>
      <c r="D370" s="225" t="s">
        <v>154</v>
      </c>
      <c r="E370" s="219" t="s">
        <v>571</v>
      </c>
      <c r="F370" s="220">
        <v>4372932</v>
      </c>
      <c r="G370" s="229">
        <v>1</v>
      </c>
    </row>
    <row r="371" spans="1:7">
      <c r="A371" s="227">
        <v>368</v>
      </c>
      <c r="B371" s="239" t="s">
        <v>466</v>
      </c>
      <c r="C371" s="240" t="s">
        <v>572</v>
      </c>
      <c r="D371" s="241" t="s">
        <v>123</v>
      </c>
      <c r="E371" s="240" t="s">
        <v>573</v>
      </c>
      <c r="F371" s="242">
        <v>14687726</v>
      </c>
      <c r="G371" s="229">
        <v>1</v>
      </c>
    </row>
    <row r="372" spans="1:7">
      <c r="A372" s="227">
        <v>369</v>
      </c>
      <c r="B372" s="218" t="s">
        <v>467</v>
      </c>
      <c r="C372" s="219" t="s">
        <v>572</v>
      </c>
      <c r="D372" s="225" t="s">
        <v>134</v>
      </c>
      <c r="E372" s="219" t="s">
        <v>573</v>
      </c>
      <c r="F372" s="220">
        <v>16828816</v>
      </c>
      <c r="G372" s="229">
        <v>1</v>
      </c>
    </row>
    <row r="373" spans="1:7">
      <c r="A373" s="227">
        <v>370</v>
      </c>
      <c r="B373" s="239" t="s">
        <v>468</v>
      </c>
      <c r="C373" s="240" t="s">
        <v>574</v>
      </c>
      <c r="D373" s="241" t="s">
        <v>138</v>
      </c>
      <c r="E373" s="240" t="s">
        <v>573</v>
      </c>
      <c r="F373" s="242">
        <v>2354227</v>
      </c>
      <c r="G373" s="229">
        <v>1</v>
      </c>
    </row>
    <row r="374" spans="1:7">
      <c r="A374" s="227">
        <v>371</v>
      </c>
      <c r="B374" s="218" t="s">
        <v>469</v>
      </c>
      <c r="C374" s="219" t="s">
        <v>574</v>
      </c>
      <c r="D374" s="225" t="s">
        <v>109</v>
      </c>
      <c r="E374" s="219" t="s">
        <v>573</v>
      </c>
      <c r="F374" s="220">
        <v>2810846</v>
      </c>
      <c r="G374" s="229">
        <v>1</v>
      </c>
    </row>
    <row r="375" spans="1:7">
      <c r="A375" s="227">
        <v>372</v>
      </c>
      <c r="B375" s="239" t="s">
        <v>470</v>
      </c>
      <c r="C375" s="240" t="s">
        <v>574</v>
      </c>
      <c r="D375" s="241" t="s">
        <v>29</v>
      </c>
      <c r="E375" s="240" t="s">
        <v>573</v>
      </c>
      <c r="F375" s="242">
        <v>1595502</v>
      </c>
      <c r="G375" s="229">
        <v>1</v>
      </c>
    </row>
    <row r="376" spans="1:7">
      <c r="A376" s="227">
        <v>373</v>
      </c>
      <c r="B376" s="218" t="s">
        <v>471</v>
      </c>
      <c r="C376" s="219" t="s">
        <v>572</v>
      </c>
      <c r="D376" s="225" t="s">
        <v>151</v>
      </c>
      <c r="E376" s="219" t="s">
        <v>573</v>
      </c>
      <c r="F376" s="220">
        <v>5621177</v>
      </c>
      <c r="G376" s="229">
        <v>1</v>
      </c>
    </row>
    <row r="377" spans="1:7">
      <c r="A377" s="227">
        <v>374</v>
      </c>
      <c r="B377" s="239" t="s">
        <v>472</v>
      </c>
      <c r="C377" s="240" t="s">
        <v>572</v>
      </c>
      <c r="D377" s="241" t="s">
        <v>134</v>
      </c>
      <c r="E377" s="240" t="s">
        <v>573</v>
      </c>
      <c r="F377" s="242">
        <v>5047141</v>
      </c>
      <c r="G377" s="229">
        <v>1</v>
      </c>
    </row>
    <row r="378" spans="1:7">
      <c r="A378" s="227">
        <v>375</v>
      </c>
      <c r="B378" s="218" t="s">
        <v>644</v>
      </c>
      <c r="C378" s="219" t="s">
        <v>572</v>
      </c>
      <c r="D378" s="225" t="s">
        <v>137</v>
      </c>
      <c r="E378" s="219" t="s">
        <v>573</v>
      </c>
      <c r="F378" s="220">
        <v>4523477</v>
      </c>
      <c r="G378" s="229">
        <v>1</v>
      </c>
    </row>
    <row r="379" spans="1:7">
      <c r="A379" s="227">
        <v>376</v>
      </c>
      <c r="B379" s="239" t="s">
        <v>473</v>
      </c>
      <c r="C379" s="240" t="s">
        <v>572</v>
      </c>
      <c r="D379" s="241" t="s">
        <v>136</v>
      </c>
      <c r="E379" s="240" t="s">
        <v>573</v>
      </c>
      <c r="F379" s="242">
        <v>6935152</v>
      </c>
      <c r="G379" s="229">
        <v>1</v>
      </c>
    </row>
    <row r="380" spans="1:7">
      <c r="A380" s="227">
        <v>377</v>
      </c>
      <c r="B380" s="218" t="s">
        <v>474</v>
      </c>
      <c r="C380" s="219" t="s">
        <v>572</v>
      </c>
      <c r="D380" s="225" t="s">
        <v>39</v>
      </c>
      <c r="E380" s="219" t="s">
        <v>571</v>
      </c>
      <c r="F380" s="220">
        <v>3622495</v>
      </c>
      <c r="G380" s="229">
        <v>1</v>
      </c>
    </row>
    <row r="381" spans="1:7">
      <c r="A381" s="227">
        <v>378</v>
      </c>
      <c r="B381" s="239" t="s">
        <v>475</v>
      </c>
      <c r="C381" s="240" t="s">
        <v>574</v>
      </c>
      <c r="D381" s="241" t="s">
        <v>33</v>
      </c>
      <c r="E381" s="240" t="s">
        <v>573</v>
      </c>
      <c r="F381" s="242">
        <v>1837925</v>
      </c>
      <c r="G381" s="229">
        <v>1</v>
      </c>
    </row>
    <row r="382" spans="1:7">
      <c r="A382" s="227">
        <v>379</v>
      </c>
      <c r="B382" s="218" t="s">
        <v>476</v>
      </c>
      <c r="C382" s="219" t="s">
        <v>572</v>
      </c>
      <c r="D382" s="225" t="s">
        <v>154</v>
      </c>
      <c r="E382" s="219" t="s">
        <v>573</v>
      </c>
      <c r="F382" s="220">
        <v>2182412</v>
      </c>
      <c r="G382" s="229">
        <v>1</v>
      </c>
    </row>
    <row r="383" spans="1:7">
      <c r="A383" s="227">
        <v>380</v>
      </c>
      <c r="B383" s="239" t="s">
        <v>776</v>
      </c>
      <c r="C383" s="240" t="s">
        <v>572</v>
      </c>
      <c r="D383" s="241" t="s">
        <v>154</v>
      </c>
      <c r="E383" s="240" t="s">
        <v>571</v>
      </c>
      <c r="F383" s="242">
        <v>4418017</v>
      </c>
      <c r="G383" s="229">
        <v>1</v>
      </c>
    </row>
    <row r="384" spans="1:7">
      <c r="A384" s="227">
        <v>381</v>
      </c>
      <c r="B384" s="218" t="s">
        <v>477</v>
      </c>
      <c r="C384" s="219" t="s">
        <v>574</v>
      </c>
      <c r="D384" s="225" t="s">
        <v>171</v>
      </c>
      <c r="E384" s="219" t="s">
        <v>571</v>
      </c>
      <c r="F384" s="220">
        <v>6062057</v>
      </c>
      <c r="G384" s="229">
        <v>1</v>
      </c>
    </row>
    <row r="385" spans="1:7">
      <c r="A385" s="227">
        <v>382</v>
      </c>
      <c r="B385" s="239" t="s">
        <v>689</v>
      </c>
      <c r="C385" s="240" t="s">
        <v>574</v>
      </c>
      <c r="D385" s="241" t="s">
        <v>171</v>
      </c>
      <c r="E385" s="240" t="s">
        <v>571</v>
      </c>
      <c r="F385" s="242">
        <v>1554167</v>
      </c>
      <c r="G385" s="229">
        <v>1</v>
      </c>
    </row>
    <row r="386" spans="1:7">
      <c r="A386" s="227">
        <v>383</v>
      </c>
      <c r="B386" s="218" t="s">
        <v>478</v>
      </c>
      <c r="C386" s="219" t="s">
        <v>572</v>
      </c>
      <c r="D386" s="225" t="s">
        <v>174</v>
      </c>
      <c r="E386" s="219" t="s">
        <v>573</v>
      </c>
      <c r="F386" s="220">
        <v>7726859</v>
      </c>
      <c r="G386" s="229">
        <v>1</v>
      </c>
    </row>
    <row r="387" spans="1:7">
      <c r="A387" s="227">
        <v>384</v>
      </c>
      <c r="B387" s="239" t="s">
        <v>479</v>
      </c>
      <c r="C387" s="240" t="s">
        <v>572</v>
      </c>
      <c r="D387" s="241" t="s">
        <v>136</v>
      </c>
      <c r="E387" s="240" t="s">
        <v>573</v>
      </c>
      <c r="F387" s="242">
        <v>9207637</v>
      </c>
      <c r="G387" s="229">
        <v>1</v>
      </c>
    </row>
    <row r="388" spans="1:7">
      <c r="A388" s="227">
        <v>385</v>
      </c>
      <c r="B388" s="218" t="s">
        <v>480</v>
      </c>
      <c r="C388" s="219" t="s">
        <v>572</v>
      </c>
      <c r="D388" s="225" t="s">
        <v>127</v>
      </c>
      <c r="E388" s="219" t="s">
        <v>573</v>
      </c>
      <c r="F388" s="220">
        <v>11481220</v>
      </c>
      <c r="G388" s="229">
        <v>1</v>
      </c>
    </row>
    <row r="389" spans="1:7">
      <c r="A389" s="227">
        <v>386</v>
      </c>
      <c r="B389" s="239" t="s">
        <v>481</v>
      </c>
      <c r="C389" s="240" t="s">
        <v>572</v>
      </c>
      <c r="D389" s="241" t="s">
        <v>108</v>
      </c>
      <c r="E389" s="240" t="s">
        <v>573</v>
      </c>
      <c r="F389" s="242">
        <v>3370555</v>
      </c>
      <c r="G389" s="229">
        <v>1</v>
      </c>
    </row>
    <row r="390" spans="1:7">
      <c r="A390" s="227">
        <v>387</v>
      </c>
      <c r="B390" s="218" t="s">
        <v>482</v>
      </c>
      <c r="C390" s="219" t="s">
        <v>572</v>
      </c>
      <c r="D390" s="225" t="s">
        <v>121</v>
      </c>
      <c r="E390" s="219" t="s">
        <v>573</v>
      </c>
      <c r="F390" s="220">
        <v>9021257</v>
      </c>
      <c r="G390" s="229">
        <v>1</v>
      </c>
    </row>
    <row r="391" spans="1:7">
      <c r="A391" s="227">
        <v>388</v>
      </c>
      <c r="B391" s="239" t="s">
        <v>777</v>
      </c>
      <c r="C391" s="240" t="s">
        <v>572</v>
      </c>
      <c r="D391" s="241" t="s">
        <v>121</v>
      </c>
      <c r="E391" s="240" t="s">
        <v>571</v>
      </c>
      <c r="F391" s="242">
        <v>1395788</v>
      </c>
      <c r="G391" s="229">
        <v>1</v>
      </c>
    </row>
    <row r="392" spans="1:7">
      <c r="A392" s="227">
        <v>389</v>
      </c>
      <c r="B392" s="218" t="s">
        <v>483</v>
      </c>
      <c r="C392" s="219" t="s">
        <v>572</v>
      </c>
      <c r="D392" s="225" t="s">
        <v>121</v>
      </c>
      <c r="E392" s="219" t="s">
        <v>573</v>
      </c>
      <c r="F392" s="220">
        <v>11813435</v>
      </c>
      <c r="G392" s="229">
        <v>1</v>
      </c>
    </row>
    <row r="393" spans="1:7">
      <c r="A393" s="227">
        <v>390</v>
      </c>
      <c r="B393" s="239" t="s">
        <v>484</v>
      </c>
      <c r="C393" s="240" t="s">
        <v>572</v>
      </c>
      <c r="D393" s="241" t="s">
        <v>132</v>
      </c>
      <c r="E393" s="240" t="s">
        <v>571</v>
      </c>
      <c r="F393" s="242">
        <v>5501175</v>
      </c>
      <c r="G393" s="229">
        <v>1</v>
      </c>
    </row>
    <row r="394" spans="1:7">
      <c r="A394" s="227">
        <v>391</v>
      </c>
      <c r="B394" s="218" t="s">
        <v>485</v>
      </c>
      <c r="C394" s="219" t="s">
        <v>574</v>
      </c>
      <c r="D394" s="225" t="s">
        <v>104</v>
      </c>
      <c r="E394" s="219" t="s">
        <v>571</v>
      </c>
      <c r="F394" s="220">
        <v>3839042</v>
      </c>
      <c r="G394" s="229">
        <v>1</v>
      </c>
    </row>
    <row r="395" spans="1:7">
      <c r="A395" s="227">
        <v>392</v>
      </c>
      <c r="B395" s="239" t="s">
        <v>645</v>
      </c>
      <c r="C395" s="240" t="s">
        <v>572</v>
      </c>
      <c r="D395" s="241" t="s">
        <v>115</v>
      </c>
      <c r="E395" s="240" t="s">
        <v>573</v>
      </c>
      <c r="F395" s="242">
        <v>10267506</v>
      </c>
      <c r="G395" s="229">
        <v>1</v>
      </c>
    </row>
    <row r="396" spans="1:7">
      <c r="A396" s="227">
        <v>393</v>
      </c>
      <c r="B396" s="218" t="s">
        <v>486</v>
      </c>
      <c r="C396" s="219" t="s">
        <v>574</v>
      </c>
      <c r="D396" s="225" t="s">
        <v>148</v>
      </c>
      <c r="E396" s="219" t="s">
        <v>571</v>
      </c>
      <c r="F396" s="220">
        <v>2126814</v>
      </c>
      <c r="G396" s="229">
        <v>1</v>
      </c>
    </row>
    <row r="397" spans="1:7">
      <c r="A397" s="227">
        <v>394</v>
      </c>
      <c r="B397" s="239" t="s">
        <v>487</v>
      </c>
      <c r="C397" s="240" t="s">
        <v>574</v>
      </c>
      <c r="D397" s="241" t="s">
        <v>126</v>
      </c>
      <c r="E397" s="240" t="s">
        <v>573</v>
      </c>
      <c r="F397" s="242">
        <v>3202643</v>
      </c>
      <c r="G397" s="229">
        <v>1</v>
      </c>
    </row>
    <row r="398" spans="1:7">
      <c r="A398" s="227">
        <v>395</v>
      </c>
      <c r="B398" s="218" t="s">
        <v>488</v>
      </c>
      <c r="C398" s="219" t="s">
        <v>572</v>
      </c>
      <c r="D398" s="225" t="s">
        <v>145</v>
      </c>
      <c r="E398" s="219" t="s">
        <v>573</v>
      </c>
      <c r="F398" s="220">
        <v>2454608</v>
      </c>
      <c r="G398" s="229">
        <v>1</v>
      </c>
    </row>
    <row r="399" spans="1:7">
      <c r="A399" s="227">
        <v>396</v>
      </c>
      <c r="B399" s="239" t="s">
        <v>489</v>
      </c>
      <c r="C399" s="240" t="s">
        <v>574</v>
      </c>
      <c r="D399" s="241" t="s">
        <v>128</v>
      </c>
      <c r="E399" s="240" t="s">
        <v>571</v>
      </c>
      <c r="F399" s="242">
        <v>4437367</v>
      </c>
      <c r="G399" s="229">
        <v>1</v>
      </c>
    </row>
    <row r="400" spans="1:7">
      <c r="A400" s="227">
        <v>397</v>
      </c>
      <c r="B400" s="218" t="s">
        <v>490</v>
      </c>
      <c r="C400" s="219" t="s">
        <v>574</v>
      </c>
      <c r="D400" s="225" t="s">
        <v>129</v>
      </c>
      <c r="E400" s="219" t="s">
        <v>571</v>
      </c>
      <c r="F400" s="220">
        <v>5550650</v>
      </c>
      <c r="G400" s="229">
        <v>1</v>
      </c>
    </row>
    <row r="401" spans="1:7">
      <c r="A401" s="227">
        <v>398</v>
      </c>
      <c r="B401" s="239" t="s">
        <v>778</v>
      </c>
      <c r="C401" s="240" t="s">
        <v>574</v>
      </c>
      <c r="D401" s="241" t="s">
        <v>129</v>
      </c>
      <c r="E401" s="240" t="s">
        <v>571</v>
      </c>
      <c r="F401" s="242">
        <v>5944513</v>
      </c>
      <c r="G401" s="229">
        <v>1</v>
      </c>
    </row>
    <row r="402" spans="1:7">
      <c r="A402" s="227">
        <v>399</v>
      </c>
      <c r="B402" s="218" t="s">
        <v>491</v>
      </c>
      <c r="C402" s="219" t="s">
        <v>574</v>
      </c>
      <c r="D402" s="225" t="s">
        <v>129</v>
      </c>
      <c r="E402" s="219" t="s">
        <v>573</v>
      </c>
      <c r="F402" s="220">
        <v>5573811</v>
      </c>
      <c r="G402" s="229">
        <v>1</v>
      </c>
    </row>
    <row r="403" spans="1:7">
      <c r="A403" s="227">
        <v>400</v>
      </c>
      <c r="B403" s="239" t="s">
        <v>492</v>
      </c>
      <c r="C403" s="240" t="s">
        <v>572</v>
      </c>
      <c r="D403" s="241" t="s">
        <v>141</v>
      </c>
      <c r="E403" s="240" t="s">
        <v>573</v>
      </c>
      <c r="F403" s="242">
        <v>13260682</v>
      </c>
      <c r="G403" s="229">
        <v>1</v>
      </c>
    </row>
    <row r="404" spans="1:7">
      <c r="A404" s="227">
        <v>401</v>
      </c>
      <c r="B404" s="218" t="s">
        <v>493</v>
      </c>
      <c r="C404" s="219" t="s">
        <v>572</v>
      </c>
      <c r="D404" s="225" t="s">
        <v>105</v>
      </c>
      <c r="E404" s="219" t="s">
        <v>573</v>
      </c>
      <c r="F404" s="220">
        <v>4906320</v>
      </c>
      <c r="G404" s="229">
        <v>1</v>
      </c>
    </row>
    <row r="405" spans="1:7">
      <c r="A405" s="227">
        <v>402</v>
      </c>
      <c r="B405" s="239" t="s">
        <v>494</v>
      </c>
      <c r="C405" s="240" t="s">
        <v>572</v>
      </c>
      <c r="D405" s="241" t="s">
        <v>151</v>
      </c>
      <c r="E405" s="240" t="s">
        <v>573</v>
      </c>
      <c r="F405" s="242">
        <v>18535599</v>
      </c>
      <c r="G405" s="229">
        <v>1</v>
      </c>
    </row>
    <row r="406" spans="1:7">
      <c r="A406" s="227">
        <v>403</v>
      </c>
      <c r="B406" s="218" t="s">
        <v>495</v>
      </c>
      <c r="C406" s="219" t="s">
        <v>572</v>
      </c>
      <c r="D406" s="225" t="s">
        <v>154</v>
      </c>
      <c r="E406" s="219" t="s">
        <v>573</v>
      </c>
      <c r="F406" s="220">
        <v>3845489</v>
      </c>
      <c r="G406" s="229">
        <v>1</v>
      </c>
    </row>
    <row r="407" spans="1:7">
      <c r="A407" s="227">
        <v>404</v>
      </c>
      <c r="B407" s="239" t="s">
        <v>496</v>
      </c>
      <c r="C407" s="240" t="s">
        <v>572</v>
      </c>
      <c r="D407" s="241" t="s">
        <v>123</v>
      </c>
      <c r="E407" s="240" t="s">
        <v>571</v>
      </c>
      <c r="F407" s="242"/>
      <c r="G407" s="229">
        <v>1</v>
      </c>
    </row>
    <row r="408" spans="1:7">
      <c r="A408" s="227">
        <v>405</v>
      </c>
      <c r="B408" s="218" t="s">
        <v>497</v>
      </c>
      <c r="C408" s="219" t="s">
        <v>574</v>
      </c>
      <c r="D408" s="225" t="s">
        <v>128</v>
      </c>
      <c r="E408" s="219" t="s">
        <v>573</v>
      </c>
      <c r="F408" s="220">
        <v>8805367</v>
      </c>
      <c r="G408" s="229">
        <v>1</v>
      </c>
    </row>
    <row r="409" spans="1:7">
      <c r="A409" s="227">
        <v>406</v>
      </c>
      <c r="B409" s="239" t="s">
        <v>498</v>
      </c>
      <c r="C409" s="240" t="s">
        <v>574</v>
      </c>
      <c r="D409" s="241" t="s">
        <v>171</v>
      </c>
      <c r="E409" s="240" t="s">
        <v>571</v>
      </c>
      <c r="F409" s="242">
        <v>5662331</v>
      </c>
      <c r="G409" s="229">
        <v>1</v>
      </c>
    </row>
    <row r="410" spans="1:7">
      <c r="A410" s="227">
        <v>407</v>
      </c>
      <c r="B410" s="218" t="s">
        <v>576</v>
      </c>
      <c r="C410" s="219" t="s">
        <v>574</v>
      </c>
      <c r="D410" s="225" t="s">
        <v>104</v>
      </c>
      <c r="E410" s="219" t="s">
        <v>571</v>
      </c>
      <c r="F410" s="220">
        <v>1896239</v>
      </c>
      <c r="G410" s="229">
        <v>1</v>
      </c>
    </row>
    <row r="411" spans="1:7">
      <c r="A411" s="227">
        <v>408</v>
      </c>
      <c r="B411" s="239" t="s">
        <v>779</v>
      </c>
      <c r="C411" s="240" t="s">
        <v>572</v>
      </c>
      <c r="D411" s="241" t="s">
        <v>127</v>
      </c>
      <c r="E411" s="240" t="s">
        <v>571</v>
      </c>
      <c r="F411" s="242">
        <v>5856040</v>
      </c>
      <c r="G411" s="229">
        <v>1</v>
      </c>
    </row>
    <row r="412" spans="1:7">
      <c r="A412" s="227">
        <v>409</v>
      </c>
      <c r="B412" s="218" t="s">
        <v>499</v>
      </c>
      <c r="C412" s="219" t="s">
        <v>572</v>
      </c>
      <c r="D412" s="225" t="s">
        <v>111</v>
      </c>
      <c r="E412" s="219" t="s">
        <v>573</v>
      </c>
      <c r="F412" s="220">
        <v>10368905</v>
      </c>
      <c r="G412" s="229">
        <v>1</v>
      </c>
    </row>
    <row r="413" spans="1:7">
      <c r="A413" s="227">
        <v>410</v>
      </c>
      <c r="B413" s="239" t="s">
        <v>500</v>
      </c>
      <c r="C413" s="240" t="s">
        <v>572</v>
      </c>
      <c r="D413" s="241" t="s">
        <v>111</v>
      </c>
      <c r="E413" s="240" t="s">
        <v>571</v>
      </c>
      <c r="F413" s="242">
        <v>3432145</v>
      </c>
      <c r="G413" s="229">
        <v>1</v>
      </c>
    </row>
    <row r="414" spans="1:7">
      <c r="A414" s="227">
        <v>411</v>
      </c>
      <c r="B414" s="218" t="s">
        <v>501</v>
      </c>
      <c r="C414" s="219" t="s">
        <v>574</v>
      </c>
      <c r="D414" s="225" t="s">
        <v>159</v>
      </c>
      <c r="E414" s="219" t="s">
        <v>571</v>
      </c>
      <c r="F414" s="220">
        <v>1063346</v>
      </c>
      <c r="G414" s="229">
        <v>1</v>
      </c>
    </row>
    <row r="415" spans="1:7">
      <c r="A415" s="227">
        <v>412</v>
      </c>
      <c r="B415" s="239" t="s">
        <v>502</v>
      </c>
      <c r="C415" s="240" t="s">
        <v>574</v>
      </c>
      <c r="D415" s="241" t="s">
        <v>128</v>
      </c>
      <c r="E415" s="240" t="s">
        <v>571</v>
      </c>
      <c r="F415" s="242">
        <v>2035917</v>
      </c>
      <c r="G415" s="229">
        <v>1</v>
      </c>
    </row>
    <row r="416" spans="1:7">
      <c r="A416" s="227">
        <v>413</v>
      </c>
      <c r="B416" s="218" t="s">
        <v>503</v>
      </c>
      <c r="C416" s="219" t="s">
        <v>572</v>
      </c>
      <c r="D416" s="225" t="s">
        <v>160</v>
      </c>
      <c r="E416" s="219" t="s">
        <v>571</v>
      </c>
      <c r="F416" s="220">
        <v>2091031</v>
      </c>
      <c r="G416" s="229">
        <v>1</v>
      </c>
    </row>
    <row r="417" spans="1:7">
      <c r="A417" s="227">
        <v>414</v>
      </c>
      <c r="B417" s="239" t="s">
        <v>504</v>
      </c>
      <c r="C417" s="240" t="s">
        <v>572</v>
      </c>
      <c r="D417" s="241" t="s">
        <v>136</v>
      </c>
      <c r="E417" s="240" t="s">
        <v>571</v>
      </c>
      <c r="F417" s="242">
        <v>1489369</v>
      </c>
      <c r="G417" s="229">
        <v>1</v>
      </c>
    </row>
    <row r="418" spans="1:7">
      <c r="A418" s="227">
        <v>415</v>
      </c>
      <c r="B418" s="218" t="s">
        <v>505</v>
      </c>
      <c r="C418" s="219" t="s">
        <v>572</v>
      </c>
      <c r="D418" s="225" t="s">
        <v>137</v>
      </c>
      <c r="E418" s="219" t="s">
        <v>573</v>
      </c>
      <c r="F418" s="220">
        <v>9892820</v>
      </c>
      <c r="G418" s="229">
        <v>1</v>
      </c>
    </row>
    <row r="419" spans="1:7">
      <c r="A419" s="227">
        <v>416</v>
      </c>
      <c r="B419" s="239" t="s">
        <v>506</v>
      </c>
      <c r="C419" s="240" t="s">
        <v>574</v>
      </c>
      <c r="D419" s="241" t="s">
        <v>171</v>
      </c>
      <c r="E419" s="240" t="s">
        <v>573</v>
      </c>
      <c r="F419" s="242">
        <v>1878145</v>
      </c>
      <c r="G419" s="229">
        <v>1</v>
      </c>
    </row>
    <row r="420" spans="1:7">
      <c r="A420" s="227">
        <v>417</v>
      </c>
      <c r="B420" s="218" t="s">
        <v>585</v>
      </c>
      <c r="C420" s="219" t="s">
        <v>574</v>
      </c>
      <c r="D420" s="225" t="s">
        <v>102</v>
      </c>
      <c r="E420" s="219" t="s">
        <v>573</v>
      </c>
      <c r="F420" s="220">
        <v>1393421</v>
      </c>
      <c r="G420" s="229">
        <v>1</v>
      </c>
    </row>
    <row r="421" spans="1:7">
      <c r="A421" s="227">
        <v>418</v>
      </c>
      <c r="B421" s="239" t="s">
        <v>507</v>
      </c>
      <c r="C421" s="240" t="s">
        <v>574</v>
      </c>
      <c r="D421" s="241" t="s">
        <v>159</v>
      </c>
      <c r="E421" s="240" t="s">
        <v>571</v>
      </c>
      <c r="F421" s="242">
        <v>2563889</v>
      </c>
      <c r="G421" s="229">
        <v>1</v>
      </c>
    </row>
    <row r="422" spans="1:7">
      <c r="A422" s="227">
        <v>419</v>
      </c>
      <c r="B422" s="218" t="s">
        <v>508</v>
      </c>
      <c r="C422" s="219" t="s">
        <v>572</v>
      </c>
      <c r="D422" s="225" t="s">
        <v>154</v>
      </c>
      <c r="E422" s="219" t="s">
        <v>571</v>
      </c>
      <c r="F422" s="220">
        <v>7949728</v>
      </c>
      <c r="G422" s="229">
        <v>1</v>
      </c>
    </row>
    <row r="423" spans="1:7">
      <c r="A423" s="227">
        <v>420</v>
      </c>
      <c r="B423" s="239" t="s">
        <v>509</v>
      </c>
      <c r="C423" s="240" t="s">
        <v>574</v>
      </c>
      <c r="D423" s="241" t="s">
        <v>152</v>
      </c>
      <c r="E423" s="240" t="s">
        <v>571</v>
      </c>
      <c r="F423" s="242">
        <v>3802483</v>
      </c>
      <c r="G423" s="229">
        <v>1</v>
      </c>
    </row>
    <row r="424" spans="1:7">
      <c r="A424" s="227">
        <v>421</v>
      </c>
      <c r="B424" s="218" t="s">
        <v>510</v>
      </c>
      <c r="C424" s="219" t="s">
        <v>572</v>
      </c>
      <c r="D424" s="225" t="s">
        <v>146</v>
      </c>
      <c r="E424" s="219" t="s">
        <v>573</v>
      </c>
      <c r="F424" s="220">
        <v>9864579</v>
      </c>
      <c r="G424" s="229">
        <v>1</v>
      </c>
    </row>
    <row r="425" spans="1:7">
      <c r="A425" s="227">
        <v>422</v>
      </c>
      <c r="B425" s="239" t="s">
        <v>511</v>
      </c>
      <c r="C425" s="240" t="s">
        <v>572</v>
      </c>
      <c r="D425" s="241" t="s">
        <v>119</v>
      </c>
      <c r="E425" s="240" t="s">
        <v>573</v>
      </c>
      <c r="F425" s="242">
        <v>12056268</v>
      </c>
      <c r="G425" s="229">
        <v>1</v>
      </c>
    </row>
    <row r="426" spans="1:7">
      <c r="A426" s="227">
        <v>423</v>
      </c>
      <c r="B426" s="218" t="s">
        <v>512</v>
      </c>
      <c r="C426" s="219" t="s">
        <v>572</v>
      </c>
      <c r="D426" s="225" t="s">
        <v>134</v>
      </c>
      <c r="E426" s="219" t="s">
        <v>571</v>
      </c>
      <c r="F426" s="220">
        <v>3194970</v>
      </c>
      <c r="G426" s="229">
        <v>1</v>
      </c>
    </row>
    <row r="427" spans="1:7">
      <c r="A427" s="227">
        <v>424</v>
      </c>
      <c r="B427" s="239" t="s">
        <v>780</v>
      </c>
      <c r="C427" s="240" t="s">
        <v>572</v>
      </c>
      <c r="D427" s="241" t="s">
        <v>134</v>
      </c>
      <c r="E427" s="240" t="s">
        <v>571</v>
      </c>
      <c r="F427" s="242">
        <v>865716</v>
      </c>
      <c r="G427" s="229">
        <v>1</v>
      </c>
    </row>
    <row r="428" spans="1:7">
      <c r="A428" s="227">
        <v>425</v>
      </c>
      <c r="B428" s="218" t="s">
        <v>514</v>
      </c>
      <c r="C428" s="219" t="s">
        <v>572</v>
      </c>
      <c r="D428" s="225" t="s">
        <v>134</v>
      </c>
      <c r="E428" s="219" t="s">
        <v>571</v>
      </c>
      <c r="F428" s="220">
        <v>1580451</v>
      </c>
      <c r="G428" s="229">
        <v>1</v>
      </c>
    </row>
    <row r="429" spans="1:7">
      <c r="A429" s="227">
        <v>426</v>
      </c>
      <c r="B429" s="239" t="s">
        <v>515</v>
      </c>
      <c r="C429" s="240" t="s">
        <v>572</v>
      </c>
      <c r="D429" s="241" t="s">
        <v>111</v>
      </c>
      <c r="E429" s="240" t="s">
        <v>571</v>
      </c>
      <c r="F429" s="242">
        <v>574112</v>
      </c>
      <c r="G429" s="229">
        <v>1</v>
      </c>
    </row>
    <row r="430" spans="1:7">
      <c r="A430" s="227">
        <v>427</v>
      </c>
      <c r="B430" s="218" t="s">
        <v>781</v>
      </c>
      <c r="C430" s="219" t="s">
        <v>572</v>
      </c>
      <c r="D430" s="225" t="s">
        <v>111</v>
      </c>
      <c r="E430" s="219" t="s">
        <v>571</v>
      </c>
      <c r="F430" s="220">
        <v>2753716</v>
      </c>
      <c r="G430" s="229">
        <v>1</v>
      </c>
    </row>
    <row r="431" spans="1:7">
      <c r="A431" s="227">
        <v>428</v>
      </c>
      <c r="B431" s="239" t="s">
        <v>516</v>
      </c>
      <c r="C431" s="240" t="s">
        <v>574</v>
      </c>
      <c r="D431" s="241" t="s">
        <v>168</v>
      </c>
      <c r="E431" s="240" t="s">
        <v>571</v>
      </c>
      <c r="F431" s="242">
        <v>1210934</v>
      </c>
      <c r="G431" s="229">
        <v>1</v>
      </c>
    </row>
    <row r="432" spans="1:7">
      <c r="A432" s="227">
        <v>429</v>
      </c>
      <c r="B432" s="218" t="s">
        <v>782</v>
      </c>
      <c r="C432" s="219" t="s">
        <v>574</v>
      </c>
      <c r="D432" s="225" t="s">
        <v>168</v>
      </c>
      <c r="E432" s="219" t="s">
        <v>571</v>
      </c>
      <c r="F432" s="220">
        <v>1079499</v>
      </c>
      <c r="G432" s="229">
        <v>1</v>
      </c>
    </row>
    <row r="433" spans="1:7">
      <c r="A433" s="227">
        <v>430</v>
      </c>
      <c r="B433" s="239" t="s">
        <v>517</v>
      </c>
      <c r="C433" s="240" t="s">
        <v>572</v>
      </c>
      <c r="D433" s="241" t="s">
        <v>134</v>
      </c>
      <c r="E433" s="240" t="s">
        <v>573</v>
      </c>
      <c r="F433" s="242">
        <v>10540820</v>
      </c>
      <c r="G433" s="229">
        <v>1</v>
      </c>
    </row>
    <row r="434" spans="1:7">
      <c r="A434" s="227">
        <v>431</v>
      </c>
      <c r="B434" s="218" t="s">
        <v>518</v>
      </c>
      <c r="C434" s="219" t="s">
        <v>572</v>
      </c>
      <c r="D434" s="225" t="s">
        <v>146</v>
      </c>
      <c r="E434" s="219" t="s">
        <v>571</v>
      </c>
      <c r="F434" s="220">
        <v>6509280</v>
      </c>
      <c r="G434" s="229">
        <v>1</v>
      </c>
    </row>
    <row r="435" spans="1:7">
      <c r="A435" s="227">
        <v>432</v>
      </c>
      <c r="B435" s="239" t="s">
        <v>519</v>
      </c>
      <c r="C435" s="240" t="s">
        <v>572</v>
      </c>
      <c r="D435" s="241" t="s">
        <v>39</v>
      </c>
      <c r="E435" s="240" t="s">
        <v>573</v>
      </c>
      <c r="F435" s="242">
        <v>4507096</v>
      </c>
      <c r="G435" s="229">
        <v>1</v>
      </c>
    </row>
    <row r="436" spans="1:7">
      <c r="A436" s="227">
        <v>433</v>
      </c>
      <c r="B436" s="218" t="s">
        <v>520</v>
      </c>
      <c r="C436" s="219" t="s">
        <v>572</v>
      </c>
      <c r="D436" s="225" t="s">
        <v>111</v>
      </c>
      <c r="E436" s="219" t="s">
        <v>573</v>
      </c>
      <c r="F436" s="220">
        <v>11443150</v>
      </c>
      <c r="G436" s="229">
        <v>1</v>
      </c>
    </row>
    <row r="437" spans="1:7">
      <c r="A437" s="227">
        <v>434</v>
      </c>
      <c r="B437" s="239" t="s">
        <v>521</v>
      </c>
      <c r="C437" s="240" t="s">
        <v>572</v>
      </c>
      <c r="D437" s="241" t="s">
        <v>141</v>
      </c>
      <c r="E437" s="240" t="s">
        <v>573</v>
      </c>
      <c r="F437" s="242">
        <v>5361061</v>
      </c>
      <c r="G437" s="229">
        <v>1</v>
      </c>
    </row>
    <row r="438" spans="1:7">
      <c r="A438" s="227">
        <v>435</v>
      </c>
      <c r="B438" s="218" t="s">
        <v>586</v>
      </c>
      <c r="C438" s="219" t="s">
        <v>572</v>
      </c>
      <c r="D438" s="225" t="s">
        <v>176</v>
      </c>
      <c r="E438" s="219" t="s">
        <v>573</v>
      </c>
      <c r="F438" s="220">
        <v>524492</v>
      </c>
      <c r="G438" s="229">
        <v>1</v>
      </c>
    </row>
    <row r="439" spans="1:7">
      <c r="A439" s="227">
        <v>436</v>
      </c>
      <c r="B439" s="239" t="s">
        <v>646</v>
      </c>
      <c r="C439" s="240" t="s">
        <v>572</v>
      </c>
      <c r="D439" s="241" t="s">
        <v>174</v>
      </c>
      <c r="E439" s="240" t="s">
        <v>571</v>
      </c>
      <c r="F439" s="242">
        <v>10180118</v>
      </c>
      <c r="G439" s="229">
        <v>1</v>
      </c>
    </row>
    <row r="440" spans="1:7">
      <c r="A440" s="227">
        <v>437</v>
      </c>
      <c r="B440" s="218" t="s">
        <v>524</v>
      </c>
      <c r="C440" s="219" t="s">
        <v>572</v>
      </c>
      <c r="D440" s="225" t="s">
        <v>115</v>
      </c>
      <c r="E440" s="219" t="s">
        <v>571</v>
      </c>
      <c r="F440" s="220">
        <v>1616308</v>
      </c>
      <c r="G440" s="229">
        <v>1</v>
      </c>
    </row>
    <row r="441" spans="1:7">
      <c r="A441" s="227">
        <v>438</v>
      </c>
      <c r="B441" s="239" t="s">
        <v>525</v>
      </c>
      <c r="C441" s="240" t="s">
        <v>574</v>
      </c>
      <c r="D441" s="241" t="s">
        <v>167</v>
      </c>
      <c r="E441" s="240" t="s">
        <v>573</v>
      </c>
      <c r="F441" s="242">
        <v>2611337</v>
      </c>
      <c r="G441" s="229">
        <v>1</v>
      </c>
    </row>
    <row r="442" spans="1:7">
      <c r="A442" s="227">
        <v>439</v>
      </c>
      <c r="B442" s="218" t="s">
        <v>526</v>
      </c>
      <c r="C442" s="219" t="s">
        <v>572</v>
      </c>
      <c r="D442" s="225" t="s">
        <v>110</v>
      </c>
      <c r="E442" s="219" t="s">
        <v>573</v>
      </c>
      <c r="F442" s="220">
        <v>2212890</v>
      </c>
      <c r="G442" s="229">
        <v>1</v>
      </c>
    </row>
    <row r="443" spans="1:7">
      <c r="A443" s="227">
        <v>440</v>
      </c>
      <c r="B443" s="239" t="s">
        <v>527</v>
      </c>
      <c r="C443" s="240" t="s">
        <v>574</v>
      </c>
      <c r="D443" s="241" t="s">
        <v>138</v>
      </c>
      <c r="E443" s="240" t="s">
        <v>571</v>
      </c>
      <c r="F443" s="242">
        <v>5295261</v>
      </c>
      <c r="G443" s="229">
        <v>1</v>
      </c>
    </row>
    <row r="444" spans="1:7">
      <c r="A444" s="227">
        <v>441</v>
      </c>
      <c r="B444" s="218" t="s">
        <v>783</v>
      </c>
      <c r="C444" s="219" t="s">
        <v>574</v>
      </c>
      <c r="D444" s="225" t="s">
        <v>138</v>
      </c>
      <c r="E444" s="219" t="s">
        <v>571</v>
      </c>
      <c r="F444" s="220">
        <v>2322554</v>
      </c>
      <c r="G444" s="229">
        <v>1</v>
      </c>
    </row>
    <row r="445" spans="1:7">
      <c r="A445" s="227">
        <v>442</v>
      </c>
      <c r="B445" s="239" t="s">
        <v>528</v>
      </c>
      <c r="C445" s="240" t="s">
        <v>572</v>
      </c>
      <c r="D445" s="241" t="s">
        <v>115</v>
      </c>
      <c r="E445" s="240" t="s">
        <v>571</v>
      </c>
      <c r="F445" s="242">
        <v>10629190</v>
      </c>
      <c r="G445" s="229">
        <v>1</v>
      </c>
    </row>
    <row r="446" spans="1:7">
      <c r="A446" s="227">
        <v>443</v>
      </c>
      <c r="B446" s="218" t="s">
        <v>529</v>
      </c>
      <c r="C446" s="219" t="s">
        <v>572</v>
      </c>
      <c r="D446" s="225" t="s">
        <v>136</v>
      </c>
      <c r="E446" s="219" t="s">
        <v>573</v>
      </c>
      <c r="F446" s="220">
        <v>4305241</v>
      </c>
      <c r="G446" s="229">
        <v>1</v>
      </c>
    </row>
    <row r="447" spans="1:7">
      <c r="A447" s="227">
        <v>444</v>
      </c>
      <c r="B447" s="239" t="s">
        <v>530</v>
      </c>
      <c r="C447" s="240" t="s">
        <v>574</v>
      </c>
      <c r="D447" s="241" t="s">
        <v>117</v>
      </c>
      <c r="E447" s="240" t="s">
        <v>573</v>
      </c>
      <c r="F447" s="242">
        <v>2361262</v>
      </c>
      <c r="G447" s="229">
        <v>1</v>
      </c>
    </row>
    <row r="448" spans="1:7">
      <c r="A448" s="227">
        <v>445</v>
      </c>
      <c r="B448" s="218" t="s">
        <v>784</v>
      </c>
      <c r="C448" s="219" t="s">
        <v>572</v>
      </c>
      <c r="D448" s="225" t="s">
        <v>176</v>
      </c>
      <c r="E448" s="219" t="s">
        <v>571</v>
      </c>
      <c r="F448" s="220">
        <v>1110907</v>
      </c>
      <c r="G448" s="229">
        <v>1</v>
      </c>
    </row>
    <row r="449" spans="1:7">
      <c r="A449" s="227">
        <v>446</v>
      </c>
      <c r="B449" s="239" t="s">
        <v>647</v>
      </c>
      <c r="C449" s="240" t="s">
        <v>572</v>
      </c>
      <c r="D449" s="241" t="s">
        <v>150</v>
      </c>
      <c r="E449" s="240" t="s">
        <v>573</v>
      </c>
      <c r="F449" s="242">
        <v>7057935</v>
      </c>
      <c r="G449" s="229">
        <v>1</v>
      </c>
    </row>
    <row r="450" spans="1:7">
      <c r="A450" s="227">
        <v>447</v>
      </c>
      <c r="B450" s="218" t="s">
        <v>605</v>
      </c>
      <c r="C450" s="219" t="s">
        <v>574</v>
      </c>
      <c r="D450" s="225" t="s">
        <v>128</v>
      </c>
      <c r="E450" s="219" t="s">
        <v>573</v>
      </c>
      <c r="F450" s="220">
        <v>2245311</v>
      </c>
      <c r="G450" s="229">
        <v>1</v>
      </c>
    </row>
    <row r="451" spans="1:7">
      <c r="A451" s="227">
        <v>448</v>
      </c>
      <c r="B451" s="239" t="s">
        <v>531</v>
      </c>
      <c r="C451" s="240" t="s">
        <v>572</v>
      </c>
      <c r="D451" s="241" t="s">
        <v>150</v>
      </c>
      <c r="E451" s="240" t="s">
        <v>571</v>
      </c>
      <c r="F451" s="242">
        <v>6846962</v>
      </c>
      <c r="G451" s="229">
        <v>1</v>
      </c>
    </row>
    <row r="452" spans="1:7">
      <c r="A452" s="227">
        <v>449</v>
      </c>
      <c r="B452" s="218" t="s">
        <v>532</v>
      </c>
      <c r="C452" s="219" t="s">
        <v>572</v>
      </c>
      <c r="D452" s="225" t="s">
        <v>141</v>
      </c>
      <c r="E452" s="219" t="s">
        <v>571</v>
      </c>
      <c r="F452" s="220">
        <v>4139455</v>
      </c>
      <c r="G452" s="229">
        <v>1</v>
      </c>
    </row>
    <row r="453" spans="1:7">
      <c r="A453" s="227">
        <v>450</v>
      </c>
      <c r="B453" s="239" t="s">
        <v>648</v>
      </c>
      <c r="C453" s="240" t="s">
        <v>572</v>
      </c>
      <c r="D453" s="241" t="s">
        <v>132</v>
      </c>
      <c r="E453" s="240" t="s">
        <v>571</v>
      </c>
      <c r="F453" s="242">
        <v>2637488</v>
      </c>
      <c r="G453" s="229">
        <v>1</v>
      </c>
    </row>
    <row r="454" spans="1:7">
      <c r="A454" s="227">
        <v>451</v>
      </c>
      <c r="B454" s="218" t="s">
        <v>533</v>
      </c>
      <c r="C454" s="219" t="s">
        <v>574</v>
      </c>
      <c r="D454" s="225" t="s">
        <v>129</v>
      </c>
      <c r="E454" s="219" t="s">
        <v>573</v>
      </c>
      <c r="F454" s="220">
        <v>6612948</v>
      </c>
      <c r="G454" s="229">
        <v>1</v>
      </c>
    </row>
    <row r="455" spans="1:7">
      <c r="A455" s="227">
        <v>452</v>
      </c>
      <c r="B455" s="239" t="s">
        <v>534</v>
      </c>
      <c r="C455" s="240" t="s">
        <v>574</v>
      </c>
      <c r="D455" s="241" t="s">
        <v>140</v>
      </c>
      <c r="E455" s="240" t="s">
        <v>573</v>
      </c>
      <c r="F455" s="242">
        <v>4602502</v>
      </c>
      <c r="G455" s="229">
        <v>1</v>
      </c>
    </row>
    <row r="456" spans="1:7">
      <c r="A456" s="227">
        <v>453</v>
      </c>
      <c r="B456" s="218" t="s">
        <v>535</v>
      </c>
      <c r="C456" s="219" t="s">
        <v>572</v>
      </c>
      <c r="D456" s="225" t="s">
        <v>160</v>
      </c>
      <c r="E456" s="219" t="s">
        <v>573</v>
      </c>
      <c r="F456" s="220">
        <v>1597587</v>
      </c>
      <c r="G456" s="229">
        <v>1</v>
      </c>
    </row>
    <row r="457" spans="1:7">
      <c r="A457" s="227">
        <v>454</v>
      </c>
      <c r="B457" s="239" t="s">
        <v>536</v>
      </c>
      <c r="C457" s="240" t="s">
        <v>572</v>
      </c>
      <c r="D457" s="241" t="s">
        <v>150</v>
      </c>
      <c r="E457" s="240" t="s">
        <v>573</v>
      </c>
      <c r="F457" s="242">
        <v>8134375</v>
      </c>
      <c r="G457" s="229">
        <v>1</v>
      </c>
    </row>
    <row r="458" spans="1:7">
      <c r="A458" s="227">
        <v>455</v>
      </c>
      <c r="B458" s="218" t="s">
        <v>537</v>
      </c>
      <c r="C458" s="219" t="s">
        <v>572</v>
      </c>
      <c r="D458" s="225" t="s">
        <v>39</v>
      </c>
      <c r="E458" s="219" t="s">
        <v>573</v>
      </c>
      <c r="F458" s="220">
        <v>2751052</v>
      </c>
      <c r="G458" s="229">
        <v>1</v>
      </c>
    </row>
    <row r="459" spans="1:7">
      <c r="A459" s="227">
        <v>456</v>
      </c>
      <c r="B459" s="239" t="s">
        <v>538</v>
      </c>
      <c r="C459" s="240" t="s">
        <v>572</v>
      </c>
      <c r="D459" s="241" t="s">
        <v>127</v>
      </c>
      <c r="E459" s="240" t="s">
        <v>573</v>
      </c>
      <c r="F459" s="242">
        <v>10257497</v>
      </c>
      <c r="G459" s="229">
        <v>1</v>
      </c>
    </row>
    <row r="460" spans="1:7">
      <c r="A460" s="227">
        <v>457</v>
      </c>
      <c r="B460" s="218" t="s">
        <v>539</v>
      </c>
      <c r="C460" s="219" t="s">
        <v>574</v>
      </c>
      <c r="D460" s="225" t="s">
        <v>170</v>
      </c>
      <c r="E460" s="219" t="s">
        <v>571</v>
      </c>
      <c r="F460" s="220">
        <v>1061716</v>
      </c>
      <c r="G460" s="229">
        <v>1</v>
      </c>
    </row>
    <row r="461" spans="1:7">
      <c r="A461" s="227">
        <v>458</v>
      </c>
      <c r="B461" s="239" t="s">
        <v>785</v>
      </c>
      <c r="C461" s="240" t="s">
        <v>574</v>
      </c>
      <c r="D461" s="241" t="s">
        <v>170</v>
      </c>
      <c r="E461" s="240" t="s">
        <v>571</v>
      </c>
      <c r="F461" s="242">
        <v>2095205</v>
      </c>
      <c r="G461" s="229">
        <v>1</v>
      </c>
    </row>
    <row r="462" spans="1:7">
      <c r="A462" s="227">
        <v>459</v>
      </c>
      <c r="B462" s="218" t="s">
        <v>540</v>
      </c>
      <c r="C462" s="219" t="s">
        <v>572</v>
      </c>
      <c r="D462" s="225" t="s">
        <v>137</v>
      </c>
      <c r="E462" s="219" t="s">
        <v>571</v>
      </c>
      <c r="F462" s="220">
        <v>3632048</v>
      </c>
      <c r="G462" s="229">
        <v>1</v>
      </c>
    </row>
    <row r="463" spans="1:7">
      <c r="A463" s="227">
        <v>460</v>
      </c>
      <c r="B463" s="239" t="s">
        <v>541</v>
      </c>
      <c r="C463" s="240" t="s">
        <v>572</v>
      </c>
      <c r="D463" s="241" t="s">
        <v>137</v>
      </c>
      <c r="E463" s="240" t="s">
        <v>571</v>
      </c>
      <c r="F463" s="242">
        <v>3237446</v>
      </c>
      <c r="G463" s="229">
        <v>1</v>
      </c>
    </row>
    <row r="464" spans="1:7">
      <c r="A464" s="227">
        <v>461</v>
      </c>
      <c r="B464" s="218" t="s">
        <v>542</v>
      </c>
      <c r="C464" s="219" t="s">
        <v>574</v>
      </c>
      <c r="D464" s="225" t="s">
        <v>107</v>
      </c>
      <c r="E464" s="219" t="s">
        <v>571</v>
      </c>
      <c r="F464" s="220">
        <v>4636536</v>
      </c>
      <c r="G464" s="229">
        <v>1</v>
      </c>
    </row>
    <row r="465" spans="1:7">
      <c r="A465" s="227">
        <v>462</v>
      </c>
      <c r="B465" s="239" t="s">
        <v>543</v>
      </c>
      <c r="C465" s="240" t="s">
        <v>574</v>
      </c>
      <c r="D465" s="241" t="s">
        <v>107</v>
      </c>
      <c r="E465" s="240" t="s">
        <v>571</v>
      </c>
      <c r="F465" s="242">
        <v>6407931</v>
      </c>
      <c r="G465" s="229">
        <v>1</v>
      </c>
    </row>
    <row r="466" spans="1:7">
      <c r="A466" s="227">
        <v>463</v>
      </c>
      <c r="B466" s="218" t="s">
        <v>544</v>
      </c>
      <c r="C466" s="219" t="s">
        <v>574</v>
      </c>
      <c r="D466" s="225" t="s">
        <v>178</v>
      </c>
      <c r="E466" s="219" t="s">
        <v>571</v>
      </c>
      <c r="F466" s="220">
        <v>2345099</v>
      </c>
      <c r="G466" s="229">
        <v>1</v>
      </c>
    </row>
    <row r="467" spans="1:7">
      <c r="A467" s="227">
        <v>464</v>
      </c>
      <c r="B467" s="239" t="s">
        <v>545</v>
      </c>
      <c r="C467" s="240" t="s">
        <v>574</v>
      </c>
      <c r="D467" s="241" t="s">
        <v>178</v>
      </c>
      <c r="E467" s="240" t="s">
        <v>571</v>
      </c>
      <c r="F467" s="242">
        <v>1733267</v>
      </c>
      <c r="G467" s="229">
        <v>1</v>
      </c>
    </row>
    <row r="468" spans="1:7">
      <c r="A468" s="227">
        <v>465</v>
      </c>
      <c r="B468" s="218" t="s">
        <v>786</v>
      </c>
      <c r="C468" s="219" t="s">
        <v>574</v>
      </c>
      <c r="D468" s="225" t="s">
        <v>178</v>
      </c>
      <c r="E468" s="219" t="s">
        <v>571</v>
      </c>
      <c r="F468" s="220">
        <v>825853</v>
      </c>
      <c r="G468" s="229">
        <v>1</v>
      </c>
    </row>
    <row r="469" spans="1:7">
      <c r="A469" s="227">
        <v>466</v>
      </c>
      <c r="B469" s="239" t="s">
        <v>546</v>
      </c>
      <c r="C469" s="240" t="s">
        <v>572</v>
      </c>
      <c r="D469" s="241" t="s">
        <v>111</v>
      </c>
      <c r="E469" s="240" t="s">
        <v>573</v>
      </c>
      <c r="F469" s="242">
        <v>13559444</v>
      </c>
      <c r="G469" s="229">
        <v>1</v>
      </c>
    </row>
    <row r="470" spans="1:7">
      <c r="A470" s="227">
        <v>467</v>
      </c>
      <c r="B470" s="218" t="s">
        <v>547</v>
      </c>
      <c r="C470" s="219" t="s">
        <v>572</v>
      </c>
      <c r="D470" s="225" t="s">
        <v>151</v>
      </c>
      <c r="E470" s="219" t="s">
        <v>573</v>
      </c>
      <c r="F470" s="220">
        <v>8999392</v>
      </c>
      <c r="G470" s="229">
        <v>1</v>
      </c>
    </row>
    <row r="471" spans="1:7">
      <c r="A471" s="227">
        <v>468</v>
      </c>
      <c r="B471" s="239" t="s">
        <v>787</v>
      </c>
      <c r="C471" s="240" t="s">
        <v>572</v>
      </c>
      <c r="D471" s="241" t="s">
        <v>105</v>
      </c>
      <c r="E471" s="240" t="s">
        <v>571</v>
      </c>
      <c r="F471" s="242">
        <v>5356246</v>
      </c>
      <c r="G471" s="229">
        <v>1</v>
      </c>
    </row>
    <row r="472" spans="1:7">
      <c r="A472" s="227">
        <v>469</v>
      </c>
      <c r="B472" s="218" t="s">
        <v>548</v>
      </c>
      <c r="C472" s="219" t="s">
        <v>574</v>
      </c>
      <c r="D472" s="225" t="s">
        <v>128</v>
      </c>
      <c r="E472" s="219" t="s">
        <v>573</v>
      </c>
      <c r="F472" s="220">
        <v>6026067</v>
      </c>
      <c r="G472" s="229">
        <v>1</v>
      </c>
    </row>
    <row r="473" spans="1:7">
      <c r="A473" s="227">
        <v>470</v>
      </c>
      <c r="B473" s="239" t="s">
        <v>788</v>
      </c>
      <c r="C473" s="240" t="s">
        <v>572</v>
      </c>
      <c r="D473" s="241" t="s">
        <v>150</v>
      </c>
      <c r="E473" s="240" t="s">
        <v>571</v>
      </c>
      <c r="F473" s="242">
        <v>3185013</v>
      </c>
      <c r="G473" s="229">
        <v>1</v>
      </c>
    </row>
    <row r="474" spans="1:7">
      <c r="A474" s="227">
        <v>471</v>
      </c>
      <c r="B474" s="218" t="s">
        <v>549</v>
      </c>
      <c r="C474" s="219" t="s">
        <v>572</v>
      </c>
      <c r="D474" s="225" t="s">
        <v>174</v>
      </c>
      <c r="E474" s="219" t="s">
        <v>573</v>
      </c>
      <c r="F474" s="220">
        <v>11437073</v>
      </c>
      <c r="G474" s="229">
        <v>1</v>
      </c>
    </row>
    <row r="475" spans="1:7">
      <c r="A475" s="227">
        <v>472</v>
      </c>
      <c r="B475" s="239" t="s">
        <v>789</v>
      </c>
      <c r="C475" s="240" t="s">
        <v>572</v>
      </c>
      <c r="D475" s="241" t="s">
        <v>174</v>
      </c>
      <c r="E475" s="240" t="s">
        <v>571</v>
      </c>
      <c r="F475" s="242">
        <v>2231658</v>
      </c>
      <c r="G475" s="229">
        <v>1</v>
      </c>
    </row>
    <row r="476" spans="1:7">
      <c r="A476" s="227">
        <v>473</v>
      </c>
      <c r="B476" s="218" t="s">
        <v>790</v>
      </c>
      <c r="C476" s="219" t="s">
        <v>572</v>
      </c>
      <c r="D476" s="225" t="s">
        <v>105</v>
      </c>
      <c r="E476" s="219" t="s">
        <v>571</v>
      </c>
      <c r="F476" s="220">
        <v>883693</v>
      </c>
      <c r="G476" s="229">
        <v>1</v>
      </c>
    </row>
    <row r="477" spans="1:7">
      <c r="A477" s="227">
        <v>474</v>
      </c>
      <c r="B477" s="239" t="s">
        <v>550</v>
      </c>
      <c r="C477" s="240" t="s">
        <v>574</v>
      </c>
      <c r="D477" s="241" t="s">
        <v>133</v>
      </c>
      <c r="E477" s="240" t="s">
        <v>571</v>
      </c>
      <c r="F477" s="242">
        <v>1834384</v>
      </c>
      <c r="G477" s="229">
        <v>1</v>
      </c>
    </row>
    <row r="478" spans="1:7">
      <c r="A478" s="227">
        <v>475</v>
      </c>
      <c r="B478" s="218" t="s">
        <v>551</v>
      </c>
      <c r="C478" s="219" t="s">
        <v>572</v>
      </c>
      <c r="D478" s="225" t="s">
        <v>146</v>
      </c>
      <c r="E478" s="219" t="s">
        <v>573</v>
      </c>
      <c r="F478" s="220">
        <v>11626221</v>
      </c>
      <c r="G478" s="229">
        <v>1</v>
      </c>
    </row>
    <row r="479" spans="1:7">
      <c r="A479" s="227">
        <v>476</v>
      </c>
      <c r="B479" s="239" t="s">
        <v>552</v>
      </c>
      <c r="C479" s="240" t="s">
        <v>572</v>
      </c>
      <c r="D479" s="241" t="s">
        <v>111</v>
      </c>
      <c r="E479" s="240" t="s">
        <v>573</v>
      </c>
      <c r="F479" s="242">
        <v>10206778</v>
      </c>
      <c r="G479" s="229">
        <v>1</v>
      </c>
    </row>
    <row r="480" spans="1:7">
      <c r="A480" s="227">
        <v>477</v>
      </c>
      <c r="B480" s="218" t="s">
        <v>553</v>
      </c>
      <c r="C480" s="219" t="s">
        <v>572</v>
      </c>
      <c r="D480" s="225" t="s">
        <v>154</v>
      </c>
      <c r="E480" s="219" t="s">
        <v>573</v>
      </c>
      <c r="F480" s="220">
        <v>3293171</v>
      </c>
      <c r="G480" s="229">
        <v>1</v>
      </c>
    </row>
    <row r="481" spans="1:7">
      <c r="A481" s="227">
        <v>478</v>
      </c>
      <c r="B481" s="239" t="s">
        <v>554</v>
      </c>
      <c r="C481" s="240" t="s">
        <v>572</v>
      </c>
      <c r="D481" s="241" t="s">
        <v>134</v>
      </c>
      <c r="E481" s="240" t="s">
        <v>573</v>
      </c>
      <c r="F481" s="242">
        <v>4381662</v>
      </c>
      <c r="G481" s="229">
        <v>1</v>
      </c>
    </row>
    <row r="482" spans="1:7">
      <c r="A482" s="227">
        <v>479</v>
      </c>
      <c r="B482" s="218" t="s">
        <v>555</v>
      </c>
      <c r="C482" s="219" t="s">
        <v>572</v>
      </c>
      <c r="D482" s="225" t="s">
        <v>174</v>
      </c>
      <c r="E482" s="219" t="s">
        <v>573</v>
      </c>
      <c r="F482" s="220">
        <v>8423048</v>
      </c>
      <c r="G482" s="229">
        <v>1</v>
      </c>
    </row>
    <row r="483" spans="1:7">
      <c r="A483" s="227">
        <v>480</v>
      </c>
      <c r="B483" s="239" t="s">
        <v>556</v>
      </c>
      <c r="C483" s="240" t="s">
        <v>574</v>
      </c>
      <c r="D483" s="241" t="s">
        <v>178</v>
      </c>
      <c r="E483" s="240" t="s">
        <v>573</v>
      </c>
      <c r="F483" s="242">
        <v>3377280</v>
      </c>
      <c r="G483" s="229">
        <v>1</v>
      </c>
    </row>
    <row r="484" spans="1:7">
      <c r="A484" s="227">
        <v>481</v>
      </c>
      <c r="B484" s="218" t="s">
        <v>557</v>
      </c>
      <c r="C484" s="219" t="s">
        <v>572</v>
      </c>
      <c r="D484" s="225" t="s">
        <v>150</v>
      </c>
      <c r="E484" s="219" t="s">
        <v>573</v>
      </c>
      <c r="F484" s="220">
        <v>3646267</v>
      </c>
      <c r="G484" s="229">
        <v>1</v>
      </c>
    </row>
    <row r="485" spans="1:7">
      <c r="A485" s="227">
        <v>482</v>
      </c>
      <c r="B485" s="239" t="s">
        <v>558</v>
      </c>
      <c r="C485" s="240" t="s">
        <v>572</v>
      </c>
      <c r="D485" s="241" t="s">
        <v>173</v>
      </c>
      <c r="E485" s="240" t="s">
        <v>571</v>
      </c>
      <c r="F485" s="242">
        <v>3088765</v>
      </c>
      <c r="G485" s="229">
        <v>1</v>
      </c>
    </row>
    <row r="486" spans="1:7">
      <c r="A486" s="227">
        <v>483</v>
      </c>
      <c r="B486" s="218" t="s">
        <v>559</v>
      </c>
      <c r="C486" s="219" t="s">
        <v>574</v>
      </c>
      <c r="D486" s="225" t="s">
        <v>126</v>
      </c>
      <c r="E486" s="219" t="s">
        <v>573</v>
      </c>
      <c r="F486" s="220">
        <v>5922193</v>
      </c>
      <c r="G486" s="229">
        <v>1</v>
      </c>
    </row>
    <row r="487" spans="1:7">
      <c r="A487" s="227">
        <v>484</v>
      </c>
      <c r="B487" s="239" t="s">
        <v>560</v>
      </c>
      <c r="C487" s="240" t="s">
        <v>574</v>
      </c>
      <c r="D487" s="241" t="s">
        <v>106</v>
      </c>
      <c r="E487" s="240" t="s">
        <v>571</v>
      </c>
      <c r="F487" s="242">
        <v>4752446</v>
      </c>
      <c r="G487" s="229">
        <v>1</v>
      </c>
    </row>
    <row r="488" spans="1:7">
      <c r="A488" s="227">
        <v>485</v>
      </c>
      <c r="B488" s="218" t="s">
        <v>561</v>
      </c>
      <c r="C488" s="219" t="s">
        <v>574</v>
      </c>
      <c r="D488" s="225" t="s">
        <v>106</v>
      </c>
      <c r="E488" s="219" t="s">
        <v>571</v>
      </c>
      <c r="F488" s="220">
        <v>608204</v>
      </c>
      <c r="G488" s="229">
        <v>1</v>
      </c>
    </row>
    <row r="489" spans="1:7">
      <c r="A489" s="227">
        <v>486</v>
      </c>
      <c r="B489" s="239" t="s">
        <v>562</v>
      </c>
      <c r="C489" s="240" t="s">
        <v>574</v>
      </c>
      <c r="D489" s="241" t="s">
        <v>106</v>
      </c>
      <c r="E489" s="240" t="s">
        <v>571</v>
      </c>
      <c r="F489" s="242">
        <v>3165588</v>
      </c>
      <c r="G489" s="229">
        <v>1</v>
      </c>
    </row>
    <row r="490" spans="1:7">
      <c r="A490" s="227">
        <v>487</v>
      </c>
      <c r="B490" s="218" t="s">
        <v>563</v>
      </c>
      <c r="C490" s="219" t="s">
        <v>572</v>
      </c>
      <c r="D490" s="225" t="s">
        <v>141</v>
      </c>
      <c r="E490" s="219" t="s">
        <v>571</v>
      </c>
      <c r="F490" s="220">
        <v>2315619</v>
      </c>
      <c r="G490" s="229">
        <v>1</v>
      </c>
    </row>
    <row r="491" spans="1:7">
      <c r="A491" s="227">
        <v>488</v>
      </c>
      <c r="B491" s="239" t="s">
        <v>649</v>
      </c>
      <c r="C491" s="240" t="s">
        <v>574</v>
      </c>
      <c r="D491" s="241" t="s">
        <v>171</v>
      </c>
      <c r="E491" s="240" t="s">
        <v>571</v>
      </c>
      <c r="F491" s="242">
        <v>2508068</v>
      </c>
      <c r="G491" s="229">
        <v>1</v>
      </c>
    </row>
    <row r="492" spans="1:7">
      <c r="A492" s="227">
        <v>489</v>
      </c>
      <c r="B492" s="218" t="s">
        <v>565</v>
      </c>
      <c r="C492" s="219" t="s">
        <v>572</v>
      </c>
      <c r="D492" s="225" t="s">
        <v>143</v>
      </c>
      <c r="E492" s="219" t="s">
        <v>571</v>
      </c>
      <c r="F492" s="220">
        <v>5835482</v>
      </c>
      <c r="G492" s="229">
        <v>1</v>
      </c>
    </row>
    <row r="493" spans="1:7">
      <c r="A493" s="227">
        <v>490</v>
      </c>
      <c r="B493" s="239" t="s">
        <v>566</v>
      </c>
      <c r="C493" s="240" t="s">
        <v>572</v>
      </c>
      <c r="D493" s="241" t="s">
        <v>143</v>
      </c>
      <c r="E493" s="240" t="s">
        <v>571</v>
      </c>
      <c r="F493" s="242">
        <v>10556834</v>
      </c>
      <c r="G493" s="229">
        <v>1</v>
      </c>
    </row>
    <row r="494" spans="1:7">
      <c r="A494" s="227">
        <v>491</v>
      </c>
      <c r="B494" s="218" t="s">
        <v>564</v>
      </c>
      <c r="C494" s="219" t="s">
        <v>572</v>
      </c>
      <c r="D494" s="225" t="s">
        <v>143</v>
      </c>
      <c r="E494" s="219" t="s">
        <v>571</v>
      </c>
      <c r="F494" s="220">
        <v>1414591</v>
      </c>
      <c r="G494" s="229">
        <v>1</v>
      </c>
    </row>
    <row r="495" spans="1:7">
      <c r="A495" s="227">
        <v>492</v>
      </c>
      <c r="B495" s="239" t="s">
        <v>567</v>
      </c>
      <c r="C495" s="240" t="s">
        <v>572</v>
      </c>
      <c r="D495" s="241" t="s">
        <v>176</v>
      </c>
      <c r="E495" s="240" t="s">
        <v>573</v>
      </c>
      <c r="F495" s="242">
        <v>4244895</v>
      </c>
      <c r="G495" s="229">
        <v>1</v>
      </c>
    </row>
    <row r="496" spans="1:7">
      <c r="A496" s="227">
        <v>493</v>
      </c>
      <c r="B496" s="218" t="s">
        <v>569</v>
      </c>
      <c r="C496" s="219" t="s">
        <v>572</v>
      </c>
      <c r="D496" s="225" t="s">
        <v>123</v>
      </c>
      <c r="E496" s="219" t="s">
        <v>573</v>
      </c>
      <c r="F496" s="220">
        <v>8107897</v>
      </c>
      <c r="G496" s="229">
        <v>1</v>
      </c>
    </row>
    <row r="497" spans="2:6">
      <c r="B497" s="218"/>
      <c r="C497" s="219"/>
      <c r="D497" s="225"/>
      <c r="E497" s="219"/>
      <c r="F497" s="220"/>
    </row>
    <row r="498" spans="2:6" ht="12.5" thickBot="1">
      <c r="B498" s="218"/>
      <c r="C498" s="219"/>
      <c r="D498" s="225"/>
      <c r="E498" s="219"/>
      <c r="F498" s="221">
        <f>SUM(F4:F496)</f>
        <v>2237203894</v>
      </c>
    </row>
    <row r="499" spans="2:6" ht="12.5" thickTop="1">
      <c r="B499" s="218" t="s">
        <v>722</v>
      </c>
      <c r="C499" s="219"/>
      <c r="D499" s="225"/>
      <c r="E499" s="219"/>
      <c r="F499" s="219"/>
    </row>
    <row r="500" spans="2:6">
      <c r="B500" s="218" t="s">
        <v>723</v>
      </c>
      <c r="C500" s="219"/>
      <c r="D500" s="225"/>
      <c r="E500" s="219"/>
      <c r="F500" s="219"/>
    </row>
    <row r="501" spans="2:6">
      <c r="B501" s="218" t="s">
        <v>724</v>
      </c>
      <c r="C501" s="219"/>
      <c r="D501" s="225"/>
      <c r="E501" s="219"/>
      <c r="F501" s="219"/>
    </row>
    <row r="502" spans="2:6">
      <c r="B502" s="218" t="s">
        <v>725</v>
      </c>
      <c r="C502" s="219"/>
      <c r="D502" s="225"/>
      <c r="E502" s="219"/>
      <c r="F502" s="219"/>
    </row>
    <row r="503" spans="2:6">
      <c r="B503" s="218" t="s">
        <v>726</v>
      </c>
      <c r="C503" s="219"/>
      <c r="D503" s="225"/>
      <c r="E503" s="219"/>
      <c r="F503" s="219"/>
    </row>
    <row r="504" spans="2:6">
      <c r="B504" s="218" t="s">
        <v>727</v>
      </c>
      <c r="C504" s="219"/>
      <c r="D504" s="225"/>
      <c r="E504" s="219"/>
      <c r="F504" s="222"/>
    </row>
    <row r="505" spans="2:6">
      <c r="B505" s="218" t="s">
        <v>728</v>
      </c>
      <c r="C505" s="219"/>
      <c r="D505" s="225"/>
      <c r="E505" s="219"/>
      <c r="F505" s="219"/>
    </row>
    <row r="506" spans="2:6">
      <c r="B506" s="218" t="s">
        <v>729</v>
      </c>
      <c r="C506" s="219"/>
      <c r="D506" s="225"/>
      <c r="E506" s="219"/>
      <c r="F506" s="219"/>
    </row>
    <row r="507" spans="2:6">
      <c r="B507" s="218" t="s">
        <v>730</v>
      </c>
      <c r="C507" s="219"/>
      <c r="D507" s="225"/>
      <c r="E507" s="219"/>
      <c r="F507" s="219"/>
    </row>
    <row r="508" spans="2:6">
      <c r="B508" s="218" t="s">
        <v>731</v>
      </c>
      <c r="C508" s="219"/>
      <c r="D508" s="225"/>
      <c r="E508" s="219"/>
      <c r="F508" s="219"/>
    </row>
    <row r="509" spans="2:6">
      <c r="B509" s="218" t="s">
        <v>732</v>
      </c>
      <c r="C509" s="219"/>
      <c r="D509" s="225"/>
      <c r="E509" s="219"/>
      <c r="F509" s="219"/>
    </row>
    <row r="510" spans="2:6">
      <c r="B510" s="218"/>
      <c r="C510" s="219"/>
      <c r="D510" s="225"/>
      <c r="E510" s="219"/>
      <c r="F510" s="219"/>
    </row>
    <row r="511" spans="2:6">
      <c r="B511" s="218"/>
      <c r="C511" s="219"/>
      <c r="D511" s="225"/>
      <c r="E511" s="219"/>
      <c r="F511" s="219"/>
    </row>
    <row r="512" spans="2:6">
      <c r="B512" s="223" t="s">
        <v>733</v>
      </c>
      <c r="C512" s="219"/>
      <c r="D512" s="225"/>
      <c r="E512" s="219"/>
      <c r="F512" s="219"/>
    </row>
    <row r="513" spans="2:6">
      <c r="B513" s="218"/>
      <c r="C513" s="219"/>
      <c r="D513" s="225"/>
      <c r="E513" s="219"/>
      <c r="F513" s="219"/>
    </row>
    <row r="514" spans="2:6">
      <c r="B514" s="217" t="s">
        <v>734</v>
      </c>
      <c r="C514" s="219"/>
      <c r="D514" s="225"/>
      <c r="E514" s="219"/>
      <c r="F514" s="219"/>
    </row>
  </sheetData>
  <sheetProtection sheet="1" objects="1" scenarios="1"/>
  <autoFilter ref="B3:G496" xr:uid="{06095DEB-9F0C-4FB5-AB20-9A279A5FEFB6}"/>
  <conditionalFormatting sqref="B4:B5">
    <cfRule type="duplicateValues" dxfId="5" priority="8"/>
  </conditionalFormatting>
  <conditionalFormatting sqref="B512:B514 B497:B510 B1:B5">
    <cfRule type="duplicateValues" dxfId="4" priority="23"/>
  </conditionalFormatting>
  <conditionalFormatting sqref="B1:B5 B497:B514">
    <cfRule type="duplicateValues" dxfId="3" priority="27"/>
  </conditionalFormatting>
  <conditionalFormatting sqref="B6:B496">
    <cfRule type="duplicateValues" dxfId="2" priority="1"/>
  </conditionalFormatting>
  <conditionalFormatting sqref="B6:B496">
    <cfRule type="duplicateValues" dxfId="1" priority="2"/>
  </conditionalFormatting>
  <conditionalFormatting sqref="B6:B496">
    <cfRule type="duplicateValues" dxfId="0" priority="3"/>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24CAC-CB0E-46DA-81AD-899DAE17CF1D}">
  <dimension ref="B1:E86"/>
  <sheetViews>
    <sheetView workbookViewId="0">
      <selection activeCell="I30" sqref="I30"/>
    </sheetView>
  </sheetViews>
  <sheetFormatPr defaultRowHeight="12.5"/>
  <sheetData>
    <row r="1" spans="2:5" ht="13">
      <c r="B1" s="231" t="s">
        <v>807</v>
      </c>
    </row>
    <row r="2" spans="2:5">
      <c r="B2" t="s">
        <v>808</v>
      </c>
    </row>
    <row r="5" spans="2:5">
      <c r="B5" s="205" t="s">
        <v>717</v>
      </c>
      <c r="C5" s="274"/>
      <c r="D5" s="274"/>
    </row>
    <row r="6" spans="2:5">
      <c r="B6" s="206" t="s">
        <v>591</v>
      </c>
      <c r="C6" s="207" t="s">
        <v>718</v>
      </c>
      <c r="D6" s="207" t="s">
        <v>719</v>
      </c>
    </row>
    <row r="7" spans="2:5" ht="14">
      <c r="B7" s="208" t="s">
        <v>102</v>
      </c>
      <c r="C7" s="209">
        <v>68</v>
      </c>
      <c r="D7" s="209">
        <v>3</v>
      </c>
      <c r="E7" s="210" t="s">
        <v>10</v>
      </c>
    </row>
    <row r="8" spans="2:5" ht="14">
      <c r="B8" s="211" t="s">
        <v>104</v>
      </c>
      <c r="C8" s="209">
        <v>647</v>
      </c>
      <c r="D8" s="209">
        <v>14</v>
      </c>
      <c r="E8" s="210" t="s">
        <v>11</v>
      </c>
    </row>
    <row r="9" spans="2:5" ht="14">
      <c r="B9" s="208" t="s">
        <v>105</v>
      </c>
      <c r="C9" s="209">
        <v>635</v>
      </c>
      <c r="D9" s="209">
        <v>9</v>
      </c>
      <c r="E9" s="210" t="s">
        <v>12</v>
      </c>
    </row>
    <row r="10" spans="2:5" ht="14">
      <c r="B10" s="211" t="s">
        <v>106</v>
      </c>
      <c r="C10" s="209">
        <v>213</v>
      </c>
      <c r="D10" s="209">
        <v>5</v>
      </c>
      <c r="E10" s="210" t="s">
        <v>13</v>
      </c>
    </row>
    <row r="11" spans="2:5" ht="14">
      <c r="B11" s="211" t="s">
        <v>107</v>
      </c>
      <c r="C11" s="209">
        <v>238</v>
      </c>
      <c r="D11" s="209">
        <v>4</v>
      </c>
      <c r="E11" s="210" t="s">
        <v>14</v>
      </c>
    </row>
    <row r="12" spans="2:5" ht="14">
      <c r="B12" s="208" t="s">
        <v>108</v>
      </c>
      <c r="C12" s="209">
        <v>208</v>
      </c>
      <c r="D12" s="209">
        <v>5</v>
      </c>
      <c r="E12" s="210" t="s">
        <v>15</v>
      </c>
    </row>
    <row r="13" spans="2:5" ht="14">
      <c r="B13" s="208" t="s">
        <v>109</v>
      </c>
      <c r="C13" s="209">
        <v>240</v>
      </c>
      <c r="D13" s="209">
        <v>6</v>
      </c>
      <c r="E13" s="210" t="s">
        <v>16</v>
      </c>
    </row>
    <row r="14" spans="2:5" ht="14">
      <c r="B14" s="208" t="s">
        <v>110</v>
      </c>
      <c r="C14" s="209">
        <v>162</v>
      </c>
      <c r="D14" s="209">
        <v>4</v>
      </c>
      <c r="E14" s="210" t="s">
        <v>17</v>
      </c>
    </row>
    <row r="15" spans="2:5" ht="14">
      <c r="B15" s="208" t="s">
        <v>111</v>
      </c>
      <c r="C15" s="209">
        <v>953</v>
      </c>
      <c r="D15" s="209">
        <v>15</v>
      </c>
      <c r="E15" s="210" t="s">
        <v>18</v>
      </c>
    </row>
    <row r="16" spans="2:5" ht="14">
      <c r="B16" s="208" t="s">
        <v>113</v>
      </c>
      <c r="C16" s="209">
        <v>254</v>
      </c>
      <c r="D16" s="209">
        <v>5</v>
      </c>
      <c r="E16" s="210" t="s">
        <v>19</v>
      </c>
    </row>
    <row r="17" spans="2:5" ht="14">
      <c r="B17" s="208" t="s">
        <v>114</v>
      </c>
      <c r="C17" s="209">
        <v>345</v>
      </c>
      <c r="D17" s="209">
        <v>5</v>
      </c>
      <c r="E17" s="210" t="s">
        <v>20</v>
      </c>
    </row>
    <row r="18" spans="2:5" ht="14">
      <c r="B18" s="208" t="s">
        <v>115</v>
      </c>
      <c r="C18" s="209">
        <v>912</v>
      </c>
      <c r="D18" s="209">
        <v>13</v>
      </c>
      <c r="E18" s="210" t="s">
        <v>21</v>
      </c>
    </row>
    <row r="19" spans="2:5" ht="14">
      <c r="B19" s="208" t="s">
        <v>26</v>
      </c>
      <c r="C19" s="209">
        <v>129</v>
      </c>
      <c r="D19" s="209">
        <v>3</v>
      </c>
      <c r="E19" s="210" t="s">
        <v>22</v>
      </c>
    </row>
    <row r="20" spans="2:5" ht="14">
      <c r="B20" s="208" t="s">
        <v>117</v>
      </c>
      <c r="C20" s="209">
        <v>167</v>
      </c>
      <c r="D20" s="209">
        <v>7</v>
      </c>
      <c r="E20" s="210" t="s">
        <v>23</v>
      </c>
    </row>
    <row r="21" spans="2:5" ht="14">
      <c r="B21" s="208" t="s">
        <v>119</v>
      </c>
      <c r="C21" s="209">
        <v>744</v>
      </c>
      <c r="D21" s="209">
        <v>12</v>
      </c>
      <c r="E21" s="210" t="s">
        <v>26</v>
      </c>
    </row>
    <row r="22" spans="2:5" ht="14">
      <c r="B22" s="211" t="s">
        <v>120</v>
      </c>
      <c r="C22" s="209">
        <v>332</v>
      </c>
      <c r="D22" s="209">
        <v>10</v>
      </c>
      <c r="E22" s="210" t="s">
        <v>25</v>
      </c>
    </row>
    <row r="23" spans="2:5" ht="14">
      <c r="B23" s="208" t="s">
        <v>121</v>
      </c>
      <c r="C23" s="209">
        <v>512</v>
      </c>
      <c r="D23" s="209">
        <v>9</v>
      </c>
      <c r="E23" s="210" t="s">
        <v>41</v>
      </c>
    </row>
    <row r="24" spans="2:5" ht="14">
      <c r="B24" s="208" t="s">
        <v>123</v>
      </c>
      <c r="C24" s="209">
        <v>740</v>
      </c>
      <c r="D24" s="209">
        <v>10</v>
      </c>
      <c r="E24" s="210" t="s">
        <v>42</v>
      </c>
    </row>
    <row r="25" spans="2:5" ht="14">
      <c r="B25" s="208" t="s">
        <v>124</v>
      </c>
      <c r="C25" s="209">
        <v>195</v>
      </c>
      <c r="D25" s="209">
        <v>6</v>
      </c>
      <c r="E25" s="210" t="s">
        <v>43</v>
      </c>
    </row>
    <row r="26" spans="2:5" ht="14">
      <c r="B26" s="211" t="s">
        <v>126</v>
      </c>
      <c r="C26" s="209">
        <v>662</v>
      </c>
      <c r="D26" s="209">
        <v>11</v>
      </c>
      <c r="E26" s="210" t="s">
        <v>44</v>
      </c>
    </row>
    <row r="27" spans="2:5" ht="14">
      <c r="B27" s="208" t="s">
        <v>127</v>
      </c>
      <c r="C27" s="209">
        <v>924</v>
      </c>
      <c r="D27" s="209">
        <v>14</v>
      </c>
      <c r="E27" s="210" t="s">
        <v>45</v>
      </c>
    </row>
    <row r="28" spans="2:5" ht="14">
      <c r="B28" s="208" t="s">
        <v>128</v>
      </c>
      <c r="C28" s="209">
        <v>1365</v>
      </c>
      <c r="D28" s="209">
        <v>26</v>
      </c>
      <c r="E28" s="210" t="s">
        <v>46</v>
      </c>
    </row>
    <row r="29" spans="2:5" ht="14">
      <c r="B29" s="211" t="s">
        <v>129</v>
      </c>
      <c r="C29" s="209">
        <v>326</v>
      </c>
      <c r="D29" s="209">
        <v>8</v>
      </c>
      <c r="E29" s="210" t="s">
        <v>47</v>
      </c>
    </row>
    <row r="30" spans="2:5" ht="14">
      <c r="B30" s="208" t="s">
        <v>132</v>
      </c>
      <c r="C30" s="209">
        <v>535</v>
      </c>
      <c r="D30" s="209">
        <v>9</v>
      </c>
      <c r="E30" s="210" t="s">
        <v>48</v>
      </c>
    </row>
    <row r="31" spans="2:5" ht="14">
      <c r="B31" s="211" t="s">
        <v>133</v>
      </c>
      <c r="C31" s="209">
        <v>153</v>
      </c>
      <c r="D31" s="209">
        <v>3</v>
      </c>
      <c r="E31" s="210" t="s">
        <v>49</v>
      </c>
    </row>
    <row r="32" spans="2:5" ht="14">
      <c r="B32" s="208" t="s">
        <v>134</v>
      </c>
      <c r="C32" s="209">
        <v>833</v>
      </c>
      <c r="D32" s="209">
        <v>14</v>
      </c>
      <c r="E32" s="210" t="s">
        <v>50</v>
      </c>
    </row>
    <row r="33" spans="2:5" ht="14">
      <c r="B33" s="208" t="s">
        <v>136</v>
      </c>
      <c r="C33" s="209">
        <v>910</v>
      </c>
      <c r="D33" s="209">
        <v>16</v>
      </c>
      <c r="E33" s="210" t="s">
        <v>51</v>
      </c>
    </row>
    <row r="34" spans="2:5" ht="14">
      <c r="B34" s="208" t="s">
        <v>137</v>
      </c>
      <c r="C34" s="209">
        <v>761</v>
      </c>
      <c r="D34" s="209">
        <v>11</v>
      </c>
      <c r="E34" s="210" t="s">
        <v>52</v>
      </c>
    </row>
    <row r="35" spans="2:5" ht="14">
      <c r="B35" s="211" t="s">
        <v>138</v>
      </c>
      <c r="C35" s="209">
        <v>522</v>
      </c>
      <c r="D35" s="209">
        <v>13</v>
      </c>
      <c r="E35" s="210" t="s">
        <v>53</v>
      </c>
    </row>
    <row r="36" spans="2:5" ht="14">
      <c r="B36" s="211" t="s">
        <v>140</v>
      </c>
      <c r="C36" s="209">
        <v>103</v>
      </c>
      <c r="D36" s="209">
        <v>3</v>
      </c>
      <c r="E36" s="210" t="s">
        <v>54</v>
      </c>
    </row>
    <row r="37" spans="2:5" ht="14">
      <c r="B37" s="208" t="s">
        <v>141</v>
      </c>
      <c r="C37" s="209">
        <v>522</v>
      </c>
      <c r="D37" s="209">
        <v>7</v>
      </c>
      <c r="E37" s="210" t="s">
        <v>55</v>
      </c>
    </row>
    <row r="38" spans="2:5" ht="14">
      <c r="B38" s="208" t="s">
        <v>143</v>
      </c>
      <c r="C38" s="209">
        <v>466</v>
      </c>
      <c r="D38" s="209">
        <v>9</v>
      </c>
      <c r="E38" s="210" t="s">
        <v>56</v>
      </c>
    </row>
    <row r="39" spans="2:5" ht="14">
      <c r="B39" s="208" t="s">
        <v>144</v>
      </c>
      <c r="C39" s="209">
        <v>640</v>
      </c>
      <c r="D39" s="209">
        <v>8</v>
      </c>
      <c r="E39" s="210" t="s">
        <v>57</v>
      </c>
    </row>
    <row r="40" spans="2:5" ht="14">
      <c r="B40" s="211" t="s">
        <v>145</v>
      </c>
      <c r="C40" s="209">
        <v>718</v>
      </c>
      <c r="D40" s="209">
        <v>10</v>
      </c>
      <c r="E40" s="210" t="s">
        <v>58</v>
      </c>
    </row>
    <row r="41" spans="2:5" ht="14">
      <c r="B41" s="208" t="s">
        <v>146</v>
      </c>
      <c r="C41" s="209">
        <v>523</v>
      </c>
      <c r="D41" s="209">
        <v>7</v>
      </c>
      <c r="E41" s="210" t="s">
        <v>59</v>
      </c>
    </row>
    <row r="42" spans="2:5" ht="14">
      <c r="B42" s="211" t="s">
        <v>147</v>
      </c>
      <c r="C42" s="209">
        <v>281</v>
      </c>
      <c r="D42" s="209">
        <v>8</v>
      </c>
      <c r="E42" s="210" t="s">
        <v>60</v>
      </c>
    </row>
    <row r="43" spans="2:5" ht="14">
      <c r="B43" s="208" t="s">
        <v>148</v>
      </c>
      <c r="C43" s="209">
        <v>269</v>
      </c>
      <c r="D43" s="209">
        <v>6</v>
      </c>
      <c r="E43" s="210" t="s">
        <v>61</v>
      </c>
    </row>
    <row r="44" spans="2:5" ht="14">
      <c r="B44" s="208" t="s">
        <v>150</v>
      </c>
      <c r="C44" s="209">
        <v>955</v>
      </c>
      <c r="D44" s="209">
        <v>15</v>
      </c>
      <c r="E44" s="210" t="s">
        <v>62</v>
      </c>
    </row>
    <row r="45" spans="2:5" ht="14">
      <c r="B45" s="208" t="s">
        <v>151</v>
      </c>
      <c r="C45" s="209">
        <v>745</v>
      </c>
      <c r="D45" s="209">
        <v>11</v>
      </c>
      <c r="E45" s="210" t="s">
        <v>63</v>
      </c>
    </row>
    <row r="46" spans="2:5" ht="14">
      <c r="B46" s="208" t="s">
        <v>152</v>
      </c>
      <c r="C46" s="209">
        <v>167</v>
      </c>
      <c r="D46" s="209">
        <v>5</v>
      </c>
      <c r="E46" s="210" t="s">
        <v>64</v>
      </c>
    </row>
    <row r="47" spans="2:5" ht="14">
      <c r="B47" s="208" t="s">
        <v>153</v>
      </c>
      <c r="C47" s="209">
        <v>641</v>
      </c>
      <c r="D47" s="209">
        <v>12</v>
      </c>
      <c r="E47" s="210" t="s">
        <v>65</v>
      </c>
    </row>
    <row r="48" spans="2:5" ht="14">
      <c r="B48" s="208" t="s">
        <v>154</v>
      </c>
      <c r="C48" s="209">
        <v>820</v>
      </c>
      <c r="D48" s="209">
        <v>17</v>
      </c>
      <c r="E48" s="210" t="s">
        <v>66</v>
      </c>
    </row>
    <row r="49" spans="2:5" ht="14">
      <c r="B49" s="208" t="s">
        <v>159</v>
      </c>
      <c r="C49" s="209">
        <v>168</v>
      </c>
      <c r="D49" s="209">
        <v>4</v>
      </c>
      <c r="E49" s="210" t="s">
        <v>67</v>
      </c>
    </row>
    <row r="50" spans="2:5" ht="14">
      <c r="B50" s="208" t="s">
        <v>160</v>
      </c>
      <c r="C50" s="209">
        <v>377</v>
      </c>
      <c r="D50" s="209">
        <v>10</v>
      </c>
      <c r="E50" s="210" t="s">
        <v>68</v>
      </c>
    </row>
    <row r="51" spans="2:5" ht="14">
      <c r="B51" s="211" t="s">
        <v>163</v>
      </c>
      <c r="C51" s="209">
        <v>105</v>
      </c>
      <c r="D51" s="209">
        <v>4</v>
      </c>
      <c r="E51" s="210" t="s">
        <v>69</v>
      </c>
    </row>
    <row r="52" spans="2:5" ht="14">
      <c r="B52" s="208" t="s">
        <v>165</v>
      </c>
      <c r="C52" s="209">
        <v>244</v>
      </c>
      <c r="D52" s="209">
        <v>5</v>
      </c>
      <c r="E52" s="210" t="s">
        <v>70</v>
      </c>
    </row>
    <row r="53" spans="2:5" ht="14">
      <c r="B53" s="211" t="s">
        <v>167</v>
      </c>
      <c r="C53" s="209">
        <v>89</v>
      </c>
      <c r="D53" s="209">
        <v>3</v>
      </c>
      <c r="E53" s="210" t="s">
        <v>71</v>
      </c>
    </row>
    <row r="54" spans="2:5" ht="14">
      <c r="B54" s="211" t="s">
        <v>168</v>
      </c>
      <c r="C54" s="209">
        <v>159</v>
      </c>
      <c r="D54" s="209">
        <v>4</v>
      </c>
      <c r="E54" s="210" t="s">
        <v>72</v>
      </c>
    </row>
    <row r="55" spans="2:5" ht="14">
      <c r="B55" s="211" t="s">
        <v>170</v>
      </c>
      <c r="C55" s="209">
        <v>154</v>
      </c>
      <c r="D55" s="209">
        <v>4</v>
      </c>
      <c r="E55" s="210" t="s">
        <v>73</v>
      </c>
    </row>
    <row r="56" spans="2:5" ht="14">
      <c r="B56" s="211" t="s">
        <v>178</v>
      </c>
      <c r="C56" s="209">
        <v>234</v>
      </c>
      <c r="D56" s="209">
        <v>8</v>
      </c>
      <c r="E56" s="210" t="s">
        <v>74</v>
      </c>
    </row>
    <row r="57" spans="2:5" ht="14">
      <c r="B57" s="208" t="s">
        <v>171</v>
      </c>
      <c r="C57" s="209">
        <v>318</v>
      </c>
      <c r="D57" s="209">
        <v>7</v>
      </c>
      <c r="E57" s="210" t="s">
        <v>75</v>
      </c>
    </row>
    <row r="58" spans="2:5" ht="14">
      <c r="B58" s="208" t="s">
        <v>38</v>
      </c>
      <c r="C58" s="209">
        <v>431</v>
      </c>
      <c r="D58" s="209">
        <v>6</v>
      </c>
      <c r="E58" s="210" t="s">
        <v>76</v>
      </c>
    </row>
    <row r="59" spans="2:5" ht="14">
      <c r="B59" s="208" t="s">
        <v>173</v>
      </c>
      <c r="C59" s="209">
        <v>780</v>
      </c>
      <c r="D59" s="209">
        <v>12</v>
      </c>
      <c r="E59" s="210" t="s">
        <v>77</v>
      </c>
    </row>
    <row r="60" spans="2:5" ht="14">
      <c r="B60" s="208" t="s">
        <v>180</v>
      </c>
      <c r="C60" s="209">
        <v>143</v>
      </c>
      <c r="D60" s="209">
        <v>3</v>
      </c>
      <c r="E60" s="210" t="s">
        <v>78</v>
      </c>
    </row>
    <row r="61" spans="2:5" ht="14">
      <c r="B61" s="208" t="s">
        <v>174</v>
      </c>
      <c r="C61" s="209">
        <v>903</v>
      </c>
      <c r="D61" s="209">
        <v>13</v>
      </c>
      <c r="E61" s="210" t="s">
        <v>79</v>
      </c>
    </row>
    <row r="62" spans="2:5" ht="14">
      <c r="B62" s="208" t="s">
        <v>39</v>
      </c>
      <c r="C62" s="209">
        <v>288</v>
      </c>
      <c r="D62" s="209">
        <v>7</v>
      </c>
      <c r="E62" s="210" t="s">
        <v>80</v>
      </c>
    </row>
    <row r="63" spans="2:5" ht="14">
      <c r="B63" s="208" t="s">
        <v>176</v>
      </c>
      <c r="C63" s="209">
        <v>446</v>
      </c>
      <c r="D63" s="209">
        <v>9</v>
      </c>
      <c r="E63" s="210" t="s">
        <v>81</v>
      </c>
    </row>
    <row r="64" spans="2:5" ht="14.5" thickBot="1">
      <c r="B64" s="205"/>
      <c r="C64" s="212">
        <f>SUM(C7:C63)</f>
        <v>26374</v>
      </c>
      <c r="D64" s="212">
        <f>SUM(D7:D63)</f>
        <v>487</v>
      </c>
      <c r="E64" s="210" t="s">
        <v>82</v>
      </c>
    </row>
    <row r="65" spans="2:5" ht="14.5" thickTop="1">
      <c r="B65" s="208"/>
      <c r="C65" s="213"/>
      <c r="D65" s="213"/>
      <c r="E65" s="210" t="s">
        <v>83</v>
      </c>
    </row>
    <row r="66" spans="2:5" ht="14">
      <c r="B66" s="208"/>
      <c r="C66" s="213"/>
      <c r="D66" s="213"/>
      <c r="E66" s="210" t="s">
        <v>84</v>
      </c>
    </row>
    <row r="67" spans="2:5" ht="14">
      <c r="B67" s="208"/>
      <c r="C67" s="214"/>
      <c r="D67" s="214"/>
      <c r="E67" s="210" t="s">
        <v>85</v>
      </c>
    </row>
    <row r="68" spans="2:5" ht="14">
      <c r="B68" s="215"/>
      <c r="C68" s="213"/>
      <c r="D68" s="213"/>
      <c r="E68" s="210" t="s">
        <v>86</v>
      </c>
    </row>
    <row r="69" spans="2:5" ht="14">
      <c r="B69" s="208"/>
      <c r="C69" s="213"/>
      <c r="D69" s="213"/>
      <c r="E69" s="210" t="s">
        <v>87</v>
      </c>
    </row>
    <row r="70" spans="2:5" ht="14">
      <c r="B70" s="216"/>
      <c r="C70" s="213"/>
      <c r="D70" s="213"/>
      <c r="E70" s="210" t="s">
        <v>88</v>
      </c>
    </row>
    <row r="71" spans="2:5" ht="14">
      <c r="B71" s="216"/>
      <c r="C71" s="213"/>
      <c r="D71" s="213"/>
      <c r="E71" s="210" t="s">
        <v>89</v>
      </c>
    </row>
    <row r="72" spans="2:5" ht="14">
      <c r="B72" s="47"/>
      <c r="C72" s="213"/>
      <c r="D72" s="213"/>
      <c r="E72" s="210" t="s">
        <v>90</v>
      </c>
    </row>
    <row r="73" spans="2:5" ht="14">
      <c r="B73" s="47"/>
      <c r="C73" s="213"/>
      <c r="D73" s="213"/>
      <c r="E73" s="210" t="s">
        <v>91</v>
      </c>
    </row>
    <row r="74" spans="2:5" ht="14">
      <c r="B74" s="216"/>
      <c r="C74" s="213"/>
      <c r="D74" s="213"/>
      <c r="E74" s="210" t="s">
        <v>92</v>
      </c>
    </row>
    <row r="75" spans="2:5" ht="14">
      <c r="B75" s="47"/>
      <c r="C75" s="213"/>
      <c r="D75" s="213"/>
      <c r="E75" s="210" t="s">
        <v>93</v>
      </c>
    </row>
    <row r="76" spans="2:5" ht="14">
      <c r="B76" s="47"/>
      <c r="C76" s="213"/>
      <c r="D76" s="213"/>
      <c r="E76" s="210" t="s">
        <v>94</v>
      </c>
    </row>
    <row r="77" spans="2:5" ht="14">
      <c r="B77" s="47"/>
      <c r="C77" s="213"/>
      <c r="D77" s="213"/>
      <c r="E77" s="210" t="s">
        <v>95</v>
      </c>
    </row>
    <row r="78" spans="2:5" ht="14">
      <c r="B78" s="47"/>
      <c r="C78" s="213"/>
      <c r="D78" s="213"/>
      <c r="E78" s="210" t="s">
        <v>96</v>
      </c>
    </row>
    <row r="79" spans="2:5" ht="14">
      <c r="B79" s="47"/>
      <c r="C79" s="213"/>
      <c r="D79" s="213"/>
      <c r="E79" s="210" t="s">
        <v>172</v>
      </c>
    </row>
    <row r="80" spans="2:5" ht="14">
      <c r="B80" s="47"/>
      <c r="C80" s="213"/>
      <c r="D80" s="213"/>
      <c r="E80" s="210" t="s">
        <v>97</v>
      </c>
    </row>
    <row r="81" spans="2:5" ht="14">
      <c r="B81" s="47"/>
      <c r="C81" s="213"/>
      <c r="D81" s="213"/>
      <c r="E81" s="210" t="s">
        <v>98</v>
      </c>
    </row>
    <row r="82" spans="2:5" ht="14">
      <c r="B82" s="208"/>
      <c r="C82" s="213"/>
      <c r="D82" s="213"/>
      <c r="E82" s="210" t="s">
        <v>99</v>
      </c>
    </row>
    <row r="83" spans="2:5" ht="14">
      <c r="B83" s="208"/>
      <c r="C83" s="213"/>
      <c r="D83" s="213"/>
      <c r="E83" s="210" t="s">
        <v>175</v>
      </c>
    </row>
    <row r="84" spans="2:5" ht="14">
      <c r="B84" s="208"/>
      <c r="C84" s="213"/>
      <c r="D84" s="213"/>
      <c r="E84" s="210" t="s">
        <v>100</v>
      </c>
    </row>
    <row r="85" spans="2:5" ht="14">
      <c r="B85" s="208"/>
      <c r="C85" s="213"/>
      <c r="D85" s="213"/>
      <c r="E85" s="210" t="s">
        <v>101</v>
      </c>
    </row>
    <row r="86" spans="2:5">
      <c r="B86" s="208"/>
      <c r="C86" s="213"/>
      <c r="D86" s="213"/>
    </row>
  </sheetData>
  <mergeCells count="1">
    <mergeCell ref="C5:D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H10" sqref="H10"/>
    </sheetView>
  </sheetViews>
  <sheetFormatPr defaultRowHeight="12.5"/>
  <cols>
    <col min="1" max="1" width="35" customWidth="1"/>
    <col min="2" max="2" width="10.36328125" customWidth="1"/>
    <col min="3" max="3" width="16" bestFit="1" customWidth="1"/>
    <col min="4" max="4" width="10.36328125" customWidth="1"/>
    <col min="5" max="5" width="12" style="126" bestFit="1" customWidth="1"/>
    <col min="6" max="7" width="10.36328125" style="126" customWidth="1"/>
    <col min="8" max="9" width="5.2695312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8" t="s">
        <v>587</v>
      </c>
      <c r="B1" s="64"/>
      <c r="C1" s="65"/>
      <c r="D1" s="64"/>
      <c r="E1" s="122"/>
      <c r="F1" s="127"/>
      <c r="G1" s="127"/>
      <c r="H1" s="66"/>
      <c r="I1" s="66"/>
      <c r="J1" s="275" t="s">
        <v>588</v>
      </c>
      <c r="K1" s="275"/>
      <c r="L1" s="275"/>
      <c r="M1" s="275"/>
      <c r="N1" s="275"/>
      <c r="O1" s="275"/>
      <c r="P1" s="275"/>
      <c r="Q1" s="275"/>
    </row>
    <row r="2" spans="1:19" ht="19.5" customHeight="1">
      <c r="A2" s="67"/>
      <c r="B2" s="64"/>
      <c r="C2" s="65"/>
      <c r="D2" s="64"/>
      <c r="E2" s="122"/>
      <c r="F2" s="127"/>
      <c r="G2" s="127"/>
      <c r="H2" s="66"/>
      <c r="I2" s="66"/>
      <c r="J2" s="68" t="s">
        <v>589</v>
      </c>
      <c r="K2" s="64"/>
      <c r="L2" s="69"/>
      <c r="M2" s="69"/>
      <c r="N2" s="69"/>
      <c r="Q2" s="68" t="s">
        <v>708</v>
      </c>
    </row>
    <row r="3" spans="1:19" ht="21">
      <c r="A3" s="70" t="s">
        <v>590</v>
      </c>
      <c r="B3" s="71" t="s">
        <v>581</v>
      </c>
      <c r="C3" s="70" t="s">
        <v>591</v>
      </c>
      <c r="D3" s="71" t="s">
        <v>599</v>
      </c>
      <c r="E3" s="123" t="s">
        <v>613</v>
      </c>
      <c r="F3" s="128" t="s">
        <v>614</v>
      </c>
      <c r="G3" s="128"/>
      <c r="J3" s="64"/>
      <c r="K3" s="72" t="s">
        <v>602</v>
      </c>
      <c r="L3" s="72" t="s">
        <v>603</v>
      </c>
      <c r="M3" s="72" t="s">
        <v>703</v>
      </c>
      <c r="N3" s="72" t="s">
        <v>182</v>
      </c>
      <c r="R3" s="72" t="s">
        <v>602</v>
      </c>
      <c r="S3" s="72" t="s">
        <v>703</v>
      </c>
    </row>
    <row r="4" spans="1:19" ht="13">
      <c r="A4" s="62" t="s">
        <v>184</v>
      </c>
      <c r="B4" s="73" t="s">
        <v>572</v>
      </c>
      <c r="C4" s="74" t="s">
        <v>153</v>
      </c>
      <c r="D4" s="73" t="s">
        <v>571</v>
      </c>
      <c r="E4" s="124">
        <v>1498831.3199999998</v>
      </c>
      <c r="F4" s="129">
        <v>55</v>
      </c>
      <c r="G4" s="129">
        <v>1</v>
      </c>
      <c r="J4" s="155" t="s">
        <v>102</v>
      </c>
      <c r="K4" s="131">
        <f>SUMIF($C$4:$C$495,J4,E$4:E$495)</f>
        <v>1681082.3800000001</v>
      </c>
      <c r="L4" s="131">
        <f>SUMIF($C$4:$C$495,J4,F$4:F$495)</f>
        <v>57</v>
      </c>
      <c r="M4" s="166">
        <f>K4/1000000</f>
        <v>1.6810823800000001</v>
      </c>
      <c r="N4" s="69">
        <f>SUMIF($C$4:$C$495,J4,G$4:G$495)</f>
        <v>2</v>
      </c>
      <c r="O4" s="160">
        <f>K4/1000000</f>
        <v>1.6810823800000001</v>
      </c>
      <c r="Q4" s="163" t="s">
        <v>10</v>
      </c>
      <c r="R4" s="164"/>
    </row>
    <row r="5" spans="1:19" ht="13">
      <c r="A5" s="63" t="s">
        <v>185</v>
      </c>
      <c r="B5" s="75" t="s">
        <v>572</v>
      </c>
      <c r="C5" s="76" t="s">
        <v>127</v>
      </c>
      <c r="D5" s="75" t="s">
        <v>571</v>
      </c>
      <c r="E5" s="125">
        <v>2778436.79</v>
      </c>
      <c r="F5" s="130">
        <v>77</v>
      </c>
      <c r="G5" s="130">
        <v>1</v>
      </c>
      <c r="J5" s="155" t="s">
        <v>181</v>
      </c>
      <c r="K5" s="131">
        <f t="shared" ref="K5:K36" ca="1" si="0">SUMIF($C$4:$C$499,J5,E$4:E$495)</f>
        <v>3978324.37</v>
      </c>
      <c r="L5" s="131">
        <f t="shared" ref="L5:L36" ca="1" si="1">SUMIF($C$4:$C$499,J5,F$4:F$495)</f>
        <v>88</v>
      </c>
      <c r="M5" s="166">
        <f t="shared" ref="M5:M68" ca="1" si="2">K5/1000000</f>
        <v>3.9783243700000002</v>
      </c>
      <c r="N5" s="69">
        <f t="shared" ref="N5:N36" ca="1" si="3">SUMIF($C$4:$C$499,J5,G$4:G$495)</f>
        <v>2</v>
      </c>
      <c r="O5" s="160">
        <f t="shared" ref="O5:O68" ca="1" si="4">K5/1000000</f>
        <v>3.9783243700000002</v>
      </c>
      <c r="Q5" s="163" t="s">
        <v>11</v>
      </c>
      <c r="R5" s="164"/>
    </row>
    <row r="6" spans="1:19">
      <c r="A6" s="63" t="s">
        <v>186</v>
      </c>
      <c r="B6" s="75" t="s">
        <v>572</v>
      </c>
      <c r="C6" s="76" t="s">
        <v>119</v>
      </c>
      <c r="D6" s="75" t="s">
        <v>573</v>
      </c>
      <c r="E6" s="125">
        <v>3868270.3200000003</v>
      </c>
      <c r="F6" s="130">
        <v>50</v>
      </c>
      <c r="G6" s="130">
        <v>1</v>
      </c>
      <c r="J6" s="155" t="s">
        <v>104</v>
      </c>
      <c r="K6" s="131">
        <f t="shared" ca="1" si="0"/>
        <v>43713216.259999998</v>
      </c>
      <c r="L6" s="131">
        <f t="shared" ca="1" si="1"/>
        <v>637</v>
      </c>
      <c r="M6" s="166">
        <f t="shared" ca="1" si="2"/>
        <v>43.713216259999996</v>
      </c>
      <c r="N6" s="69">
        <f t="shared" ca="1" si="3"/>
        <v>14</v>
      </c>
      <c r="O6" s="160">
        <f t="shared" ca="1" si="4"/>
        <v>43.713216259999996</v>
      </c>
      <c r="Q6" s="163" t="s">
        <v>12</v>
      </c>
      <c r="R6" s="165">
        <v>43713216.259999998</v>
      </c>
      <c r="S6" s="131">
        <f>R6/1000000</f>
        <v>43.713216259999996</v>
      </c>
    </row>
    <row r="7" spans="1:19">
      <c r="A7" s="63" t="s">
        <v>187</v>
      </c>
      <c r="B7" s="75" t="s">
        <v>572</v>
      </c>
      <c r="C7" s="76" t="s">
        <v>127</v>
      </c>
      <c r="D7" s="75" t="s">
        <v>573</v>
      </c>
      <c r="E7" s="125">
        <v>1712455.5500000003</v>
      </c>
      <c r="F7" s="130">
        <v>24</v>
      </c>
      <c r="G7" s="130">
        <v>1</v>
      </c>
      <c r="J7" s="155" t="s">
        <v>105</v>
      </c>
      <c r="K7" s="131">
        <f t="shared" ca="1" si="0"/>
        <v>42485587.540000007</v>
      </c>
      <c r="L7" s="131">
        <f t="shared" ca="1" si="1"/>
        <v>635</v>
      </c>
      <c r="M7" s="166">
        <f t="shared" ca="1" si="2"/>
        <v>42.485587540000004</v>
      </c>
      <c r="N7" s="69">
        <f t="shared" ca="1" si="3"/>
        <v>9</v>
      </c>
      <c r="O7" s="160">
        <f t="shared" ca="1" si="4"/>
        <v>42.485587540000004</v>
      </c>
      <c r="Q7" s="163" t="s">
        <v>13</v>
      </c>
      <c r="R7" s="165">
        <v>42485587.539999999</v>
      </c>
      <c r="S7" s="131">
        <f t="shared" ref="S7:S10" si="5">R7/1000000</f>
        <v>42.485587539999997</v>
      </c>
    </row>
    <row r="8" spans="1:19">
      <c r="A8" s="63" t="s">
        <v>188</v>
      </c>
      <c r="B8" s="75" t="s">
        <v>574</v>
      </c>
      <c r="C8" s="76" t="s">
        <v>35</v>
      </c>
      <c r="D8" s="75" t="s">
        <v>571</v>
      </c>
      <c r="E8" s="125">
        <v>1714786.8800000001</v>
      </c>
      <c r="F8" s="130">
        <v>35</v>
      </c>
      <c r="G8" s="130">
        <v>1</v>
      </c>
      <c r="J8" s="155" t="s">
        <v>106</v>
      </c>
      <c r="K8" s="131">
        <f t="shared" ca="1" si="0"/>
        <v>13044199.819999998</v>
      </c>
      <c r="L8" s="131">
        <f t="shared" ca="1" si="1"/>
        <v>213</v>
      </c>
      <c r="M8" s="166">
        <f t="shared" ca="1" si="2"/>
        <v>13.044199819999998</v>
      </c>
      <c r="N8" s="69">
        <f t="shared" ca="1" si="3"/>
        <v>5</v>
      </c>
      <c r="O8" s="160">
        <f t="shared" ca="1" si="4"/>
        <v>13.044199819999998</v>
      </c>
      <c r="Q8" s="163" t="s">
        <v>14</v>
      </c>
      <c r="R8" s="165">
        <v>13044199.82</v>
      </c>
      <c r="S8" s="131">
        <f t="shared" si="5"/>
        <v>13.044199820000001</v>
      </c>
    </row>
    <row r="9" spans="1:19">
      <c r="A9" s="63" t="s">
        <v>189</v>
      </c>
      <c r="B9" s="75" t="s">
        <v>574</v>
      </c>
      <c r="C9" s="76" t="s">
        <v>126</v>
      </c>
      <c r="D9" s="75" t="s">
        <v>573</v>
      </c>
      <c r="E9" s="125">
        <v>8258808.3899999997</v>
      </c>
      <c r="F9" s="130">
        <v>100</v>
      </c>
      <c r="G9" s="130">
        <v>1</v>
      </c>
      <c r="J9" s="155" t="s">
        <v>107</v>
      </c>
      <c r="K9" s="131">
        <f t="shared" ca="1" si="0"/>
        <v>12615876.949999999</v>
      </c>
      <c r="L9" s="131">
        <f t="shared" ca="1" si="1"/>
        <v>238</v>
      </c>
      <c r="M9" s="166">
        <f t="shared" ca="1" si="2"/>
        <v>12.615876949999999</v>
      </c>
      <c r="N9" s="69">
        <f t="shared" ca="1" si="3"/>
        <v>4</v>
      </c>
      <c r="O9" s="160">
        <f t="shared" ca="1" si="4"/>
        <v>12.615876949999999</v>
      </c>
      <c r="Q9" s="163" t="s">
        <v>15</v>
      </c>
      <c r="R9" s="165">
        <v>12615876.949999999</v>
      </c>
      <c r="S9" s="131">
        <f t="shared" si="5"/>
        <v>12.615876949999999</v>
      </c>
    </row>
    <row r="10" spans="1:19">
      <c r="A10" s="63" t="s">
        <v>190</v>
      </c>
      <c r="B10" s="75" t="s">
        <v>572</v>
      </c>
      <c r="C10" s="76" t="s">
        <v>132</v>
      </c>
      <c r="D10" s="75" t="s">
        <v>571</v>
      </c>
      <c r="E10" s="125">
        <v>1370251.67</v>
      </c>
      <c r="F10" s="130">
        <v>37</v>
      </c>
      <c r="G10" s="130">
        <v>1</v>
      </c>
      <c r="J10" s="155" t="s">
        <v>108</v>
      </c>
      <c r="K10" s="131">
        <f t="shared" ca="1" si="0"/>
        <v>10227125.75</v>
      </c>
      <c r="L10" s="131">
        <f t="shared" ca="1" si="1"/>
        <v>207</v>
      </c>
      <c r="M10" s="166">
        <f t="shared" ca="1" si="2"/>
        <v>10.227125750000001</v>
      </c>
      <c r="N10" s="69">
        <f t="shared" ca="1" si="3"/>
        <v>5</v>
      </c>
      <c r="O10" s="160">
        <f t="shared" ca="1" si="4"/>
        <v>10.227125750000001</v>
      </c>
      <c r="Q10" s="163" t="s">
        <v>16</v>
      </c>
      <c r="R10" s="165">
        <v>10227125.75</v>
      </c>
      <c r="S10" s="131">
        <f t="shared" si="5"/>
        <v>10.227125750000001</v>
      </c>
    </row>
    <row r="11" spans="1:19" ht="13">
      <c r="A11" s="63" t="s">
        <v>651</v>
      </c>
      <c r="B11" s="75" t="s">
        <v>572</v>
      </c>
      <c r="C11" s="76" t="s">
        <v>132</v>
      </c>
      <c r="D11" s="75" t="s">
        <v>571</v>
      </c>
      <c r="E11" s="125">
        <v>2470289.4500000002</v>
      </c>
      <c r="F11" s="130">
        <v>50</v>
      </c>
      <c r="G11" s="130">
        <v>1</v>
      </c>
      <c r="J11" s="155" t="s">
        <v>109</v>
      </c>
      <c r="K11" s="131">
        <f t="shared" ca="1" si="0"/>
        <v>4484575.3600000003</v>
      </c>
      <c r="L11" s="131">
        <f t="shared" ca="1" si="1"/>
        <v>104</v>
      </c>
      <c r="M11" s="166">
        <f t="shared" ca="1" si="2"/>
        <v>4.48457536</v>
      </c>
      <c r="N11" s="69">
        <f t="shared" ca="1" si="3"/>
        <v>3</v>
      </c>
      <c r="O11" s="160">
        <f t="shared" ca="1" si="4"/>
        <v>4.48457536</v>
      </c>
      <c r="Q11" s="163" t="s">
        <v>17</v>
      </c>
      <c r="R11" s="164"/>
      <c r="S11" s="131"/>
    </row>
    <row r="12" spans="1:19">
      <c r="A12" s="63" t="s">
        <v>191</v>
      </c>
      <c r="B12" s="75" t="s">
        <v>572</v>
      </c>
      <c r="C12" s="76" t="s">
        <v>132</v>
      </c>
      <c r="D12" s="75" t="s">
        <v>571</v>
      </c>
      <c r="E12" s="125">
        <v>3268206.01</v>
      </c>
      <c r="F12" s="130">
        <v>83</v>
      </c>
      <c r="G12" s="130">
        <v>1</v>
      </c>
      <c r="J12" s="155" t="s">
        <v>110</v>
      </c>
      <c r="K12" s="131">
        <f t="shared" ca="1" si="0"/>
        <v>13839655.640000001</v>
      </c>
      <c r="L12" s="131">
        <f t="shared" ca="1" si="1"/>
        <v>162</v>
      </c>
      <c r="M12" s="166">
        <f t="shared" ca="1" si="2"/>
        <v>13.83965564</v>
      </c>
      <c r="N12" s="69">
        <f t="shared" ca="1" si="3"/>
        <v>4</v>
      </c>
      <c r="O12" s="160">
        <f t="shared" ca="1" si="4"/>
        <v>13.83965564</v>
      </c>
      <c r="Q12" s="163" t="s">
        <v>18</v>
      </c>
      <c r="R12" s="165">
        <v>13839655.640000001</v>
      </c>
      <c r="S12" s="131">
        <f t="shared" ref="S12:S14" si="6">R12/1000000</f>
        <v>13.83965564</v>
      </c>
    </row>
    <row r="13" spans="1:19">
      <c r="A13" s="63" t="s">
        <v>192</v>
      </c>
      <c r="B13" s="75" t="s">
        <v>574</v>
      </c>
      <c r="C13" s="76" t="s">
        <v>113</v>
      </c>
      <c r="D13" s="75" t="s">
        <v>573</v>
      </c>
      <c r="E13" s="125">
        <v>1002275.6099999999</v>
      </c>
      <c r="F13" s="130">
        <v>42</v>
      </c>
      <c r="G13" s="130">
        <v>1</v>
      </c>
      <c r="J13" s="155" t="s">
        <v>111</v>
      </c>
      <c r="K13" s="131">
        <f t="shared" ca="1" si="0"/>
        <v>101974223.75999999</v>
      </c>
      <c r="L13" s="131">
        <f t="shared" ca="1" si="1"/>
        <v>953</v>
      </c>
      <c r="M13" s="166">
        <f t="shared" ca="1" si="2"/>
        <v>101.97422375999999</v>
      </c>
      <c r="N13" s="69">
        <f t="shared" ca="1" si="3"/>
        <v>15</v>
      </c>
      <c r="O13" s="160">
        <f t="shared" ca="1" si="4"/>
        <v>101.97422375999999</v>
      </c>
      <c r="Q13" s="163" t="s">
        <v>19</v>
      </c>
      <c r="R13" s="165">
        <v>101974223.76000001</v>
      </c>
      <c r="S13" s="131">
        <f t="shared" si="6"/>
        <v>101.97422376</v>
      </c>
    </row>
    <row r="14" spans="1:19">
      <c r="A14" s="63" t="s">
        <v>193</v>
      </c>
      <c r="B14" s="75" t="s">
        <v>572</v>
      </c>
      <c r="C14" s="76" t="s">
        <v>115</v>
      </c>
      <c r="D14" s="75" t="s">
        <v>571</v>
      </c>
      <c r="E14" s="125">
        <v>5043037.75</v>
      </c>
      <c r="F14" s="130">
        <v>80</v>
      </c>
      <c r="G14" s="130">
        <v>1</v>
      </c>
      <c r="J14" s="155" t="s">
        <v>112</v>
      </c>
      <c r="K14" s="131">
        <f t="shared" ca="1" si="0"/>
        <v>0</v>
      </c>
      <c r="L14" s="131">
        <f t="shared" ca="1" si="1"/>
        <v>0</v>
      </c>
      <c r="M14" s="166">
        <f t="shared" ca="1" si="2"/>
        <v>0</v>
      </c>
      <c r="N14" s="69">
        <f t="shared" ca="1" si="3"/>
        <v>0</v>
      </c>
      <c r="O14" s="160">
        <f t="shared" ca="1" si="4"/>
        <v>0</v>
      </c>
      <c r="Q14" s="163" t="s">
        <v>20</v>
      </c>
      <c r="R14" s="165">
        <v>0</v>
      </c>
      <c r="S14" s="131">
        <f t="shared" si="6"/>
        <v>0</v>
      </c>
    </row>
    <row r="15" spans="1:19" ht="13">
      <c r="A15" s="63" t="s">
        <v>194</v>
      </c>
      <c r="B15" s="75" t="s">
        <v>572</v>
      </c>
      <c r="C15" s="76" t="s">
        <v>165</v>
      </c>
      <c r="D15" s="75" t="s">
        <v>573</v>
      </c>
      <c r="E15" s="125">
        <v>2636524.9500000002</v>
      </c>
      <c r="F15" s="130">
        <v>45</v>
      </c>
      <c r="G15" s="130">
        <v>1</v>
      </c>
      <c r="J15" s="155" t="s">
        <v>113</v>
      </c>
      <c r="K15" s="131">
        <f t="shared" ca="1" si="0"/>
        <v>6756968.0499999998</v>
      </c>
      <c r="L15" s="131">
        <f t="shared" ca="1" si="1"/>
        <v>209</v>
      </c>
      <c r="M15" s="166">
        <f t="shared" ca="1" si="2"/>
        <v>6.7569680500000002</v>
      </c>
      <c r="N15" s="69">
        <f t="shared" ca="1" si="3"/>
        <v>4</v>
      </c>
      <c r="O15" s="160">
        <f t="shared" ca="1" si="4"/>
        <v>6.7569680500000002</v>
      </c>
      <c r="Q15" s="163" t="s">
        <v>21</v>
      </c>
      <c r="R15" s="164"/>
      <c r="S15" s="131"/>
    </row>
    <row r="16" spans="1:19">
      <c r="A16" s="63" t="s">
        <v>195</v>
      </c>
      <c r="B16" s="75" t="s">
        <v>574</v>
      </c>
      <c r="C16" s="76" t="s">
        <v>167</v>
      </c>
      <c r="D16" s="75" t="s">
        <v>571</v>
      </c>
      <c r="E16" s="125">
        <v>558385.9</v>
      </c>
      <c r="F16" s="130">
        <v>34</v>
      </c>
      <c r="G16" s="130">
        <v>1</v>
      </c>
      <c r="J16" s="155" t="s">
        <v>114</v>
      </c>
      <c r="K16" s="131">
        <f t="shared" ca="1" si="0"/>
        <v>21286227.939999998</v>
      </c>
      <c r="L16" s="131">
        <f t="shared" ca="1" si="1"/>
        <v>325</v>
      </c>
      <c r="M16" s="166">
        <f t="shared" ca="1" si="2"/>
        <v>21.286227939999996</v>
      </c>
      <c r="N16" s="69">
        <f t="shared" ca="1" si="3"/>
        <v>5</v>
      </c>
      <c r="O16" s="160">
        <f t="shared" ca="1" si="4"/>
        <v>21.286227939999996</v>
      </c>
      <c r="Q16" s="163" t="s">
        <v>22</v>
      </c>
      <c r="R16" s="165">
        <v>21286227.940000001</v>
      </c>
      <c r="S16" s="131">
        <f t="shared" ref="S16:S17" si="7">R16/1000000</f>
        <v>21.28622794</v>
      </c>
    </row>
    <row r="17" spans="1:19">
      <c r="A17" s="63" t="s">
        <v>652</v>
      </c>
      <c r="B17" s="75" t="s">
        <v>574</v>
      </c>
      <c r="C17" s="76" t="s">
        <v>181</v>
      </c>
      <c r="D17" s="75" t="s">
        <v>571</v>
      </c>
      <c r="E17" s="125">
        <v>3252623.81</v>
      </c>
      <c r="F17" s="130">
        <v>55</v>
      </c>
      <c r="G17" s="130">
        <v>1</v>
      </c>
      <c r="J17" s="155" t="s">
        <v>115</v>
      </c>
      <c r="K17" s="131">
        <f t="shared" ca="1" si="0"/>
        <v>98000778.709999993</v>
      </c>
      <c r="L17" s="131">
        <f t="shared" ca="1" si="1"/>
        <v>912</v>
      </c>
      <c r="M17" s="166">
        <f t="shared" ca="1" si="2"/>
        <v>98.000778709999992</v>
      </c>
      <c r="N17" s="69">
        <f t="shared" ca="1" si="3"/>
        <v>13</v>
      </c>
      <c r="O17" s="160">
        <f t="shared" ca="1" si="4"/>
        <v>98.000778709999992</v>
      </c>
      <c r="Q17" s="163" t="s">
        <v>23</v>
      </c>
      <c r="R17" s="165">
        <v>98000778.709999993</v>
      </c>
      <c r="S17" s="131">
        <f t="shared" si="7"/>
        <v>98.000778709999992</v>
      </c>
    </row>
    <row r="18" spans="1:19" ht="13">
      <c r="A18" s="63" t="s">
        <v>196</v>
      </c>
      <c r="B18" s="75" t="s">
        <v>572</v>
      </c>
      <c r="C18" s="76" t="s">
        <v>143</v>
      </c>
      <c r="D18" s="75" t="s">
        <v>573</v>
      </c>
      <c r="E18" s="125">
        <v>6429779.8499999996</v>
      </c>
      <c r="F18" s="130">
        <v>50</v>
      </c>
      <c r="G18" s="130">
        <v>1</v>
      </c>
      <c r="J18" s="155" t="s">
        <v>26</v>
      </c>
      <c r="K18" s="131">
        <f t="shared" ca="1" si="0"/>
        <v>5847241.5999999996</v>
      </c>
      <c r="L18" s="131">
        <f t="shared" ca="1" si="1"/>
        <v>99</v>
      </c>
      <c r="M18" s="166">
        <f t="shared" ca="1" si="2"/>
        <v>5.8472415999999994</v>
      </c>
      <c r="N18" s="69">
        <f t="shared" ca="1" si="3"/>
        <v>2</v>
      </c>
      <c r="O18" s="160">
        <f t="shared" ca="1" si="4"/>
        <v>5.8472415999999994</v>
      </c>
      <c r="Q18" s="163" t="s">
        <v>26</v>
      </c>
      <c r="R18" s="164"/>
      <c r="S18" s="131"/>
    </row>
    <row r="19" spans="1:19" ht="13">
      <c r="A19" s="63" t="s">
        <v>197</v>
      </c>
      <c r="B19" s="75" t="s">
        <v>574</v>
      </c>
      <c r="C19" s="76" t="s">
        <v>117</v>
      </c>
      <c r="D19" s="75" t="s">
        <v>573</v>
      </c>
      <c r="E19" s="125">
        <v>1526081.79</v>
      </c>
      <c r="F19" s="130">
        <v>23</v>
      </c>
      <c r="G19" s="130">
        <v>1</v>
      </c>
      <c r="J19" s="155" t="s">
        <v>117</v>
      </c>
      <c r="K19" s="131">
        <f t="shared" ca="1" si="0"/>
        <v>6219374.9500000002</v>
      </c>
      <c r="L19" s="131">
        <f t="shared" ca="1" si="1"/>
        <v>110</v>
      </c>
      <c r="M19" s="166">
        <f t="shared" ca="1" si="2"/>
        <v>6.2193749500000006</v>
      </c>
      <c r="N19" s="69">
        <f t="shared" ca="1" si="3"/>
        <v>5</v>
      </c>
      <c r="O19" s="160">
        <f t="shared" ca="1" si="4"/>
        <v>6.2193749500000006</v>
      </c>
      <c r="Q19" s="163" t="s">
        <v>25</v>
      </c>
      <c r="R19" s="164"/>
      <c r="S19" s="131"/>
    </row>
    <row r="20" spans="1:19" ht="13">
      <c r="A20" s="63" t="s">
        <v>198</v>
      </c>
      <c r="B20" s="75" t="s">
        <v>574</v>
      </c>
      <c r="C20" s="76" t="s">
        <v>128</v>
      </c>
      <c r="D20" s="75" t="s">
        <v>571</v>
      </c>
      <c r="E20" s="125">
        <v>2767699.17</v>
      </c>
      <c r="F20" s="130">
        <v>30</v>
      </c>
      <c r="G20" s="130">
        <v>1</v>
      </c>
      <c r="J20" s="155" t="s">
        <v>27</v>
      </c>
      <c r="K20" s="131">
        <f t="shared" ca="1" si="0"/>
        <v>2097431.81</v>
      </c>
      <c r="L20" s="131">
        <f t="shared" ca="1" si="1"/>
        <v>57</v>
      </c>
      <c r="M20" s="166">
        <f t="shared" ca="1" si="2"/>
        <v>2.0974318100000002</v>
      </c>
      <c r="N20" s="69">
        <f t="shared" ca="1" si="3"/>
        <v>2</v>
      </c>
      <c r="O20" s="160">
        <f t="shared" ca="1" si="4"/>
        <v>2.0974318100000002</v>
      </c>
      <c r="Q20" s="163" t="s">
        <v>41</v>
      </c>
      <c r="R20" s="164"/>
      <c r="S20" s="131"/>
    </row>
    <row r="21" spans="1:19">
      <c r="A21" s="63" t="s">
        <v>199</v>
      </c>
      <c r="B21" s="75" t="s">
        <v>574</v>
      </c>
      <c r="C21" s="76" t="s">
        <v>152</v>
      </c>
      <c r="D21" s="75" t="s">
        <v>571</v>
      </c>
      <c r="E21" s="125">
        <v>680648.56</v>
      </c>
      <c r="F21" s="130">
        <v>30</v>
      </c>
      <c r="G21" s="130">
        <v>1</v>
      </c>
      <c r="J21" s="155" t="s">
        <v>119</v>
      </c>
      <c r="K21" s="131">
        <f t="shared" ca="1" si="0"/>
        <v>56942296.109999999</v>
      </c>
      <c r="L21" s="131">
        <f t="shared" ca="1" si="1"/>
        <v>743</v>
      </c>
      <c r="M21" s="166">
        <f t="shared" ca="1" si="2"/>
        <v>56.942296110000001</v>
      </c>
      <c r="N21" s="69">
        <f t="shared" ca="1" si="3"/>
        <v>12</v>
      </c>
      <c r="O21" s="160">
        <f t="shared" ca="1" si="4"/>
        <v>56.942296110000001</v>
      </c>
      <c r="Q21" s="163" t="s">
        <v>42</v>
      </c>
      <c r="R21" s="165">
        <v>56942296.109999999</v>
      </c>
      <c r="S21" s="131">
        <f t="shared" ref="S21:S23" si="8">R21/1000000</f>
        <v>56.942296110000001</v>
      </c>
    </row>
    <row r="22" spans="1:19">
      <c r="A22" s="63" t="s">
        <v>200</v>
      </c>
      <c r="B22" s="75" t="s">
        <v>574</v>
      </c>
      <c r="C22" s="76" t="s">
        <v>120</v>
      </c>
      <c r="D22" s="75" t="s">
        <v>571</v>
      </c>
      <c r="E22" s="125">
        <v>1502242.8599999999</v>
      </c>
      <c r="F22" s="130">
        <v>26</v>
      </c>
      <c r="G22" s="130">
        <v>1</v>
      </c>
      <c r="J22" s="155" t="s">
        <v>120</v>
      </c>
      <c r="K22" s="131">
        <f t="shared" ca="1" si="0"/>
        <v>19870189.939999998</v>
      </c>
      <c r="L22" s="131">
        <f t="shared" ca="1" si="1"/>
        <v>332</v>
      </c>
      <c r="M22" s="166">
        <f t="shared" ca="1" si="2"/>
        <v>19.870189939999996</v>
      </c>
      <c r="N22" s="69">
        <f t="shared" ca="1" si="3"/>
        <v>10</v>
      </c>
      <c r="O22" s="160">
        <f t="shared" ca="1" si="4"/>
        <v>19.870189939999996</v>
      </c>
      <c r="Q22" s="163" t="s">
        <v>43</v>
      </c>
      <c r="R22" s="165">
        <v>19870189.940000001</v>
      </c>
      <c r="S22" s="131">
        <f t="shared" si="8"/>
        <v>19.870189940000003</v>
      </c>
    </row>
    <row r="23" spans="1:19">
      <c r="A23" s="63" t="s">
        <v>201</v>
      </c>
      <c r="B23" s="75" t="s">
        <v>574</v>
      </c>
      <c r="C23" s="76" t="s">
        <v>120</v>
      </c>
      <c r="D23" s="75" t="s">
        <v>571</v>
      </c>
      <c r="E23" s="125">
        <v>774483.83000000007</v>
      </c>
      <c r="F23" s="130">
        <v>15</v>
      </c>
      <c r="G23" s="130">
        <v>1</v>
      </c>
      <c r="J23" s="155" t="s">
        <v>121</v>
      </c>
      <c r="K23" s="131">
        <f t="shared" ca="1" si="0"/>
        <v>46303077.789999999</v>
      </c>
      <c r="L23" s="131">
        <f t="shared" ca="1" si="1"/>
        <v>519</v>
      </c>
      <c r="M23" s="166">
        <f t="shared" ca="1" si="2"/>
        <v>46.303077789999996</v>
      </c>
      <c r="N23" s="69">
        <f t="shared" ca="1" si="3"/>
        <v>9</v>
      </c>
      <c r="O23" s="160">
        <f t="shared" ca="1" si="4"/>
        <v>46.303077789999996</v>
      </c>
      <c r="Q23" s="163" t="s">
        <v>44</v>
      </c>
      <c r="R23" s="165">
        <v>46303077.789999999</v>
      </c>
      <c r="S23" s="131">
        <f t="shared" si="8"/>
        <v>46.303077789999996</v>
      </c>
    </row>
    <row r="24" spans="1:19" ht="13">
      <c r="A24" s="63" t="s">
        <v>650</v>
      </c>
      <c r="B24" s="75" t="s">
        <v>574</v>
      </c>
      <c r="C24" s="76" t="s">
        <v>120</v>
      </c>
      <c r="D24" s="75" t="s">
        <v>571</v>
      </c>
      <c r="E24" s="125">
        <v>4150689.94</v>
      </c>
      <c r="F24" s="130">
        <v>51</v>
      </c>
      <c r="G24" s="130">
        <v>1</v>
      </c>
      <c r="J24" s="155" t="s">
        <v>28</v>
      </c>
      <c r="K24" s="131">
        <f t="shared" ca="1" si="0"/>
        <v>1573498.96</v>
      </c>
      <c r="L24" s="131">
        <f t="shared" ca="1" si="1"/>
        <v>45</v>
      </c>
      <c r="M24" s="166">
        <f t="shared" ca="1" si="2"/>
        <v>1.57349896</v>
      </c>
      <c r="N24" s="69">
        <f t="shared" ca="1" si="3"/>
        <v>1</v>
      </c>
      <c r="O24" s="160">
        <f t="shared" ca="1" si="4"/>
        <v>1.57349896</v>
      </c>
      <c r="Q24" s="163" t="s">
        <v>45</v>
      </c>
      <c r="R24" s="164"/>
      <c r="S24" s="131"/>
    </row>
    <row r="25" spans="1:19">
      <c r="A25" s="63" t="s">
        <v>704</v>
      </c>
      <c r="B25" s="75" t="s">
        <v>574</v>
      </c>
      <c r="C25" s="76" t="s">
        <v>120</v>
      </c>
      <c r="D25" s="75" t="s">
        <v>571</v>
      </c>
      <c r="E25" s="125">
        <v>2606343.5</v>
      </c>
      <c r="F25" s="130">
        <v>37</v>
      </c>
      <c r="G25" s="130">
        <v>1</v>
      </c>
      <c r="J25" s="155" t="s">
        <v>123</v>
      </c>
      <c r="K25" s="131">
        <f t="shared" ca="1" si="0"/>
        <v>54025303.760000005</v>
      </c>
      <c r="L25" s="131">
        <f t="shared" ca="1" si="1"/>
        <v>780</v>
      </c>
      <c r="M25" s="166">
        <f t="shared" ca="1" si="2"/>
        <v>54.025303760000007</v>
      </c>
      <c r="N25" s="69">
        <f t="shared" ca="1" si="3"/>
        <v>11</v>
      </c>
      <c r="O25" s="160">
        <f t="shared" ca="1" si="4"/>
        <v>54.025303760000007</v>
      </c>
      <c r="Q25" s="163" t="s">
        <v>46</v>
      </c>
      <c r="R25" s="165">
        <v>54025303.759999998</v>
      </c>
      <c r="S25" s="131">
        <f>R25/1000000</f>
        <v>54.02530376</v>
      </c>
    </row>
    <row r="26" spans="1:19" ht="13">
      <c r="A26" s="63" t="s">
        <v>202</v>
      </c>
      <c r="B26" s="75" t="s">
        <v>572</v>
      </c>
      <c r="C26" s="76" t="s">
        <v>39</v>
      </c>
      <c r="D26" s="75" t="s">
        <v>573</v>
      </c>
      <c r="E26" s="125">
        <v>4145324.38</v>
      </c>
      <c r="F26" s="130">
        <v>32</v>
      </c>
      <c r="G26" s="130">
        <v>1</v>
      </c>
      <c r="J26" s="155" t="s">
        <v>124</v>
      </c>
      <c r="K26" s="131">
        <f t="shared" ca="1" si="0"/>
        <v>5655412.0499999998</v>
      </c>
      <c r="L26" s="131">
        <f t="shared" ca="1" si="1"/>
        <v>120</v>
      </c>
      <c r="M26" s="166">
        <f t="shared" ca="1" si="2"/>
        <v>5.6554120499999998</v>
      </c>
      <c r="N26" s="69">
        <f t="shared" ca="1" si="3"/>
        <v>4</v>
      </c>
      <c r="O26" s="160">
        <f t="shared" ca="1" si="4"/>
        <v>5.6554120499999998</v>
      </c>
      <c r="Q26" s="163" t="s">
        <v>47</v>
      </c>
      <c r="R26" s="164"/>
      <c r="S26" s="131"/>
    </row>
    <row r="27" spans="1:19">
      <c r="A27" s="63" t="s">
        <v>203</v>
      </c>
      <c r="B27" s="75" t="s">
        <v>572</v>
      </c>
      <c r="C27" s="76" t="s">
        <v>160</v>
      </c>
      <c r="D27" s="75" t="s">
        <v>573</v>
      </c>
      <c r="E27" s="125">
        <v>4224612.24</v>
      </c>
      <c r="F27" s="130">
        <v>45</v>
      </c>
      <c r="G27" s="130">
        <v>1</v>
      </c>
      <c r="J27" s="155" t="s">
        <v>125</v>
      </c>
      <c r="K27" s="131">
        <f t="shared" ca="1" si="0"/>
        <v>0</v>
      </c>
      <c r="L27" s="131">
        <f t="shared" ca="1" si="1"/>
        <v>0</v>
      </c>
      <c r="M27" s="166">
        <f t="shared" ca="1" si="2"/>
        <v>0</v>
      </c>
      <c r="N27" s="69">
        <f t="shared" ca="1" si="3"/>
        <v>0</v>
      </c>
      <c r="O27" s="160">
        <f t="shared" ca="1" si="4"/>
        <v>0</v>
      </c>
      <c r="Q27" s="163" t="s">
        <v>48</v>
      </c>
      <c r="R27" s="165">
        <v>0</v>
      </c>
      <c r="S27" s="131">
        <f t="shared" ref="S27:S29" si="9">R27/1000000</f>
        <v>0</v>
      </c>
    </row>
    <row r="28" spans="1:19">
      <c r="A28" s="63" t="s">
        <v>206</v>
      </c>
      <c r="B28" s="75" t="s">
        <v>574</v>
      </c>
      <c r="C28" s="76" t="s">
        <v>104</v>
      </c>
      <c r="D28" s="75" t="s">
        <v>571</v>
      </c>
      <c r="E28" s="125">
        <v>4022313.1</v>
      </c>
      <c r="F28" s="130">
        <v>49</v>
      </c>
      <c r="G28" s="130">
        <v>1</v>
      </c>
      <c r="J28" s="155" t="s">
        <v>126</v>
      </c>
      <c r="K28" s="131">
        <f t="shared" ca="1" si="0"/>
        <v>37393438.339999996</v>
      </c>
      <c r="L28" s="131">
        <f t="shared" ca="1" si="1"/>
        <v>661</v>
      </c>
      <c r="M28" s="166">
        <f t="shared" ca="1" si="2"/>
        <v>37.393438339999996</v>
      </c>
      <c r="N28" s="69">
        <f t="shared" ca="1" si="3"/>
        <v>11</v>
      </c>
      <c r="O28" s="160">
        <f t="shared" ca="1" si="4"/>
        <v>37.393438339999996</v>
      </c>
      <c r="Q28" s="163" t="s">
        <v>49</v>
      </c>
      <c r="R28" s="165">
        <v>37393438.340000004</v>
      </c>
      <c r="S28" s="131">
        <f t="shared" si="9"/>
        <v>37.393438340000003</v>
      </c>
    </row>
    <row r="29" spans="1:19">
      <c r="A29" s="63" t="s">
        <v>204</v>
      </c>
      <c r="B29" s="75" t="s">
        <v>574</v>
      </c>
      <c r="C29" s="76" t="s">
        <v>104</v>
      </c>
      <c r="D29" s="75" t="s">
        <v>571</v>
      </c>
      <c r="E29" s="125">
        <v>2031565.6</v>
      </c>
      <c r="F29" s="130">
        <v>34</v>
      </c>
      <c r="G29" s="130">
        <v>1</v>
      </c>
      <c r="J29" s="155" t="s">
        <v>127</v>
      </c>
      <c r="K29" s="131">
        <f t="shared" ca="1" si="0"/>
        <v>87430092.379999995</v>
      </c>
      <c r="L29" s="131">
        <f t="shared" ca="1" si="1"/>
        <v>927</v>
      </c>
      <c r="M29" s="166">
        <f t="shared" ca="1" si="2"/>
        <v>87.430092379999991</v>
      </c>
      <c r="N29" s="69">
        <f t="shared" ca="1" si="3"/>
        <v>15</v>
      </c>
      <c r="O29" s="160">
        <f t="shared" ca="1" si="4"/>
        <v>87.430092379999991</v>
      </c>
      <c r="Q29" s="163" t="s">
        <v>50</v>
      </c>
      <c r="R29" s="165">
        <v>87430092.379999995</v>
      </c>
      <c r="S29" s="131">
        <f t="shared" si="9"/>
        <v>87.430092379999991</v>
      </c>
    </row>
    <row r="30" spans="1:19" ht="13">
      <c r="A30" s="63" t="s">
        <v>205</v>
      </c>
      <c r="B30" s="75" t="s">
        <v>574</v>
      </c>
      <c r="C30" s="76" t="s">
        <v>104</v>
      </c>
      <c r="D30" s="75" t="s">
        <v>571</v>
      </c>
      <c r="E30" s="125">
        <v>2470843.91</v>
      </c>
      <c r="F30" s="130">
        <v>54</v>
      </c>
      <c r="G30" s="130">
        <v>1</v>
      </c>
      <c r="J30" s="155" t="s">
        <v>128</v>
      </c>
      <c r="K30" s="131">
        <f t="shared" ca="1" si="0"/>
        <v>88056044.230000004</v>
      </c>
      <c r="L30" s="131">
        <f t="shared" ca="1" si="1"/>
        <v>1317</v>
      </c>
      <c r="M30" s="166">
        <f t="shared" ca="1" si="2"/>
        <v>88.056044229999998</v>
      </c>
      <c r="N30" s="69">
        <f t="shared" ca="1" si="3"/>
        <v>25</v>
      </c>
      <c r="O30" s="160">
        <f t="shared" ca="1" si="4"/>
        <v>88.056044229999998</v>
      </c>
      <c r="Q30" s="163" t="s">
        <v>51</v>
      </c>
      <c r="R30" s="164"/>
      <c r="S30" s="131"/>
    </row>
    <row r="31" spans="1:19">
      <c r="A31" s="63" t="s">
        <v>207</v>
      </c>
      <c r="B31" s="75" t="s">
        <v>572</v>
      </c>
      <c r="C31" s="76" t="s">
        <v>145</v>
      </c>
      <c r="D31" s="75" t="s">
        <v>573</v>
      </c>
      <c r="E31" s="125">
        <v>2513986.63</v>
      </c>
      <c r="F31" s="130">
        <v>22</v>
      </c>
      <c r="G31" s="130">
        <v>1</v>
      </c>
      <c r="J31" s="155" t="s">
        <v>129</v>
      </c>
      <c r="K31" s="131">
        <f t="shared" ca="1" si="0"/>
        <v>24979550.940000001</v>
      </c>
      <c r="L31" s="131">
        <f t="shared" ca="1" si="1"/>
        <v>329</v>
      </c>
      <c r="M31" s="166">
        <f t="shared" ca="1" si="2"/>
        <v>24.979550940000003</v>
      </c>
      <c r="N31" s="69">
        <f t="shared" ca="1" si="3"/>
        <v>8</v>
      </c>
      <c r="O31" s="160">
        <f t="shared" ca="1" si="4"/>
        <v>24.979550940000003</v>
      </c>
      <c r="Q31" s="163" t="s">
        <v>52</v>
      </c>
      <c r="R31" s="165">
        <v>24979550.940000001</v>
      </c>
      <c r="S31" s="131">
        <f>R31/1000000</f>
        <v>24.979550940000003</v>
      </c>
    </row>
    <row r="32" spans="1:19" ht="13">
      <c r="A32" s="63" t="s">
        <v>208</v>
      </c>
      <c r="B32" s="75" t="s">
        <v>572</v>
      </c>
      <c r="C32" s="76" t="s">
        <v>154</v>
      </c>
      <c r="D32" s="75" t="s">
        <v>573</v>
      </c>
      <c r="E32" s="125">
        <v>4767835.2799999993</v>
      </c>
      <c r="F32" s="130">
        <v>45</v>
      </c>
      <c r="G32" s="130">
        <v>1</v>
      </c>
      <c r="J32" s="155" t="s">
        <v>29</v>
      </c>
      <c r="K32" s="131">
        <f t="shared" ca="1" si="0"/>
        <v>2235539.14</v>
      </c>
      <c r="L32" s="131">
        <f t="shared" ca="1" si="1"/>
        <v>57</v>
      </c>
      <c r="M32" s="166">
        <f t="shared" ca="1" si="2"/>
        <v>2.2355391400000002</v>
      </c>
      <c r="N32" s="69">
        <f t="shared" ca="1" si="3"/>
        <v>2</v>
      </c>
      <c r="O32" s="160">
        <f t="shared" ca="1" si="4"/>
        <v>2.2355391400000002</v>
      </c>
      <c r="Q32" s="163" t="s">
        <v>53</v>
      </c>
      <c r="R32" s="164"/>
      <c r="S32" s="131"/>
    </row>
    <row r="33" spans="1:19">
      <c r="A33" s="63" t="s">
        <v>209</v>
      </c>
      <c r="B33" s="75" t="s">
        <v>572</v>
      </c>
      <c r="C33" s="76" t="s">
        <v>137</v>
      </c>
      <c r="D33" s="75" t="s">
        <v>573</v>
      </c>
      <c r="E33" s="125">
        <v>6413100.8600000003</v>
      </c>
      <c r="F33" s="130">
        <v>80</v>
      </c>
      <c r="G33" s="130">
        <v>1</v>
      </c>
      <c r="J33" s="155" t="s">
        <v>131</v>
      </c>
      <c r="K33" s="131">
        <f t="shared" ca="1" si="0"/>
        <v>0</v>
      </c>
      <c r="L33" s="131">
        <f t="shared" ca="1" si="1"/>
        <v>0</v>
      </c>
      <c r="M33" s="166">
        <f t="shared" ca="1" si="2"/>
        <v>0</v>
      </c>
      <c r="N33" s="69">
        <f t="shared" ca="1" si="3"/>
        <v>0</v>
      </c>
      <c r="O33" s="160">
        <f t="shared" ca="1" si="4"/>
        <v>0</v>
      </c>
      <c r="Q33" s="163" t="s">
        <v>54</v>
      </c>
      <c r="R33" s="165">
        <v>0</v>
      </c>
      <c r="S33" s="131">
        <f t="shared" ref="S33:S43" si="10">R33/1000000</f>
        <v>0</v>
      </c>
    </row>
    <row r="34" spans="1:19">
      <c r="A34" s="63" t="s">
        <v>211</v>
      </c>
      <c r="B34" s="75" t="s">
        <v>574</v>
      </c>
      <c r="C34" s="76" t="s">
        <v>128</v>
      </c>
      <c r="D34" s="75" t="s">
        <v>571</v>
      </c>
      <c r="E34" s="125">
        <v>593307.02</v>
      </c>
      <c r="F34" s="130">
        <v>28</v>
      </c>
      <c r="G34" s="130">
        <v>1</v>
      </c>
      <c r="J34" s="155" t="s">
        <v>132</v>
      </c>
      <c r="K34" s="131">
        <f t="shared" ca="1" si="0"/>
        <v>34611658.770000003</v>
      </c>
      <c r="L34" s="131">
        <f t="shared" ca="1" si="1"/>
        <v>526</v>
      </c>
      <c r="M34" s="166">
        <f t="shared" ca="1" si="2"/>
        <v>34.611658770000005</v>
      </c>
      <c r="N34" s="69">
        <f t="shared" ca="1" si="3"/>
        <v>9</v>
      </c>
      <c r="O34" s="160">
        <f t="shared" ca="1" si="4"/>
        <v>34.611658770000005</v>
      </c>
      <c r="Q34" s="163" t="s">
        <v>55</v>
      </c>
      <c r="R34" s="165">
        <v>34611658.770000003</v>
      </c>
      <c r="S34" s="131">
        <f t="shared" si="10"/>
        <v>34.611658770000005</v>
      </c>
    </row>
    <row r="35" spans="1:19">
      <c r="A35" s="63" t="s">
        <v>210</v>
      </c>
      <c r="B35" s="75" t="s">
        <v>572</v>
      </c>
      <c r="C35" s="76" t="s">
        <v>160</v>
      </c>
      <c r="D35" s="75" t="s">
        <v>573</v>
      </c>
      <c r="E35" s="125">
        <v>2619564.6799999997</v>
      </c>
      <c r="F35" s="130">
        <v>39</v>
      </c>
      <c r="G35" s="130">
        <v>1</v>
      </c>
      <c r="J35" s="155" t="s">
        <v>133</v>
      </c>
      <c r="K35" s="131">
        <f t="shared" ca="1" si="0"/>
        <v>7232445.1399999987</v>
      </c>
      <c r="L35" s="131">
        <f t="shared" ca="1" si="1"/>
        <v>153</v>
      </c>
      <c r="M35" s="166">
        <f t="shared" ca="1" si="2"/>
        <v>7.2324451399999985</v>
      </c>
      <c r="N35" s="69">
        <f t="shared" ca="1" si="3"/>
        <v>3</v>
      </c>
      <c r="O35" s="160">
        <f t="shared" ca="1" si="4"/>
        <v>7.2324451399999985</v>
      </c>
      <c r="Q35" s="163" t="s">
        <v>56</v>
      </c>
      <c r="R35" s="165">
        <v>7232445.1399999997</v>
      </c>
      <c r="S35" s="131">
        <f t="shared" si="10"/>
        <v>7.2324451399999994</v>
      </c>
    </row>
    <row r="36" spans="1:19">
      <c r="A36" s="63" t="s">
        <v>212</v>
      </c>
      <c r="B36" s="75" t="s">
        <v>574</v>
      </c>
      <c r="C36" s="76" t="s">
        <v>109</v>
      </c>
      <c r="D36" s="75" t="s">
        <v>571</v>
      </c>
      <c r="E36" s="125">
        <v>1958409.12</v>
      </c>
      <c r="F36" s="130">
        <v>50</v>
      </c>
      <c r="G36" s="130">
        <v>1</v>
      </c>
      <c r="J36" s="155" t="s">
        <v>134</v>
      </c>
      <c r="K36" s="131">
        <f t="shared" ca="1" si="0"/>
        <v>85935114.720000029</v>
      </c>
      <c r="L36" s="131">
        <f t="shared" ca="1" si="1"/>
        <v>833</v>
      </c>
      <c r="M36" s="166">
        <f t="shared" ca="1" si="2"/>
        <v>85.93511472000003</v>
      </c>
      <c r="N36" s="69">
        <f t="shared" ca="1" si="3"/>
        <v>14</v>
      </c>
      <c r="O36" s="160">
        <f t="shared" ca="1" si="4"/>
        <v>85.93511472000003</v>
      </c>
      <c r="Q36" s="163" t="s">
        <v>57</v>
      </c>
      <c r="R36" s="165">
        <v>85935114.719999999</v>
      </c>
      <c r="S36" s="131">
        <f t="shared" si="10"/>
        <v>85.935114720000001</v>
      </c>
    </row>
    <row r="37" spans="1:19">
      <c r="A37" s="63" t="s">
        <v>213</v>
      </c>
      <c r="B37" s="75" t="s">
        <v>574</v>
      </c>
      <c r="C37" s="76" t="s">
        <v>109</v>
      </c>
      <c r="D37" s="75" t="s">
        <v>571</v>
      </c>
      <c r="E37" s="125">
        <v>763919.73</v>
      </c>
      <c r="F37" s="130">
        <v>24</v>
      </c>
      <c r="G37" s="130">
        <v>1</v>
      </c>
      <c r="J37" s="155" t="s">
        <v>135</v>
      </c>
      <c r="K37" s="131">
        <f t="shared" ref="K37:K68" ca="1" si="11">SUMIF($C$4:$C$499,J37,E$4:E$495)</f>
        <v>0</v>
      </c>
      <c r="L37" s="131">
        <f t="shared" ref="L37:L68" ca="1" si="12">SUMIF($C$4:$C$499,J37,F$4:F$495)</f>
        <v>0</v>
      </c>
      <c r="M37" s="166">
        <f t="shared" ca="1" si="2"/>
        <v>0</v>
      </c>
      <c r="N37" s="69">
        <f t="shared" ref="N37:N68" ca="1" si="13">SUMIF($C$4:$C$499,J37,G$4:G$495)</f>
        <v>0</v>
      </c>
      <c r="O37" s="160">
        <f t="shared" ca="1" si="4"/>
        <v>0</v>
      </c>
      <c r="Q37" s="163" t="s">
        <v>58</v>
      </c>
      <c r="R37" s="165">
        <v>0</v>
      </c>
      <c r="S37" s="131">
        <f t="shared" si="10"/>
        <v>0</v>
      </c>
    </row>
    <row r="38" spans="1:19">
      <c r="A38" s="63" t="s">
        <v>653</v>
      </c>
      <c r="B38" s="75" t="s">
        <v>574</v>
      </c>
      <c r="C38" s="76" t="s">
        <v>126</v>
      </c>
      <c r="D38" s="75" t="s">
        <v>571</v>
      </c>
      <c r="E38" s="125">
        <v>6279497.6400000006</v>
      </c>
      <c r="F38" s="130">
        <v>93</v>
      </c>
      <c r="G38" s="130">
        <v>1</v>
      </c>
      <c r="J38" s="155" t="s">
        <v>136</v>
      </c>
      <c r="K38" s="131">
        <f t="shared" ca="1" si="11"/>
        <v>62080320.770000003</v>
      </c>
      <c r="L38" s="131">
        <f t="shared" ca="1" si="12"/>
        <v>902</v>
      </c>
      <c r="M38" s="166">
        <f t="shared" ca="1" si="2"/>
        <v>62.08032077</v>
      </c>
      <c r="N38" s="69">
        <f t="shared" ca="1" si="13"/>
        <v>16</v>
      </c>
      <c r="O38" s="160">
        <f t="shared" ca="1" si="4"/>
        <v>62.08032077</v>
      </c>
      <c r="Q38" s="163" t="s">
        <v>59</v>
      </c>
      <c r="R38" s="165">
        <v>62080320.770000003</v>
      </c>
      <c r="S38" s="131">
        <f t="shared" si="10"/>
        <v>62.08032077</v>
      </c>
    </row>
    <row r="39" spans="1:19">
      <c r="A39" s="63" t="s">
        <v>214</v>
      </c>
      <c r="B39" s="75" t="s">
        <v>574</v>
      </c>
      <c r="C39" s="76" t="s">
        <v>126</v>
      </c>
      <c r="D39" s="75" t="s">
        <v>571</v>
      </c>
      <c r="E39" s="125">
        <v>4394001.2700000005</v>
      </c>
      <c r="F39" s="130">
        <v>105</v>
      </c>
      <c r="G39" s="130">
        <v>1</v>
      </c>
      <c r="J39" s="155" t="s">
        <v>137</v>
      </c>
      <c r="K39" s="131">
        <f t="shared" ca="1" si="11"/>
        <v>53495581.379999995</v>
      </c>
      <c r="L39" s="131">
        <f t="shared" ca="1" si="12"/>
        <v>760</v>
      </c>
      <c r="M39" s="166">
        <f t="shared" ca="1" si="2"/>
        <v>53.495581379999997</v>
      </c>
      <c r="N39" s="69">
        <f t="shared" ca="1" si="13"/>
        <v>11</v>
      </c>
      <c r="O39" s="160">
        <f t="shared" ca="1" si="4"/>
        <v>53.495581379999997</v>
      </c>
      <c r="Q39" s="163" t="s">
        <v>60</v>
      </c>
      <c r="R39" s="165">
        <v>53495581.380000003</v>
      </c>
      <c r="S39" s="131">
        <f t="shared" si="10"/>
        <v>53.495581380000004</v>
      </c>
    </row>
    <row r="40" spans="1:19">
      <c r="A40" s="63" t="s">
        <v>215</v>
      </c>
      <c r="B40" s="75" t="s">
        <v>572</v>
      </c>
      <c r="C40" s="76" t="s">
        <v>123</v>
      </c>
      <c r="D40" s="75" t="s">
        <v>571</v>
      </c>
      <c r="E40" s="125">
        <v>1968708.25</v>
      </c>
      <c r="F40" s="130">
        <v>88</v>
      </c>
      <c r="G40" s="130">
        <v>1</v>
      </c>
      <c r="J40" s="155" t="s">
        <v>138</v>
      </c>
      <c r="K40" s="131">
        <f t="shared" ca="1" si="11"/>
        <v>34582777.340000004</v>
      </c>
      <c r="L40" s="131">
        <f t="shared" ca="1" si="12"/>
        <v>522</v>
      </c>
      <c r="M40" s="166">
        <f t="shared" ca="1" si="2"/>
        <v>34.582777340000007</v>
      </c>
      <c r="N40" s="69">
        <f t="shared" ca="1" si="13"/>
        <v>13</v>
      </c>
      <c r="O40" s="160">
        <f t="shared" ca="1" si="4"/>
        <v>34.582777340000007</v>
      </c>
      <c r="Q40" s="163" t="s">
        <v>61</v>
      </c>
      <c r="R40" s="165">
        <v>34582777.340000004</v>
      </c>
      <c r="S40" s="131">
        <f t="shared" si="10"/>
        <v>34.582777340000007</v>
      </c>
    </row>
    <row r="41" spans="1:19">
      <c r="A41" s="63" t="s">
        <v>654</v>
      </c>
      <c r="B41" s="75" t="s">
        <v>572</v>
      </c>
      <c r="C41" s="76" t="s">
        <v>123</v>
      </c>
      <c r="D41" s="75" t="s">
        <v>571</v>
      </c>
      <c r="E41" s="125">
        <v>6550310.9900000002</v>
      </c>
      <c r="F41" s="130">
        <v>90</v>
      </c>
      <c r="G41" s="130">
        <v>1</v>
      </c>
      <c r="J41" s="155" t="s">
        <v>139</v>
      </c>
      <c r="K41" s="131">
        <f t="shared" ca="1" si="11"/>
        <v>0</v>
      </c>
      <c r="L41" s="131">
        <f t="shared" ca="1" si="12"/>
        <v>0</v>
      </c>
      <c r="M41" s="166">
        <f t="shared" ca="1" si="2"/>
        <v>0</v>
      </c>
      <c r="N41" s="69">
        <f t="shared" ca="1" si="13"/>
        <v>0</v>
      </c>
      <c r="O41" s="160">
        <f t="shared" ca="1" si="4"/>
        <v>0</v>
      </c>
      <c r="Q41" s="163" t="s">
        <v>62</v>
      </c>
      <c r="R41" s="165">
        <v>0</v>
      </c>
      <c r="S41" s="131">
        <f t="shared" si="10"/>
        <v>0</v>
      </c>
    </row>
    <row r="42" spans="1:19">
      <c r="A42" s="63" t="s">
        <v>216</v>
      </c>
      <c r="B42" s="75" t="s">
        <v>572</v>
      </c>
      <c r="C42" s="76" t="s">
        <v>115</v>
      </c>
      <c r="D42" s="75" t="s">
        <v>573</v>
      </c>
      <c r="E42" s="125">
        <v>7306222.3300000001</v>
      </c>
      <c r="F42" s="130">
        <v>63</v>
      </c>
      <c r="G42" s="130">
        <v>1</v>
      </c>
      <c r="J42" s="155" t="s">
        <v>140</v>
      </c>
      <c r="K42" s="131">
        <f t="shared" ca="1" si="11"/>
        <v>6875014.4900000002</v>
      </c>
      <c r="L42" s="131">
        <f t="shared" ca="1" si="12"/>
        <v>103</v>
      </c>
      <c r="M42" s="166">
        <f t="shared" ca="1" si="2"/>
        <v>6.8750144899999999</v>
      </c>
      <c r="N42" s="69">
        <f t="shared" ca="1" si="13"/>
        <v>3</v>
      </c>
      <c r="O42" s="160">
        <f t="shared" ca="1" si="4"/>
        <v>6.8750144899999999</v>
      </c>
      <c r="Q42" s="163" t="s">
        <v>63</v>
      </c>
      <c r="R42" s="165">
        <v>6875014.4900000002</v>
      </c>
      <c r="S42" s="131">
        <f t="shared" si="10"/>
        <v>6.8750144899999999</v>
      </c>
    </row>
    <row r="43" spans="1:19">
      <c r="A43" s="63" t="s">
        <v>217</v>
      </c>
      <c r="B43" s="75" t="s">
        <v>572</v>
      </c>
      <c r="C43" s="76" t="s">
        <v>115</v>
      </c>
      <c r="D43" s="75" t="s">
        <v>573</v>
      </c>
      <c r="E43" s="125">
        <v>14263668.390000001</v>
      </c>
      <c r="F43" s="130">
        <v>105</v>
      </c>
      <c r="G43" s="130">
        <v>1</v>
      </c>
      <c r="J43" s="155" t="s">
        <v>141</v>
      </c>
      <c r="K43" s="131">
        <f t="shared" ca="1" si="11"/>
        <v>40882396.549999997</v>
      </c>
      <c r="L43" s="131">
        <f t="shared" ca="1" si="12"/>
        <v>522</v>
      </c>
      <c r="M43" s="166">
        <f t="shared" ca="1" si="2"/>
        <v>40.882396549999996</v>
      </c>
      <c r="N43" s="69">
        <f t="shared" ca="1" si="13"/>
        <v>7</v>
      </c>
      <c r="O43" s="160">
        <f t="shared" ca="1" si="4"/>
        <v>40.882396549999996</v>
      </c>
      <c r="Q43" s="163" t="s">
        <v>64</v>
      </c>
      <c r="R43" s="165">
        <v>40882396.549999997</v>
      </c>
      <c r="S43" s="131">
        <f t="shared" si="10"/>
        <v>40.882396549999996</v>
      </c>
    </row>
    <row r="44" spans="1:19" ht="13">
      <c r="A44" s="63" t="s">
        <v>218</v>
      </c>
      <c r="B44" s="75" t="s">
        <v>574</v>
      </c>
      <c r="C44" s="76" t="s">
        <v>180</v>
      </c>
      <c r="D44" s="75" t="s">
        <v>573</v>
      </c>
      <c r="E44" s="125">
        <v>1274621.94</v>
      </c>
      <c r="F44" s="130">
        <v>30</v>
      </c>
      <c r="G44" s="130">
        <v>1</v>
      </c>
      <c r="J44" s="155" t="s">
        <v>30</v>
      </c>
      <c r="K44" s="131">
        <f t="shared" ca="1" si="11"/>
        <v>1141575.3399999999</v>
      </c>
      <c r="L44" s="131">
        <f t="shared" ca="1" si="12"/>
        <v>40</v>
      </c>
      <c r="M44" s="166">
        <f t="shared" ca="1" si="2"/>
        <v>1.1415753399999999</v>
      </c>
      <c r="N44" s="69">
        <f t="shared" ca="1" si="13"/>
        <v>1</v>
      </c>
      <c r="O44" s="160">
        <f t="shared" ca="1" si="4"/>
        <v>1.1415753399999999</v>
      </c>
      <c r="Q44" s="163" t="s">
        <v>65</v>
      </c>
      <c r="R44" s="164"/>
      <c r="S44" s="131"/>
    </row>
    <row r="45" spans="1:19">
      <c r="A45" s="63" t="s">
        <v>219</v>
      </c>
      <c r="B45" s="75" t="s">
        <v>572</v>
      </c>
      <c r="C45" s="76" t="s">
        <v>38</v>
      </c>
      <c r="D45" s="75" t="s">
        <v>573</v>
      </c>
      <c r="E45" s="125">
        <v>5555839.4400000004</v>
      </c>
      <c r="F45" s="130">
        <v>66</v>
      </c>
      <c r="G45" s="130">
        <v>1</v>
      </c>
      <c r="J45" s="155" t="s">
        <v>143</v>
      </c>
      <c r="K45" s="131">
        <f t="shared" ca="1" si="11"/>
        <v>42243207.829999991</v>
      </c>
      <c r="L45" s="131">
        <f t="shared" ca="1" si="12"/>
        <v>471</v>
      </c>
      <c r="M45" s="166">
        <f t="shared" ca="1" si="2"/>
        <v>42.243207829999989</v>
      </c>
      <c r="N45" s="69">
        <f t="shared" ca="1" si="13"/>
        <v>9</v>
      </c>
      <c r="O45" s="160">
        <f t="shared" ca="1" si="4"/>
        <v>42.243207829999989</v>
      </c>
      <c r="Q45" s="163" t="s">
        <v>66</v>
      </c>
      <c r="R45" s="165">
        <v>42243207.829999998</v>
      </c>
      <c r="S45" s="131">
        <f t="shared" ref="S45:S49" si="14">R45/1000000</f>
        <v>42.243207829999996</v>
      </c>
    </row>
    <row r="46" spans="1:19">
      <c r="A46" s="63" t="s">
        <v>220</v>
      </c>
      <c r="B46" s="75" t="s">
        <v>574</v>
      </c>
      <c r="C46" s="76" t="s">
        <v>180</v>
      </c>
      <c r="D46" s="75" t="s">
        <v>573</v>
      </c>
      <c r="E46" s="125">
        <v>1170200.53</v>
      </c>
      <c r="F46" s="130">
        <v>33</v>
      </c>
      <c r="G46" s="130">
        <v>1</v>
      </c>
      <c r="J46" s="155" t="s">
        <v>144</v>
      </c>
      <c r="K46" s="131">
        <f t="shared" ca="1" si="11"/>
        <v>45231944.010000005</v>
      </c>
      <c r="L46" s="131">
        <f t="shared" ca="1" si="12"/>
        <v>759</v>
      </c>
      <c r="M46" s="166">
        <f t="shared" ca="1" si="2"/>
        <v>45.231944010000007</v>
      </c>
      <c r="N46" s="69">
        <f t="shared" ca="1" si="13"/>
        <v>10</v>
      </c>
      <c r="O46" s="160">
        <f t="shared" ca="1" si="4"/>
        <v>45.231944010000007</v>
      </c>
      <c r="Q46" s="163" t="s">
        <v>67</v>
      </c>
      <c r="R46" s="165">
        <v>45231944.009999998</v>
      </c>
      <c r="S46" s="131">
        <f t="shared" si="14"/>
        <v>45.231944009999999</v>
      </c>
    </row>
    <row r="47" spans="1:19">
      <c r="A47" s="63" t="s">
        <v>221</v>
      </c>
      <c r="B47" s="75" t="s">
        <v>574</v>
      </c>
      <c r="C47" s="76" t="s">
        <v>104</v>
      </c>
      <c r="D47" s="75" t="s">
        <v>573</v>
      </c>
      <c r="E47" s="125">
        <v>4620041.9700000007</v>
      </c>
      <c r="F47" s="130">
        <v>40</v>
      </c>
      <c r="G47" s="130">
        <v>1</v>
      </c>
      <c r="J47" s="155" t="s">
        <v>145</v>
      </c>
      <c r="K47" s="131">
        <f t="shared" ca="1" si="11"/>
        <v>60550927.449999996</v>
      </c>
      <c r="L47" s="131">
        <f t="shared" ca="1" si="12"/>
        <v>699</v>
      </c>
      <c r="M47" s="166">
        <f t="shared" ca="1" si="2"/>
        <v>60.550927449999996</v>
      </c>
      <c r="N47" s="69">
        <f t="shared" ca="1" si="13"/>
        <v>10</v>
      </c>
      <c r="O47" s="160">
        <f t="shared" ca="1" si="4"/>
        <v>60.550927449999996</v>
      </c>
      <c r="Q47" s="163" t="s">
        <v>68</v>
      </c>
      <c r="R47" s="165">
        <v>60550927.450000003</v>
      </c>
      <c r="S47" s="131">
        <f t="shared" si="14"/>
        <v>60.550927450000003</v>
      </c>
    </row>
    <row r="48" spans="1:19">
      <c r="A48" s="63" t="s">
        <v>222</v>
      </c>
      <c r="B48" s="75" t="s">
        <v>572</v>
      </c>
      <c r="C48" s="76" t="s">
        <v>123</v>
      </c>
      <c r="D48" s="75" t="s">
        <v>573</v>
      </c>
      <c r="E48" s="125">
        <v>6665805.3399999999</v>
      </c>
      <c r="F48" s="130">
        <v>75</v>
      </c>
      <c r="G48" s="130">
        <v>1</v>
      </c>
      <c r="J48" s="155" t="s">
        <v>146</v>
      </c>
      <c r="K48" s="131">
        <f t="shared" ca="1" si="11"/>
        <v>51592384.789999999</v>
      </c>
      <c r="L48" s="131">
        <f t="shared" ca="1" si="12"/>
        <v>523</v>
      </c>
      <c r="M48" s="166">
        <f t="shared" ca="1" si="2"/>
        <v>51.592384789999997</v>
      </c>
      <c r="N48" s="69">
        <f t="shared" ca="1" si="13"/>
        <v>7</v>
      </c>
      <c r="O48" s="160">
        <f t="shared" ca="1" si="4"/>
        <v>51.592384789999997</v>
      </c>
      <c r="Q48" s="163" t="s">
        <v>69</v>
      </c>
      <c r="R48" s="165">
        <v>51592384.789999999</v>
      </c>
      <c r="S48" s="131">
        <f t="shared" si="14"/>
        <v>51.592384789999997</v>
      </c>
    </row>
    <row r="49" spans="1:19">
      <c r="A49" s="63" t="s">
        <v>223</v>
      </c>
      <c r="B49" s="75" t="s">
        <v>572</v>
      </c>
      <c r="C49" s="76" t="s">
        <v>145</v>
      </c>
      <c r="D49" s="75" t="s">
        <v>573</v>
      </c>
      <c r="E49" s="125">
        <v>10611705.710000001</v>
      </c>
      <c r="F49" s="130">
        <v>100</v>
      </c>
      <c r="G49" s="130">
        <v>1</v>
      </c>
      <c r="J49" s="155" t="s">
        <v>147</v>
      </c>
      <c r="K49" s="131">
        <f t="shared" ca="1" si="11"/>
        <v>22534278.34</v>
      </c>
      <c r="L49" s="131">
        <f t="shared" ca="1" si="12"/>
        <v>280</v>
      </c>
      <c r="M49" s="166">
        <f t="shared" ca="1" si="2"/>
        <v>22.53427834</v>
      </c>
      <c r="N49" s="69">
        <f t="shared" ca="1" si="13"/>
        <v>8</v>
      </c>
      <c r="O49" s="160">
        <f t="shared" ca="1" si="4"/>
        <v>22.53427834</v>
      </c>
      <c r="Q49" s="163" t="s">
        <v>70</v>
      </c>
      <c r="R49" s="165">
        <v>22534278.34</v>
      </c>
      <c r="S49" s="131">
        <f t="shared" si="14"/>
        <v>22.53427834</v>
      </c>
    </row>
    <row r="50" spans="1:19" ht="13">
      <c r="A50" s="63" t="s">
        <v>224</v>
      </c>
      <c r="B50" s="75" t="s">
        <v>572</v>
      </c>
      <c r="C50" s="76" t="s">
        <v>38</v>
      </c>
      <c r="D50" s="75" t="s">
        <v>571</v>
      </c>
      <c r="E50" s="125">
        <v>2175978.54</v>
      </c>
      <c r="F50" s="130">
        <v>39</v>
      </c>
      <c r="G50" s="130">
        <v>1</v>
      </c>
      <c r="J50" s="155" t="s">
        <v>148</v>
      </c>
      <c r="K50" s="131">
        <f t="shared" ca="1" si="11"/>
        <v>12790856.160000002</v>
      </c>
      <c r="L50" s="131">
        <f t="shared" ca="1" si="12"/>
        <v>204</v>
      </c>
      <c r="M50" s="166">
        <f t="shared" ca="1" si="2"/>
        <v>12.790856160000002</v>
      </c>
      <c r="N50" s="69">
        <f t="shared" ca="1" si="13"/>
        <v>4</v>
      </c>
      <c r="O50" s="160">
        <f t="shared" ca="1" si="4"/>
        <v>12.790856160000002</v>
      </c>
      <c r="Q50" s="163" t="s">
        <v>71</v>
      </c>
      <c r="R50" s="164"/>
      <c r="S50" s="131"/>
    </row>
    <row r="51" spans="1:19" ht="13">
      <c r="A51" s="63" t="s">
        <v>655</v>
      </c>
      <c r="B51" s="75" t="s">
        <v>572</v>
      </c>
      <c r="C51" s="76" t="s">
        <v>38</v>
      </c>
      <c r="D51" s="75" t="s">
        <v>571</v>
      </c>
      <c r="E51" s="125">
        <v>5800816.1099999994</v>
      </c>
      <c r="F51" s="130">
        <v>103</v>
      </c>
      <c r="G51" s="130">
        <v>1</v>
      </c>
      <c r="J51" s="155" t="s">
        <v>31</v>
      </c>
      <c r="K51" s="131">
        <f t="shared" ca="1" si="11"/>
        <v>3337831.64</v>
      </c>
      <c r="L51" s="131">
        <f t="shared" ca="1" si="12"/>
        <v>103</v>
      </c>
      <c r="M51" s="166">
        <f t="shared" ca="1" si="2"/>
        <v>3.3378316400000001</v>
      </c>
      <c r="N51" s="69">
        <f t="shared" ca="1" si="13"/>
        <v>2</v>
      </c>
      <c r="O51" s="160">
        <f t="shared" ca="1" si="4"/>
        <v>3.3378316400000001</v>
      </c>
      <c r="Q51" s="163" t="s">
        <v>72</v>
      </c>
      <c r="R51" s="164"/>
      <c r="S51" s="131"/>
    </row>
    <row r="52" spans="1:19">
      <c r="A52" s="63" t="s">
        <v>225</v>
      </c>
      <c r="B52" s="75" t="s">
        <v>572</v>
      </c>
      <c r="C52" s="76" t="s">
        <v>143</v>
      </c>
      <c r="D52" s="75" t="s">
        <v>573</v>
      </c>
      <c r="E52" s="125">
        <v>5700196.6799999997</v>
      </c>
      <c r="F52" s="130">
        <v>45</v>
      </c>
      <c r="G52" s="130">
        <v>1</v>
      </c>
      <c r="J52" s="155" t="s">
        <v>150</v>
      </c>
      <c r="K52" s="131">
        <f t="shared" ca="1" si="11"/>
        <v>80541622.779999986</v>
      </c>
      <c r="L52" s="131">
        <f t="shared" ca="1" si="12"/>
        <v>955</v>
      </c>
      <c r="M52" s="166">
        <f t="shared" ca="1" si="2"/>
        <v>80.541622779999983</v>
      </c>
      <c r="N52" s="69">
        <f t="shared" ca="1" si="13"/>
        <v>15</v>
      </c>
      <c r="O52" s="160">
        <f t="shared" ca="1" si="4"/>
        <v>80.541622779999983</v>
      </c>
      <c r="Q52" s="163" t="s">
        <v>73</v>
      </c>
      <c r="R52" s="165">
        <v>80541622.780000001</v>
      </c>
      <c r="S52" s="131">
        <f t="shared" ref="S52:S53" si="15">R52/1000000</f>
        <v>80.541622779999997</v>
      </c>
    </row>
    <row r="53" spans="1:19">
      <c r="A53" s="63" t="s">
        <v>226</v>
      </c>
      <c r="B53" s="75" t="s">
        <v>572</v>
      </c>
      <c r="C53" s="76" t="s">
        <v>173</v>
      </c>
      <c r="D53" s="75" t="s">
        <v>573</v>
      </c>
      <c r="E53" s="125">
        <v>8059336.1600000011</v>
      </c>
      <c r="F53" s="130">
        <v>60</v>
      </c>
      <c r="G53" s="130">
        <v>1</v>
      </c>
      <c r="J53" s="155" t="s">
        <v>151</v>
      </c>
      <c r="K53" s="131">
        <f t="shared" ca="1" si="11"/>
        <v>57497773.729999997</v>
      </c>
      <c r="L53" s="131">
        <f t="shared" ca="1" si="12"/>
        <v>744</v>
      </c>
      <c r="M53" s="166">
        <f t="shared" ca="1" si="2"/>
        <v>57.497773729999999</v>
      </c>
      <c r="N53" s="69">
        <f t="shared" ca="1" si="13"/>
        <v>11</v>
      </c>
      <c r="O53" s="160">
        <f t="shared" ca="1" si="4"/>
        <v>57.497773729999999</v>
      </c>
      <c r="Q53" s="163" t="s">
        <v>74</v>
      </c>
      <c r="R53" s="165">
        <v>57497773.729999997</v>
      </c>
      <c r="S53" s="131">
        <f t="shared" si="15"/>
        <v>57.497773729999999</v>
      </c>
    </row>
    <row r="54" spans="1:19" ht="13">
      <c r="A54" s="63" t="s">
        <v>227</v>
      </c>
      <c r="B54" s="75" t="s">
        <v>572</v>
      </c>
      <c r="C54" s="76" t="s">
        <v>134</v>
      </c>
      <c r="D54" s="75" t="s">
        <v>571</v>
      </c>
      <c r="E54" s="125">
        <v>1904176.63</v>
      </c>
      <c r="F54" s="130">
        <v>55</v>
      </c>
      <c r="G54" s="130">
        <v>1</v>
      </c>
      <c r="J54" s="155" t="s">
        <v>152</v>
      </c>
      <c r="K54" s="131">
        <f t="shared" ca="1" si="11"/>
        <v>7396281.540000001</v>
      </c>
      <c r="L54" s="131">
        <f t="shared" ca="1" si="12"/>
        <v>110</v>
      </c>
      <c r="M54" s="166">
        <f t="shared" ca="1" si="2"/>
        <v>7.3962815400000013</v>
      </c>
      <c r="N54" s="69">
        <f t="shared" ca="1" si="13"/>
        <v>3</v>
      </c>
      <c r="O54" s="160">
        <f t="shared" ca="1" si="4"/>
        <v>7.3962815400000013</v>
      </c>
      <c r="Q54" s="163" t="s">
        <v>75</v>
      </c>
      <c r="R54" s="164"/>
      <c r="S54" s="131"/>
    </row>
    <row r="55" spans="1:19">
      <c r="A55" s="63" t="s">
        <v>228</v>
      </c>
      <c r="B55" s="75" t="s">
        <v>572</v>
      </c>
      <c r="C55" s="76" t="s">
        <v>153</v>
      </c>
      <c r="D55" s="75" t="s">
        <v>573</v>
      </c>
      <c r="E55" s="125">
        <v>3400450.59</v>
      </c>
      <c r="F55" s="130">
        <v>35</v>
      </c>
      <c r="G55" s="130">
        <v>1</v>
      </c>
      <c r="J55" s="155" t="s">
        <v>153</v>
      </c>
      <c r="K55" s="131">
        <f t="shared" ca="1" si="11"/>
        <v>45240802.689999998</v>
      </c>
      <c r="L55" s="131">
        <f t="shared" ca="1" si="12"/>
        <v>596</v>
      </c>
      <c r="M55" s="166">
        <f t="shared" ca="1" si="2"/>
        <v>45.240802689999995</v>
      </c>
      <c r="N55" s="69">
        <f t="shared" ca="1" si="13"/>
        <v>12</v>
      </c>
      <c r="O55" s="160">
        <f t="shared" ca="1" si="4"/>
        <v>45.240802689999995</v>
      </c>
      <c r="Q55" s="163" t="s">
        <v>76</v>
      </c>
      <c r="R55" s="165">
        <v>45240802.689999998</v>
      </c>
      <c r="S55" s="131">
        <f t="shared" ref="S55:S56" si="16">R55/1000000</f>
        <v>45.240802689999995</v>
      </c>
    </row>
    <row r="56" spans="1:19">
      <c r="A56" s="63" t="s">
        <v>229</v>
      </c>
      <c r="B56" s="75" t="s">
        <v>572</v>
      </c>
      <c r="C56" s="76" t="s">
        <v>173</v>
      </c>
      <c r="D56" s="75" t="s">
        <v>573</v>
      </c>
      <c r="E56" s="125">
        <v>12866023.59</v>
      </c>
      <c r="F56" s="130">
        <v>96</v>
      </c>
      <c r="G56" s="130">
        <v>1</v>
      </c>
      <c r="J56" s="155" t="s">
        <v>154</v>
      </c>
      <c r="K56" s="131">
        <f t="shared" ca="1" si="11"/>
        <v>63053341.439999998</v>
      </c>
      <c r="L56" s="131">
        <f t="shared" ca="1" si="12"/>
        <v>830</v>
      </c>
      <c r="M56" s="166">
        <f t="shared" ca="1" si="2"/>
        <v>63.053341439999997</v>
      </c>
      <c r="N56" s="69">
        <f t="shared" ca="1" si="13"/>
        <v>17</v>
      </c>
      <c r="O56" s="160">
        <f t="shared" ca="1" si="4"/>
        <v>63.053341439999997</v>
      </c>
      <c r="Q56" s="163" t="s">
        <v>77</v>
      </c>
      <c r="R56" s="165">
        <v>63053341.439999998</v>
      </c>
      <c r="S56" s="131">
        <f t="shared" si="16"/>
        <v>63.053341439999997</v>
      </c>
    </row>
    <row r="57" spans="1:19" ht="13">
      <c r="A57" s="63" t="s">
        <v>230</v>
      </c>
      <c r="B57" s="75" t="s">
        <v>572</v>
      </c>
      <c r="C57" s="76" t="s">
        <v>38</v>
      </c>
      <c r="D57" s="75" t="s">
        <v>573</v>
      </c>
      <c r="E57" s="125">
        <v>7952968.8200000003</v>
      </c>
      <c r="F57" s="130">
        <v>73</v>
      </c>
      <c r="G57" s="130">
        <v>1</v>
      </c>
      <c r="J57" s="155" t="s">
        <v>32</v>
      </c>
      <c r="K57" s="131">
        <f t="shared" ca="1" si="11"/>
        <v>2150042.9699999997</v>
      </c>
      <c r="L57" s="131">
        <f t="shared" ca="1" si="12"/>
        <v>30</v>
      </c>
      <c r="M57" s="166">
        <f t="shared" ca="1" si="2"/>
        <v>2.1500429699999999</v>
      </c>
      <c r="N57" s="69">
        <f t="shared" ca="1" si="13"/>
        <v>1</v>
      </c>
      <c r="O57" s="160">
        <f t="shared" ca="1" si="4"/>
        <v>2.1500429699999999</v>
      </c>
      <c r="Q57" s="163" t="s">
        <v>78</v>
      </c>
      <c r="R57" s="164"/>
      <c r="S57" s="131"/>
    </row>
    <row r="58" spans="1:19">
      <c r="A58" s="63" t="s">
        <v>231</v>
      </c>
      <c r="B58" s="75" t="s">
        <v>572</v>
      </c>
      <c r="C58" s="76" t="s">
        <v>114</v>
      </c>
      <c r="D58" s="75" t="s">
        <v>571</v>
      </c>
      <c r="E58" s="125">
        <v>7115562.5700000003</v>
      </c>
      <c r="F58" s="130">
        <v>105</v>
      </c>
      <c r="G58" s="130">
        <v>1</v>
      </c>
      <c r="J58" s="155" t="s">
        <v>156</v>
      </c>
      <c r="K58" s="131">
        <f t="shared" ca="1" si="11"/>
        <v>0</v>
      </c>
      <c r="L58" s="131">
        <f t="shared" ca="1" si="12"/>
        <v>0</v>
      </c>
      <c r="M58" s="166">
        <f t="shared" ca="1" si="2"/>
        <v>0</v>
      </c>
      <c r="N58" s="69">
        <f t="shared" ca="1" si="13"/>
        <v>0</v>
      </c>
      <c r="O58" s="160">
        <f t="shared" ca="1" si="4"/>
        <v>0</v>
      </c>
      <c r="Q58" s="163" t="s">
        <v>79</v>
      </c>
      <c r="R58" s="165">
        <v>0</v>
      </c>
      <c r="S58" s="131">
        <f>R58/1000000</f>
        <v>0</v>
      </c>
    </row>
    <row r="59" spans="1:19" ht="13">
      <c r="A59" s="63" t="s">
        <v>582</v>
      </c>
      <c r="B59" s="75" t="s">
        <v>572</v>
      </c>
      <c r="C59" s="76" t="s">
        <v>114</v>
      </c>
      <c r="D59" s="75" t="s">
        <v>573</v>
      </c>
      <c r="E59" s="125">
        <v>1672939.52</v>
      </c>
      <c r="F59" s="130">
        <v>40</v>
      </c>
      <c r="G59" s="130">
        <v>1</v>
      </c>
      <c r="J59" s="155" t="s">
        <v>33</v>
      </c>
      <c r="K59" s="131">
        <f t="shared" ca="1" si="11"/>
        <v>1140440.93</v>
      </c>
      <c r="L59" s="131">
        <f t="shared" ca="1" si="12"/>
        <v>25</v>
      </c>
      <c r="M59" s="166">
        <f t="shared" ca="1" si="2"/>
        <v>1.14044093</v>
      </c>
      <c r="N59" s="69">
        <f t="shared" ca="1" si="13"/>
        <v>1</v>
      </c>
      <c r="O59" s="160">
        <f t="shared" ca="1" si="4"/>
        <v>1.14044093</v>
      </c>
      <c r="Q59" s="163" t="s">
        <v>80</v>
      </c>
      <c r="R59" s="164"/>
      <c r="S59" s="131"/>
    </row>
    <row r="60" spans="1:19" ht="13">
      <c r="A60" s="63" t="s">
        <v>232</v>
      </c>
      <c r="B60" s="75" t="s">
        <v>572</v>
      </c>
      <c r="C60" s="76" t="s">
        <v>173</v>
      </c>
      <c r="D60" s="75" t="s">
        <v>571</v>
      </c>
      <c r="E60" s="125">
        <v>4869802.41</v>
      </c>
      <c r="F60" s="130">
        <v>75</v>
      </c>
      <c r="G60" s="130">
        <v>1</v>
      </c>
      <c r="J60" s="155" t="s">
        <v>158</v>
      </c>
      <c r="K60" s="131">
        <f t="shared" ca="1" si="11"/>
        <v>7336414.6099999994</v>
      </c>
      <c r="L60" s="131">
        <f t="shared" ca="1" si="12"/>
        <v>89</v>
      </c>
      <c r="M60" s="166">
        <f t="shared" ca="1" si="2"/>
        <v>7.3364146099999994</v>
      </c>
      <c r="N60" s="69">
        <f t="shared" ca="1" si="13"/>
        <v>2</v>
      </c>
      <c r="O60" s="160">
        <f t="shared" ca="1" si="4"/>
        <v>7.3364146099999994</v>
      </c>
      <c r="Q60" s="163" t="s">
        <v>81</v>
      </c>
      <c r="R60" s="164"/>
      <c r="S60" s="131"/>
    </row>
    <row r="61" spans="1:19" ht="13">
      <c r="A61" s="63" t="s">
        <v>606</v>
      </c>
      <c r="B61" s="75" t="s">
        <v>572</v>
      </c>
      <c r="C61" s="76" t="s">
        <v>114</v>
      </c>
      <c r="D61" s="75" t="s">
        <v>573</v>
      </c>
      <c r="E61" s="125">
        <v>4122861.9299999997</v>
      </c>
      <c r="F61" s="130">
        <v>50</v>
      </c>
      <c r="G61" s="130">
        <v>1</v>
      </c>
      <c r="J61" s="155" t="s">
        <v>159</v>
      </c>
      <c r="K61" s="131">
        <f t="shared" ca="1" si="11"/>
        <v>3025947.9899999998</v>
      </c>
      <c r="L61" s="131">
        <f t="shared" ca="1" si="12"/>
        <v>80</v>
      </c>
      <c r="M61" s="166">
        <f t="shared" ca="1" si="2"/>
        <v>3.0259479899999997</v>
      </c>
      <c r="N61" s="69">
        <f t="shared" ca="1" si="13"/>
        <v>2</v>
      </c>
      <c r="O61" s="160">
        <f t="shared" ca="1" si="4"/>
        <v>3.0259479899999997</v>
      </c>
      <c r="Q61" s="163" t="s">
        <v>82</v>
      </c>
      <c r="R61" s="164"/>
      <c r="S61" s="131"/>
    </row>
    <row r="62" spans="1:19">
      <c r="A62" s="63" t="s">
        <v>233</v>
      </c>
      <c r="B62" s="75" t="s">
        <v>572</v>
      </c>
      <c r="C62" s="76" t="s">
        <v>123</v>
      </c>
      <c r="D62" s="75" t="s">
        <v>571</v>
      </c>
      <c r="E62" s="125">
        <v>7408203.1099999994</v>
      </c>
      <c r="F62" s="130">
        <v>105</v>
      </c>
      <c r="G62" s="130">
        <v>1</v>
      </c>
      <c r="J62" s="155" t="s">
        <v>160</v>
      </c>
      <c r="K62" s="131">
        <f t="shared" ca="1" si="11"/>
        <v>21478127.170000002</v>
      </c>
      <c r="L62" s="131">
        <f t="shared" ca="1" si="12"/>
        <v>376</v>
      </c>
      <c r="M62" s="166">
        <f t="shared" ca="1" si="2"/>
        <v>21.47812717</v>
      </c>
      <c r="N62" s="69">
        <f t="shared" ca="1" si="13"/>
        <v>10</v>
      </c>
      <c r="O62" s="160">
        <f t="shared" ca="1" si="4"/>
        <v>21.47812717</v>
      </c>
      <c r="Q62" s="163" t="s">
        <v>83</v>
      </c>
      <c r="R62" s="165">
        <v>21478127.170000002</v>
      </c>
      <c r="S62" s="131">
        <f t="shared" ref="S62:S63" si="17">R62/1000000</f>
        <v>21.47812717</v>
      </c>
    </row>
    <row r="63" spans="1:19">
      <c r="A63" s="63" t="s">
        <v>656</v>
      </c>
      <c r="B63" s="75" t="s">
        <v>572</v>
      </c>
      <c r="C63" s="76" t="s">
        <v>123</v>
      </c>
      <c r="D63" s="75" t="s">
        <v>571</v>
      </c>
      <c r="E63" s="125">
        <v>1762638.84</v>
      </c>
      <c r="F63" s="130">
        <v>52</v>
      </c>
      <c r="G63" s="130">
        <v>1</v>
      </c>
      <c r="J63" s="155" t="s">
        <v>161</v>
      </c>
      <c r="K63" s="131">
        <f t="shared" ca="1" si="11"/>
        <v>0</v>
      </c>
      <c r="L63" s="131">
        <f t="shared" ca="1" si="12"/>
        <v>0</v>
      </c>
      <c r="M63" s="166">
        <f t="shared" ca="1" si="2"/>
        <v>0</v>
      </c>
      <c r="N63" s="69">
        <f t="shared" ca="1" si="13"/>
        <v>0</v>
      </c>
      <c r="O63" s="160">
        <f t="shared" ca="1" si="4"/>
        <v>0</v>
      </c>
      <c r="Q63" s="163" t="s">
        <v>84</v>
      </c>
      <c r="R63" s="165">
        <v>0</v>
      </c>
      <c r="S63" s="131">
        <f t="shared" si="17"/>
        <v>0</v>
      </c>
    </row>
    <row r="64" spans="1:19" ht="13">
      <c r="A64" s="63" t="s">
        <v>234</v>
      </c>
      <c r="B64" s="75" t="s">
        <v>572</v>
      </c>
      <c r="C64" s="76" t="s">
        <v>150</v>
      </c>
      <c r="D64" s="75" t="s">
        <v>573</v>
      </c>
      <c r="E64" s="125">
        <v>6996310.4800000004</v>
      </c>
      <c r="F64" s="130">
        <v>65</v>
      </c>
      <c r="G64" s="130">
        <v>1</v>
      </c>
      <c r="J64" s="155" t="s">
        <v>34</v>
      </c>
      <c r="K64" s="131">
        <f t="shared" ca="1" si="11"/>
        <v>1081220.5</v>
      </c>
      <c r="L64" s="131">
        <f t="shared" ca="1" si="12"/>
        <v>30</v>
      </c>
      <c r="M64" s="166">
        <f t="shared" ca="1" si="2"/>
        <v>1.0812204999999999</v>
      </c>
      <c r="N64" s="69">
        <f t="shared" ca="1" si="13"/>
        <v>1</v>
      </c>
      <c r="O64" s="160">
        <f t="shared" ca="1" si="4"/>
        <v>1.0812204999999999</v>
      </c>
      <c r="Q64" s="163" t="s">
        <v>85</v>
      </c>
      <c r="R64" s="164"/>
      <c r="S64" s="131"/>
    </row>
    <row r="65" spans="1:19">
      <c r="A65" s="63" t="s">
        <v>235</v>
      </c>
      <c r="B65" s="75" t="s">
        <v>574</v>
      </c>
      <c r="C65" s="76" t="s">
        <v>181</v>
      </c>
      <c r="D65" s="75" t="s">
        <v>571</v>
      </c>
      <c r="E65" s="125">
        <v>725700.56</v>
      </c>
      <c r="F65" s="130">
        <v>33</v>
      </c>
      <c r="G65" s="130">
        <v>1</v>
      </c>
      <c r="J65" s="155" t="s">
        <v>163</v>
      </c>
      <c r="K65" s="131">
        <f t="shared" ca="1" si="11"/>
        <v>5146148.99</v>
      </c>
      <c r="L65" s="131">
        <f t="shared" ca="1" si="12"/>
        <v>105</v>
      </c>
      <c r="M65" s="166">
        <f t="shared" ca="1" si="2"/>
        <v>5.1461489900000004</v>
      </c>
      <c r="N65" s="69">
        <f t="shared" ca="1" si="13"/>
        <v>4</v>
      </c>
      <c r="O65" s="160">
        <f t="shared" ca="1" si="4"/>
        <v>5.1461489900000004</v>
      </c>
      <c r="Q65" s="163" t="s">
        <v>86</v>
      </c>
      <c r="R65" s="165">
        <v>5146148.99</v>
      </c>
      <c r="S65" s="131">
        <f>R65/1000000</f>
        <v>5.1461489900000004</v>
      </c>
    </row>
    <row r="66" spans="1:19" ht="13">
      <c r="A66" s="63" t="s">
        <v>236</v>
      </c>
      <c r="B66" s="75" t="s">
        <v>572</v>
      </c>
      <c r="C66" s="76" t="s">
        <v>136</v>
      </c>
      <c r="D66" s="75" t="s">
        <v>573</v>
      </c>
      <c r="E66" s="125">
        <v>4051064.7</v>
      </c>
      <c r="F66" s="130">
        <v>40</v>
      </c>
      <c r="G66" s="130">
        <v>1</v>
      </c>
      <c r="J66" s="155" t="s">
        <v>35</v>
      </c>
      <c r="K66" s="131">
        <f t="shared" ca="1" si="11"/>
        <v>4657076.6500000004</v>
      </c>
      <c r="L66" s="131">
        <f t="shared" ca="1" si="12"/>
        <v>75</v>
      </c>
      <c r="M66" s="166">
        <f t="shared" ca="1" si="2"/>
        <v>4.6570766500000005</v>
      </c>
      <c r="N66" s="69">
        <f t="shared" ca="1" si="13"/>
        <v>2</v>
      </c>
      <c r="O66" s="160">
        <f t="shared" ca="1" si="4"/>
        <v>4.6570766500000005</v>
      </c>
      <c r="Q66" s="163" t="s">
        <v>87</v>
      </c>
      <c r="R66" s="164"/>
      <c r="S66" s="131"/>
    </row>
    <row r="67" spans="1:19">
      <c r="A67" s="63" t="s">
        <v>657</v>
      </c>
      <c r="B67" s="75" t="s">
        <v>572</v>
      </c>
      <c r="C67" s="76" t="s">
        <v>136</v>
      </c>
      <c r="D67" s="75" t="s">
        <v>571</v>
      </c>
      <c r="E67" s="125">
        <v>1895622.9999999998</v>
      </c>
      <c r="F67" s="130">
        <v>41</v>
      </c>
      <c r="G67" s="130">
        <v>1</v>
      </c>
      <c r="J67" s="155" t="s">
        <v>165</v>
      </c>
      <c r="K67" s="131">
        <f t="shared" ca="1" si="11"/>
        <v>14118284.770000001</v>
      </c>
      <c r="L67" s="131">
        <f t="shared" ca="1" si="12"/>
        <v>244</v>
      </c>
      <c r="M67" s="166">
        <f t="shared" ca="1" si="2"/>
        <v>14.118284770000001</v>
      </c>
      <c r="N67" s="69">
        <f t="shared" ca="1" si="13"/>
        <v>5</v>
      </c>
      <c r="O67" s="160">
        <f t="shared" ca="1" si="4"/>
        <v>14.118284770000001</v>
      </c>
      <c r="Q67" s="163" t="s">
        <v>88</v>
      </c>
      <c r="R67" s="165">
        <v>14118284.77</v>
      </c>
      <c r="S67" s="131">
        <f>R67/1000000</f>
        <v>14.118284769999999</v>
      </c>
    </row>
    <row r="68" spans="1:19" ht="13">
      <c r="A68" s="63" t="s">
        <v>237</v>
      </c>
      <c r="B68" s="75" t="s">
        <v>572</v>
      </c>
      <c r="C68" s="76" t="s">
        <v>141</v>
      </c>
      <c r="D68" s="75" t="s">
        <v>573</v>
      </c>
      <c r="E68" s="125">
        <v>5766692.4700000007</v>
      </c>
      <c r="F68" s="130">
        <v>50</v>
      </c>
      <c r="G68" s="130">
        <v>1</v>
      </c>
      <c r="J68" s="155" t="s">
        <v>36</v>
      </c>
      <c r="K68" s="131">
        <f t="shared" ca="1" si="11"/>
        <v>1065272.3800000001</v>
      </c>
      <c r="L68" s="131">
        <f t="shared" ca="1" si="12"/>
        <v>32</v>
      </c>
      <c r="M68" s="166">
        <f t="shared" ca="1" si="2"/>
        <v>1.0652723800000001</v>
      </c>
      <c r="N68" s="69">
        <f t="shared" ca="1" si="13"/>
        <v>1</v>
      </c>
      <c r="O68" s="160">
        <f t="shared" ca="1" si="4"/>
        <v>1.0652723800000001</v>
      </c>
      <c r="Q68" s="163" t="s">
        <v>89</v>
      </c>
      <c r="R68" s="164"/>
      <c r="S68" s="131"/>
    </row>
    <row r="69" spans="1:19">
      <c r="A69" s="63" t="s">
        <v>238</v>
      </c>
      <c r="B69" s="75" t="s">
        <v>572</v>
      </c>
      <c r="C69" s="76" t="s">
        <v>176</v>
      </c>
      <c r="D69" s="75" t="s">
        <v>571</v>
      </c>
      <c r="E69" s="125">
        <v>1018841.07</v>
      </c>
      <c r="F69" s="130">
        <v>37</v>
      </c>
      <c r="G69" s="130">
        <v>1</v>
      </c>
      <c r="J69" s="155" t="s">
        <v>167</v>
      </c>
      <c r="K69" s="131">
        <f t="shared" ref="K69:K82" ca="1" si="18">SUMIF($C$4:$C$499,J69,E$4:E$495)</f>
        <v>2960696.56</v>
      </c>
      <c r="L69" s="131">
        <f t="shared" ref="L69:L82" ca="1" si="19">SUMIF($C$4:$C$499,J69,F$4:F$495)</f>
        <v>89</v>
      </c>
      <c r="M69" s="166">
        <f t="shared" ref="M69:M84" ca="1" si="20">K69/1000000</f>
        <v>2.9606965600000001</v>
      </c>
      <c r="N69" s="69">
        <f t="shared" ref="N69:N82" ca="1" si="21">SUMIF($C$4:$C$499,J69,G$4:G$495)</f>
        <v>3</v>
      </c>
      <c r="O69" s="160">
        <f t="shared" ref="O69:O84" ca="1" si="22">K69/1000000</f>
        <v>2.9606965600000001</v>
      </c>
      <c r="Q69" s="163" t="s">
        <v>90</v>
      </c>
      <c r="R69" s="165">
        <v>2960696.56</v>
      </c>
      <c r="S69" s="131">
        <f t="shared" ref="S69:S70" si="23">R69/1000000</f>
        <v>2.9606965600000001</v>
      </c>
    </row>
    <row r="70" spans="1:19">
      <c r="A70" s="63" t="s">
        <v>239</v>
      </c>
      <c r="B70" s="75" t="s">
        <v>574</v>
      </c>
      <c r="C70" s="76" t="s">
        <v>117</v>
      </c>
      <c r="D70" s="75" t="s">
        <v>571</v>
      </c>
      <c r="E70" s="125">
        <v>1155915.49</v>
      </c>
      <c r="F70" s="130">
        <v>20</v>
      </c>
      <c r="G70" s="130">
        <v>1</v>
      </c>
      <c r="J70" s="155" t="s">
        <v>168</v>
      </c>
      <c r="K70" s="131">
        <f t="shared" ca="1" si="18"/>
        <v>5971315.0299999993</v>
      </c>
      <c r="L70" s="131">
        <f t="shared" ca="1" si="19"/>
        <v>159</v>
      </c>
      <c r="M70" s="166">
        <f t="shared" ca="1" si="20"/>
        <v>5.9713150299999995</v>
      </c>
      <c r="N70" s="69">
        <f t="shared" ca="1" si="21"/>
        <v>4</v>
      </c>
      <c r="O70" s="160">
        <f t="shared" ca="1" si="22"/>
        <v>5.9713150299999995</v>
      </c>
      <c r="Q70" s="163" t="s">
        <v>91</v>
      </c>
      <c r="R70" s="165">
        <v>5971315.0300000003</v>
      </c>
      <c r="S70" s="131">
        <f t="shared" si="23"/>
        <v>5.9713150300000004</v>
      </c>
    </row>
    <row r="71" spans="1:19" ht="13">
      <c r="A71" s="63" t="s">
        <v>240</v>
      </c>
      <c r="B71" s="75" t="s">
        <v>574</v>
      </c>
      <c r="C71" s="76" t="s">
        <v>126</v>
      </c>
      <c r="D71" s="75" t="s">
        <v>571</v>
      </c>
      <c r="E71" s="125">
        <v>1162987.06</v>
      </c>
      <c r="F71" s="130">
        <v>38</v>
      </c>
      <c r="G71" s="130">
        <v>1</v>
      </c>
      <c r="J71" s="155" t="s">
        <v>37</v>
      </c>
      <c r="K71" s="131">
        <f t="shared" ca="1" si="18"/>
        <v>211210.95</v>
      </c>
      <c r="L71" s="131">
        <f t="shared" ca="1" si="19"/>
        <v>10</v>
      </c>
      <c r="M71" s="166">
        <f t="shared" ca="1" si="20"/>
        <v>0.21121095000000001</v>
      </c>
      <c r="N71" s="69">
        <f t="shared" ca="1" si="21"/>
        <v>1</v>
      </c>
      <c r="O71" s="160">
        <f t="shared" ca="1" si="22"/>
        <v>0.21121095000000001</v>
      </c>
      <c r="Q71" s="163" t="s">
        <v>92</v>
      </c>
      <c r="R71" s="164"/>
      <c r="S71" s="131"/>
    </row>
    <row r="72" spans="1:19">
      <c r="A72" s="63" t="s">
        <v>241</v>
      </c>
      <c r="B72" s="75" t="s">
        <v>574</v>
      </c>
      <c r="C72" s="76" t="s">
        <v>178</v>
      </c>
      <c r="D72" s="75" t="s">
        <v>571</v>
      </c>
      <c r="E72" s="125">
        <v>2540686.09</v>
      </c>
      <c r="F72" s="130">
        <v>38</v>
      </c>
      <c r="G72" s="130">
        <v>1</v>
      </c>
      <c r="J72" s="155" t="s">
        <v>170</v>
      </c>
      <c r="K72" s="131">
        <f t="shared" ca="1" si="18"/>
        <v>6958810.6699999999</v>
      </c>
      <c r="L72" s="131">
        <f t="shared" ca="1" si="19"/>
        <v>154</v>
      </c>
      <c r="M72" s="166">
        <f t="shared" ca="1" si="20"/>
        <v>6.9588106700000001</v>
      </c>
      <c r="N72" s="69">
        <f t="shared" ca="1" si="21"/>
        <v>4</v>
      </c>
      <c r="O72" s="160">
        <f t="shared" ca="1" si="22"/>
        <v>6.9588106700000001</v>
      </c>
      <c r="Q72" s="163" t="s">
        <v>93</v>
      </c>
      <c r="R72" s="165">
        <v>6958810.6699999999</v>
      </c>
      <c r="S72" s="131">
        <f t="shared" ref="S72:S76" si="24">R72/1000000</f>
        <v>6.9588106700000001</v>
      </c>
    </row>
    <row r="73" spans="1:19">
      <c r="A73" s="63" t="s">
        <v>242</v>
      </c>
      <c r="B73" s="75" t="s">
        <v>572</v>
      </c>
      <c r="C73" s="76" t="s">
        <v>136</v>
      </c>
      <c r="D73" s="75" t="s">
        <v>571</v>
      </c>
      <c r="E73" s="125">
        <v>1448063.87</v>
      </c>
      <c r="F73" s="130">
        <v>29</v>
      </c>
      <c r="G73" s="130">
        <v>1</v>
      </c>
      <c r="J73" s="155" t="s">
        <v>178</v>
      </c>
      <c r="K73" s="131">
        <f t="shared" ca="1" si="18"/>
        <v>15064562.02</v>
      </c>
      <c r="L73" s="131">
        <f t="shared" ca="1" si="19"/>
        <v>234</v>
      </c>
      <c r="M73" s="166">
        <f t="shared" ca="1" si="20"/>
        <v>15.06456202</v>
      </c>
      <c r="N73" s="69">
        <f t="shared" ca="1" si="21"/>
        <v>8</v>
      </c>
      <c r="O73" s="160">
        <f t="shared" ca="1" si="22"/>
        <v>15.06456202</v>
      </c>
      <c r="Q73" s="163" t="s">
        <v>94</v>
      </c>
      <c r="R73" s="165">
        <v>15064562.02</v>
      </c>
      <c r="S73" s="131">
        <f t="shared" si="24"/>
        <v>15.06456202</v>
      </c>
    </row>
    <row r="74" spans="1:19">
      <c r="A74" s="63" t="s">
        <v>658</v>
      </c>
      <c r="B74" s="75" t="s">
        <v>572</v>
      </c>
      <c r="C74" s="76" t="s">
        <v>150</v>
      </c>
      <c r="D74" s="75" t="s">
        <v>571</v>
      </c>
      <c r="E74" s="125">
        <v>3280973.5799999996</v>
      </c>
      <c r="F74" s="130">
        <v>71</v>
      </c>
      <c r="G74" s="130">
        <v>1</v>
      </c>
      <c r="J74" s="155" t="s">
        <v>171</v>
      </c>
      <c r="K74" s="131">
        <f t="shared" ca="1" si="18"/>
        <v>17095751.310000002</v>
      </c>
      <c r="L74" s="131">
        <f t="shared" ca="1" si="19"/>
        <v>318</v>
      </c>
      <c r="M74" s="166">
        <f t="shared" ca="1" si="20"/>
        <v>17.095751310000001</v>
      </c>
      <c r="N74" s="69">
        <f t="shared" ca="1" si="21"/>
        <v>7</v>
      </c>
      <c r="O74" s="160">
        <f t="shared" ca="1" si="22"/>
        <v>17.095751310000001</v>
      </c>
      <c r="Q74" s="163" t="s">
        <v>95</v>
      </c>
      <c r="R74" s="165">
        <v>17095751.309999999</v>
      </c>
      <c r="S74" s="131">
        <f t="shared" si="24"/>
        <v>17.095751309999997</v>
      </c>
    </row>
    <row r="75" spans="1:19">
      <c r="A75" s="63" t="s">
        <v>243</v>
      </c>
      <c r="B75" s="75" t="s">
        <v>574</v>
      </c>
      <c r="C75" s="76" t="s">
        <v>128</v>
      </c>
      <c r="D75" s="75" t="s">
        <v>571</v>
      </c>
      <c r="E75" s="125">
        <v>2766554.7399999998</v>
      </c>
      <c r="F75" s="130">
        <v>40</v>
      </c>
      <c r="G75" s="130">
        <v>1</v>
      </c>
      <c r="J75" s="155" t="s">
        <v>179</v>
      </c>
      <c r="K75" s="131">
        <f t="shared" ca="1" si="18"/>
        <v>0</v>
      </c>
      <c r="L75" s="131">
        <f t="shared" ca="1" si="19"/>
        <v>0</v>
      </c>
      <c r="M75" s="166">
        <f t="shared" ca="1" si="20"/>
        <v>0</v>
      </c>
      <c r="N75" s="69">
        <f t="shared" ca="1" si="21"/>
        <v>0</v>
      </c>
      <c r="O75" s="160">
        <f t="shared" ca="1" si="22"/>
        <v>0</v>
      </c>
      <c r="Q75" s="163" t="s">
        <v>96</v>
      </c>
      <c r="R75" s="165">
        <v>0</v>
      </c>
      <c r="S75" s="131">
        <f t="shared" si="24"/>
        <v>0</v>
      </c>
    </row>
    <row r="76" spans="1:19">
      <c r="A76" s="63" t="s">
        <v>244</v>
      </c>
      <c r="B76" s="75" t="s">
        <v>572</v>
      </c>
      <c r="C76" s="76" t="s">
        <v>145</v>
      </c>
      <c r="D76" s="75" t="s">
        <v>571</v>
      </c>
      <c r="E76" s="125">
        <v>8133266.5500000007</v>
      </c>
      <c r="F76" s="130">
        <v>100</v>
      </c>
      <c r="G76" s="130">
        <v>1</v>
      </c>
      <c r="J76" s="155" t="s">
        <v>38</v>
      </c>
      <c r="K76" s="131">
        <f t="shared" ca="1" si="18"/>
        <v>37533801.119999997</v>
      </c>
      <c r="L76" s="131">
        <f t="shared" ca="1" si="19"/>
        <v>431</v>
      </c>
      <c r="M76" s="166">
        <f t="shared" ca="1" si="20"/>
        <v>37.53380112</v>
      </c>
      <c r="N76" s="69">
        <f t="shared" ca="1" si="21"/>
        <v>6</v>
      </c>
      <c r="O76" s="160">
        <f t="shared" ca="1" si="22"/>
        <v>37.53380112</v>
      </c>
      <c r="Q76" s="163" t="s">
        <v>172</v>
      </c>
      <c r="R76" s="165">
        <v>37533801.119999997</v>
      </c>
      <c r="S76" s="131">
        <f t="shared" si="24"/>
        <v>37.53380112</v>
      </c>
    </row>
    <row r="77" spans="1:19" ht="13">
      <c r="A77" s="63" t="s">
        <v>245</v>
      </c>
      <c r="B77" s="75" t="s">
        <v>572</v>
      </c>
      <c r="C77" s="76" t="s">
        <v>144</v>
      </c>
      <c r="D77" s="75" t="s">
        <v>573</v>
      </c>
      <c r="E77" s="125">
        <v>3211529.16</v>
      </c>
      <c r="F77" s="130">
        <v>75</v>
      </c>
      <c r="G77" s="130">
        <v>1</v>
      </c>
      <c r="J77" s="155" t="s">
        <v>173</v>
      </c>
      <c r="K77" s="131">
        <f t="shared" ca="1" si="18"/>
        <v>83730104.340000004</v>
      </c>
      <c r="L77" s="131">
        <f t="shared" ca="1" si="19"/>
        <v>690</v>
      </c>
      <c r="M77" s="166">
        <f t="shared" ca="1" si="20"/>
        <v>83.730104339999997</v>
      </c>
      <c r="N77" s="69">
        <f t="shared" ca="1" si="21"/>
        <v>10</v>
      </c>
      <c r="O77" s="160">
        <f t="shared" ca="1" si="22"/>
        <v>83.730104339999997</v>
      </c>
      <c r="Q77" s="163" t="s">
        <v>97</v>
      </c>
      <c r="R77" s="164"/>
      <c r="S77" s="131"/>
    </row>
    <row r="78" spans="1:19">
      <c r="A78" s="63" t="s">
        <v>246</v>
      </c>
      <c r="B78" s="75" t="s">
        <v>572</v>
      </c>
      <c r="C78" s="76" t="s">
        <v>137</v>
      </c>
      <c r="D78" s="75" t="s">
        <v>573</v>
      </c>
      <c r="E78" s="125">
        <v>3706838.6900000004</v>
      </c>
      <c r="F78" s="130">
        <v>40</v>
      </c>
      <c r="G78" s="130">
        <v>1</v>
      </c>
      <c r="J78" s="155" t="s">
        <v>180</v>
      </c>
      <c r="K78" s="131">
        <f t="shared" ca="1" si="18"/>
        <v>6203088.8499999996</v>
      </c>
      <c r="L78" s="131">
        <f t="shared" ca="1" si="19"/>
        <v>143</v>
      </c>
      <c r="M78" s="166">
        <f t="shared" ca="1" si="20"/>
        <v>6.2030888499999994</v>
      </c>
      <c r="N78" s="69">
        <f t="shared" ca="1" si="21"/>
        <v>3</v>
      </c>
      <c r="O78" s="160">
        <f t="shared" ca="1" si="22"/>
        <v>6.2030888499999994</v>
      </c>
      <c r="Q78" s="163" t="s">
        <v>98</v>
      </c>
      <c r="R78" s="165">
        <v>6203088.8499999996</v>
      </c>
      <c r="S78" s="131">
        <f t="shared" ref="S78:S82" si="25">R78/1000000</f>
        <v>6.2030888499999994</v>
      </c>
    </row>
    <row r="79" spans="1:19">
      <c r="A79" s="63" t="s">
        <v>247</v>
      </c>
      <c r="B79" s="75" t="s">
        <v>574</v>
      </c>
      <c r="C79" s="76" t="s">
        <v>107</v>
      </c>
      <c r="D79" s="75" t="s">
        <v>571</v>
      </c>
      <c r="E79" s="125">
        <v>1785909.32</v>
      </c>
      <c r="F79" s="130">
        <v>30</v>
      </c>
      <c r="G79" s="130">
        <v>1</v>
      </c>
      <c r="J79" s="155" t="s">
        <v>174</v>
      </c>
      <c r="K79" s="131">
        <f t="shared" ca="1" si="18"/>
        <v>75755561.989999995</v>
      </c>
      <c r="L79" s="131">
        <f t="shared" ca="1" si="19"/>
        <v>903</v>
      </c>
      <c r="M79" s="166">
        <f t="shared" ca="1" si="20"/>
        <v>75.75556198999999</v>
      </c>
      <c r="N79" s="69">
        <f t="shared" ca="1" si="21"/>
        <v>13</v>
      </c>
      <c r="O79" s="160">
        <f t="shared" ca="1" si="22"/>
        <v>75.75556198999999</v>
      </c>
      <c r="Q79" s="163" t="s">
        <v>99</v>
      </c>
      <c r="R79" s="165">
        <v>75755561.989999995</v>
      </c>
      <c r="S79" s="131">
        <f t="shared" si="25"/>
        <v>75.75556198999999</v>
      </c>
    </row>
    <row r="80" spans="1:19">
      <c r="A80" s="63" t="s">
        <v>248</v>
      </c>
      <c r="B80" s="75" t="s">
        <v>572</v>
      </c>
      <c r="C80" s="76" t="s">
        <v>111</v>
      </c>
      <c r="D80" s="75" t="s">
        <v>571</v>
      </c>
      <c r="E80" s="125">
        <v>3647553.64</v>
      </c>
      <c r="F80" s="130">
        <v>60</v>
      </c>
      <c r="G80" s="130">
        <v>1</v>
      </c>
      <c r="J80" s="155" t="s">
        <v>39</v>
      </c>
      <c r="K80" s="131">
        <f t="shared" ca="1" si="18"/>
        <v>22747249.320000004</v>
      </c>
      <c r="L80" s="131">
        <f t="shared" ca="1" si="19"/>
        <v>288</v>
      </c>
      <c r="M80" s="166">
        <f t="shared" ca="1" si="20"/>
        <v>22.747249320000005</v>
      </c>
      <c r="N80" s="69">
        <f t="shared" ca="1" si="21"/>
        <v>8</v>
      </c>
      <c r="O80" s="160">
        <f t="shared" ca="1" si="22"/>
        <v>22.747249320000005</v>
      </c>
      <c r="Q80" s="163" t="s">
        <v>175</v>
      </c>
      <c r="R80" s="165">
        <v>22747249.32</v>
      </c>
      <c r="S80" s="131">
        <f t="shared" si="25"/>
        <v>22.747249320000002</v>
      </c>
    </row>
    <row r="81" spans="1:19">
      <c r="A81" s="63" t="s">
        <v>249</v>
      </c>
      <c r="B81" s="75" t="s">
        <v>572</v>
      </c>
      <c r="C81" s="76" t="s">
        <v>144</v>
      </c>
      <c r="D81" s="75" t="s">
        <v>571</v>
      </c>
      <c r="E81" s="125">
        <v>6159704.5800000001</v>
      </c>
      <c r="F81" s="130">
        <v>105</v>
      </c>
      <c r="G81" s="130">
        <v>1</v>
      </c>
      <c r="J81" s="155" t="s">
        <v>176</v>
      </c>
      <c r="K81" s="131">
        <f t="shared" ca="1" si="18"/>
        <v>21194989.290000003</v>
      </c>
      <c r="L81" s="131">
        <f t="shared" ca="1" si="19"/>
        <v>436</v>
      </c>
      <c r="M81" s="166">
        <f t="shared" ca="1" si="20"/>
        <v>21.194989290000002</v>
      </c>
      <c r="N81" s="69">
        <f t="shared" ca="1" si="21"/>
        <v>9</v>
      </c>
      <c r="O81" s="160">
        <f t="shared" ca="1" si="22"/>
        <v>21.194989290000002</v>
      </c>
      <c r="Q81" s="163" t="s">
        <v>100</v>
      </c>
      <c r="R81" s="165">
        <v>21194989.289999999</v>
      </c>
      <c r="S81" s="131">
        <f t="shared" si="25"/>
        <v>21.194989289999999</v>
      </c>
    </row>
    <row r="82" spans="1:19">
      <c r="A82" s="63" t="s">
        <v>250</v>
      </c>
      <c r="B82" s="75" t="s">
        <v>572</v>
      </c>
      <c r="C82" s="76" t="s">
        <v>132</v>
      </c>
      <c r="D82" s="75" t="s">
        <v>571</v>
      </c>
      <c r="E82" s="125">
        <v>4744241.8099999996</v>
      </c>
      <c r="F82" s="130">
        <v>60</v>
      </c>
      <c r="G82" s="130">
        <v>1</v>
      </c>
      <c r="J82" s="155" t="s">
        <v>177</v>
      </c>
      <c r="K82" s="131">
        <f t="shared" ca="1" si="18"/>
        <v>0</v>
      </c>
      <c r="L82" s="131">
        <f t="shared" ca="1" si="19"/>
        <v>0</v>
      </c>
      <c r="M82" s="166">
        <f t="shared" ca="1" si="20"/>
        <v>0</v>
      </c>
      <c r="N82" s="69">
        <f t="shared" ca="1" si="21"/>
        <v>0</v>
      </c>
      <c r="O82" s="160">
        <f t="shared" ca="1" si="22"/>
        <v>0</v>
      </c>
      <c r="Q82" s="163" t="s">
        <v>101</v>
      </c>
      <c r="R82" s="165">
        <v>0</v>
      </c>
      <c r="S82" s="131">
        <f t="shared" si="25"/>
        <v>0</v>
      </c>
    </row>
    <row r="83" spans="1:19" ht="13">
      <c r="A83" s="63" t="s">
        <v>251</v>
      </c>
      <c r="B83" s="75" t="s">
        <v>572</v>
      </c>
      <c r="C83" s="76" t="s">
        <v>143</v>
      </c>
      <c r="D83" s="75" t="s">
        <v>571</v>
      </c>
      <c r="E83" s="125">
        <v>2703762.4799999995</v>
      </c>
      <c r="F83" s="130">
        <v>30</v>
      </c>
      <c r="G83" s="130">
        <v>1</v>
      </c>
      <c r="J83" s="156" t="s">
        <v>597</v>
      </c>
      <c r="K83" s="19">
        <f ca="1">SUM(K4:K82)</f>
        <v>1988190589.8399999</v>
      </c>
      <c r="L83" s="19">
        <f t="shared" ref="L83" ca="1" si="26">SUM(L4:L82)</f>
        <v>26412</v>
      </c>
      <c r="M83" s="166">
        <f t="shared" ca="1" si="20"/>
        <v>1988.1905898399998</v>
      </c>
      <c r="N83" s="19">
        <f t="shared" ref="N83" ca="1" si="27">SUM(N4:N82)</f>
        <v>492</v>
      </c>
      <c r="O83" s="160">
        <f t="shared" ca="1" si="22"/>
        <v>1988.1905898399998</v>
      </c>
    </row>
    <row r="84" spans="1:19">
      <c r="A84" s="63" t="s">
        <v>600</v>
      </c>
      <c r="B84" s="75" t="s">
        <v>572</v>
      </c>
      <c r="C84" s="76" t="s">
        <v>114</v>
      </c>
      <c r="D84" s="75" t="s">
        <v>571</v>
      </c>
      <c r="E84" s="125">
        <v>3752975.04</v>
      </c>
      <c r="F84" s="130">
        <v>60</v>
      </c>
      <c r="G84" s="130">
        <v>1</v>
      </c>
      <c r="J84" s="157" t="s">
        <v>598</v>
      </c>
      <c r="K84" s="19">
        <f ca="1">SUM(K7,K10,K12:K13,K16:K17,K21,K23,K25,K29,K34,K36,K38:K39,K43,K45:K48,K52:K53,K55:K56,K60,K62,K67,K76:K77,K79:K81)</f>
        <v>1539365978.8999999</v>
      </c>
      <c r="L84" s="19">
        <f t="shared" ref="L84" ca="1" si="28">SUM(L7,L10,L12:L13,L16:L17,L21,L23,L25,L29,L34,L36,L38:L39,L43,L45:L48,L52:L53,L55:L56,L60,L62,L67,L76:L77,L79:L81)</f>
        <v>18740</v>
      </c>
      <c r="M84" s="166">
        <f t="shared" ca="1" si="20"/>
        <v>1539.3659788999998</v>
      </c>
      <c r="N84" s="19">
        <f ca="1">SUM(N7,N10,N12:N13,N16:N17,N21,N23,N25,N29,N34,N36,N38:N39,N43,N45:N48,N52:N53,N55:N56,N60,N62,N67,N76:N77,N79:N81)</f>
        <v>309</v>
      </c>
      <c r="O84" s="160">
        <f t="shared" ca="1" si="22"/>
        <v>1539.3659788999998</v>
      </c>
    </row>
    <row r="85" spans="1:19">
      <c r="A85" s="63" t="s">
        <v>252</v>
      </c>
      <c r="B85" s="75" t="s">
        <v>572</v>
      </c>
      <c r="C85" s="76" t="s">
        <v>144</v>
      </c>
      <c r="D85" s="75" t="s">
        <v>571</v>
      </c>
      <c r="E85" s="125">
        <v>3213880.88</v>
      </c>
      <c r="F85" s="130">
        <v>82</v>
      </c>
      <c r="G85" s="130">
        <v>1</v>
      </c>
      <c r="M85" s="69"/>
      <c r="N85" s="69"/>
    </row>
    <row r="86" spans="1:19">
      <c r="A86" s="63" t="s">
        <v>253</v>
      </c>
      <c r="B86" s="75" t="s">
        <v>574</v>
      </c>
      <c r="C86" s="76" t="s">
        <v>27</v>
      </c>
      <c r="D86" s="75" t="s">
        <v>571</v>
      </c>
      <c r="E86" s="125">
        <v>851110.61</v>
      </c>
      <c r="F86" s="130">
        <v>28</v>
      </c>
      <c r="G86" s="130">
        <v>1</v>
      </c>
      <c r="M86" s="69"/>
      <c r="N86" s="69"/>
      <c r="O86" s="69"/>
      <c r="P86" s="69"/>
      <c r="Q86" s="64"/>
    </row>
    <row r="87" spans="1:19">
      <c r="A87" s="63" t="s">
        <v>254</v>
      </c>
      <c r="B87" s="75" t="s">
        <v>574</v>
      </c>
      <c r="C87" s="76" t="s">
        <v>31</v>
      </c>
      <c r="D87" s="75" t="s">
        <v>573</v>
      </c>
      <c r="E87" s="125">
        <v>1796100.4000000001</v>
      </c>
      <c r="F87" s="130">
        <v>43</v>
      </c>
      <c r="G87" s="130">
        <v>1</v>
      </c>
      <c r="M87" s="69"/>
      <c r="N87" s="69"/>
      <c r="O87" s="69"/>
      <c r="P87" s="69"/>
      <c r="Q87" s="64"/>
    </row>
    <row r="88" spans="1:19">
      <c r="A88" s="63" t="s">
        <v>255</v>
      </c>
      <c r="B88" s="75" t="s">
        <v>574</v>
      </c>
      <c r="C88" s="76" t="s">
        <v>117</v>
      </c>
      <c r="D88" s="75" t="s">
        <v>571</v>
      </c>
      <c r="E88" s="125">
        <v>771554.37999999989</v>
      </c>
      <c r="F88" s="130">
        <v>20</v>
      </c>
      <c r="G88" s="130">
        <v>1</v>
      </c>
      <c r="M88" s="69"/>
      <c r="N88" s="69"/>
      <c r="O88" s="69"/>
      <c r="P88" s="69"/>
      <c r="Q88" s="64"/>
    </row>
    <row r="89" spans="1:19">
      <c r="A89" s="63" t="s">
        <v>659</v>
      </c>
      <c r="B89" s="75" t="s">
        <v>574</v>
      </c>
      <c r="C89" s="76" t="s">
        <v>117</v>
      </c>
      <c r="D89" s="75" t="s">
        <v>571</v>
      </c>
      <c r="E89" s="125">
        <v>712016.15</v>
      </c>
      <c r="F89" s="130">
        <v>25</v>
      </c>
      <c r="G89" s="130">
        <v>1</v>
      </c>
      <c r="M89" s="69"/>
      <c r="N89" s="69"/>
      <c r="O89" s="69"/>
      <c r="P89" s="69"/>
      <c r="Q89" s="64"/>
    </row>
    <row r="90" spans="1:19">
      <c r="A90" s="63" t="s">
        <v>256</v>
      </c>
      <c r="B90" s="75" t="s">
        <v>574</v>
      </c>
      <c r="C90" s="76" t="s">
        <v>27</v>
      </c>
      <c r="D90" s="75" t="s">
        <v>573</v>
      </c>
      <c r="E90" s="125">
        <v>1246321.2</v>
      </c>
      <c r="F90" s="130">
        <v>29</v>
      </c>
      <c r="G90" s="130">
        <v>1</v>
      </c>
      <c r="M90" s="69"/>
      <c r="N90" s="69"/>
      <c r="O90" s="69"/>
      <c r="P90" s="69"/>
      <c r="Q90" s="64"/>
    </row>
    <row r="91" spans="1:19">
      <c r="A91" s="63" t="s">
        <v>257</v>
      </c>
      <c r="B91" s="75" t="s">
        <v>574</v>
      </c>
      <c r="C91" s="76" t="s">
        <v>168</v>
      </c>
      <c r="D91" s="75" t="s">
        <v>573</v>
      </c>
      <c r="E91" s="125">
        <v>868888.46</v>
      </c>
      <c r="F91" s="130">
        <v>14</v>
      </c>
      <c r="G91" s="130">
        <v>1</v>
      </c>
      <c r="M91" s="69"/>
      <c r="N91" s="69"/>
      <c r="O91" s="69"/>
      <c r="P91" s="69"/>
      <c r="Q91" s="64"/>
    </row>
    <row r="92" spans="1:19">
      <c r="A92" s="63" t="s">
        <v>258</v>
      </c>
      <c r="B92" s="75" t="s">
        <v>572</v>
      </c>
      <c r="C92" s="76" t="s">
        <v>174</v>
      </c>
      <c r="D92" s="75" t="s">
        <v>573</v>
      </c>
      <c r="E92" s="125">
        <v>9643226.5099999998</v>
      </c>
      <c r="F92" s="130">
        <v>75</v>
      </c>
      <c r="G92" s="130">
        <v>1</v>
      </c>
      <c r="M92" s="69"/>
      <c r="N92" s="69"/>
      <c r="O92" s="69"/>
      <c r="P92" s="69"/>
      <c r="Q92" s="64"/>
    </row>
    <row r="93" spans="1:19">
      <c r="A93" s="63" t="s">
        <v>259</v>
      </c>
      <c r="B93" s="75" t="s">
        <v>572</v>
      </c>
      <c r="C93" s="76" t="s">
        <v>134</v>
      </c>
      <c r="D93" s="75" t="s">
        <v>573</v>
      </c>
      <c r="E93" s="125">
        <v>4138940.0700000003</v>
      </c>
      <c r="F93" s="130">
        <v>47</v>
      </c>
      <c r="G93" s="130">
        <v>1</v>
      </c>
      <c r="M93" s="69"/>
      <c r="N93" s="69"/>
      <c r="O93" s="69"/>
      <c r="P93" s="69"/>
      <c r="Q93" s="64"/>
    </row>
    <row r="94" spans="1:19">
      <c r="A94" s="63" t="s">
        <v>260</v>
      </c>
      <c r="B94" s="75" t="s">
        <v>574</v>
      </c>
      <c r="C94" s="76" t="s">
        <v>37</v>
      </c>
      <c r="D94" s="75" t="s">
        <v>571</v>
      </c>
      <c r="E94" s="125">
        <v>211210.95</v>
      </c>
      <c r="F94" s="130">
        <v>10</v>
      </c>
      <c r="G94" s="130">
        <v>1</v>
      </c>
      <c r="M94" s="69"/>
      <c r="N94" s="69"/>
      <c r="O94" s="69"/>
      <c r="P94" s="69"/>
      <c r="Q94" s="64"/>
    </row>
    <row r="95" spans="1:19">
      <c r="A95" s="63" t="s">
        <v>261</v>
      </c>
      <c r="B95" s="75" t="s">
        <v>574</v>
      </c>
      <c r="C95" s="76" t="s">
        <v>152</v>
      </c>
      <c r="D95" s="75" t="s">
        <v>573</v>
      </c>
      <c r="E95" s="125">
        <v>4241418.16</v>
      </c>
      <c r="F95" s="130">
        <v>40</v>
      </c>
      <c r="G95" s="130">
        <v>1</v>
      </c>
      <c r="M95" s="69"/>
      <c r="N95" s="69"/>
      <c r="O95" s="69"/>
      <c r="P95" s="69"/>
      <c r="Q95" s="64"/>
    </row>
    <row r="96" spans="1:19">
      <c r="A96" s="63" t="s">
        <v>262</v>
      </c>
      <c r="B96" s="75" t="s">
        <v>572</v>
      </c>
      <c r="C96" s="76" t="s">
        <v>143</v>
      </c>
      <c r="D96" s="75" t="s">
        <v>573</v>
      </c>
      <c r="E96" s="125">
        <v>2753059.23</v>
      </c>
      <c r="F96" s="130">
        <v>21</v>
      </c>
      <c r="G96" s="130">
        <v>1</v>
      </c>
      <c r="M96" s="69"/>
      <c r="N96" s="69"/>
      <c r="O96" s="69"/>
      <c r="P96" s="69"/>
      <c r="Q96" s="64"/>
    </row>
    <row r="97" spans="1:17">
      <c r="A97" s="63" t="s">
        <v>263</v>
      </c>
      <c r="B97" s="75" t="s">
        <v>572</v>
      </c>
      <c r="C97" s="76" t="s">
        <v>165</v>
      </c>
      <c r="D97" s="75" t="s">
        <v>573</v>
      </c>
      <c r="E97" s="125">
        <v>4347241.47</v>
      </c>
      <c r="F97" s="130">
        <v>48</v>
      </c>
      <c r="G97" s="130">
        <v>1</v>
      </c>
      <c r="M97" s="69"/>
      <c r="N97" s="69"/>
      <c r="O97" s="69"/>
      <c r="P97" s="69"/>
      <c r="Q97" s="64"/>
    </row>
    <row r="98" spans="1:17">
      <c r="A98" s="63" t="s">
        <v>265</v>
      </c>
      <c r="B98" s="75" t="s">
        <v>572</v>
      </c>
      <c r="C98" s="76" t="s">
        <v>134</v>
      </c>
      <c r="D98" s="75" t="s">
        <v>571</v>
      </c>
      <c r="E98" s="125">
        <v>6834261.2599999998</v>
      </c>
      <c r="F98" s="130">
        <v>70</v>
      </c>
      <c r="G98" s="130">
        <v>1</v>
      </c>
      <c r="M98" s="69"/>
      <c r="N98" s="69"/>
      <c r="O98" s="69"/>
      <c r="P98" s="69"/>
      <c r="Q98" s="64"/>
    </row>
    <row r="99" spans="1:17">
      <c r="A99" s="63" t="s">
        <v>264</v>
      </c>
      <c r="B99" s="75" t="s">
        <v>574</v>
      </c>
      <c r="C99" s="76" t="s">
        <v>104</v>
      </c>
      <c r="D99" s="75" t="s">
        <v>573</v>
      </c>
      <c r="E99" s="125">
        <v>3974371.8200000003</v>
      </c>
      <c r="F99" s="130">
        <v>45</v>
      </c>
      <c r="G99" s="130">
        <v>1</v>
      </c>
      <c r="M99" s="69"/>
      <c r="N99" s="69"/>
      <c r="O99" s="69"/>
      <c r="P99" s="69"/>
      <c r="Q99" s="64"/>
    </row>
    <row r="100" spans="1:17">
      <c r="A100" s="63" t="s">
        <v>266</v>
      </c>
      <c r="B100" s="75" t="s">
        <v>572</v>
      </c>
      <c r="C100" s="76" t="s">
        <v>119</v>
      </c>
      <c r="D100" s="75" t="s">
        <v>573</v>
      </c>
      <c r="E100" s="125">
        <v>7230246.3200000003</v>
      </c>
      <c r="F100" s="130">
        <v>79</v>
      </c>
      <c r="G100" s="130">
        <v>1</v>
      </c>
      <c r="M100" s="69"/>
      <c r="N100" s="69"/>
      <c r="O100" s="69"/>
      <c r="P100" s="69"/>
      <c r="Q100" s="64"/>
    </row>
    <row r="101" spans="1:17">
      <c r="A101" s="63" t="s">
        <v>660</v>
      </c>
      <c r="B101" s="75" t="s">
        <v>572</v>
      </c>
      <c r="C101" s="76" t="s">
        <v>115</v>
      </c>
      <c r="D101" s="75" t="s">
        <v>571</v>
      </c>
      <c r="E101" s="125">
        <v>2192443.85</v>
      </c>
      <c r="F101" s="130">
        <v>50</v>
      </c>
      <c r="G101" s="130">
        <v>1</v>
      </c>
      <c r="M101" s="69"/>
      <c r="N101" s="69"/>
      <c r="O101" s="69"/>
      <c r="P101" s="69"/>
      <c r="Q101" s="64"/>
    </row>
    <row r="102" spans="1:17">
      <c r="A102" s="63" t="s">
        <v>267</v>
      </c>
      <c r="B102" s="75" t="s">
        <v>572</v>
      </c>
      <c r="C102" s="76" t="s">
        <v>151</v>
      </c>
      <c r="D102" s="75" t="s">
        <v>573</v>
      </c>
      <c r="E102" s="125">
        <v>3180535.63</v>
      </c>
      <c r="F102" s="130">
        <v>40</v>
      </c>
      <c r="G102" s="130">
        <v>1</v>
      </c>
      <c r="M102" s="69"/>
      <c r="N102" s="69"/>
      <c r="O102" s="69"/>
      <c r="P102" s="69"/>
      <c r="Q102" s="64"/>
    </row>
    <row r="103" spans="1:17">
      <c r="A103" s="63" t="s">
        <v>268</v>
      </c>
      <c r="B103" s="75" t="s">
        <v>572</v>
      </c>
      <c r="C103" s="76" t="s">
        <v>176</v>
      </c>
      <c r="D103" s="75" t="s">
        <v>573</v>
      </c>
      <c r="E103" s="125">
        <v>5093997.6099999994</v>
      </c>
      <c r="F103" s="130">
        <v>62</v>
      </c>
      <c r="G103" s="130">
        <v>1</v>
      </c>
      <c r="M103" s="69"/>
      <c r="N103" s="69"/>
      <c r="O103" s="69"/>
      <c r="P103" s="69"/>
      <c r="Q103" s="64"/>
    </row>
    <row r="104" spans="1:17">
      <c r="A104" s="63" t="s">
        <v>269</v>
      </c>
      <c r="B104" s="75" t="s">
        <v>572</v>
      </c>
      <c r="C104" s="76" t="s">
        <v>119</v>
      </c>
      <c r="D104" s="75" t="s">
        <v>573</v>
      </c>
      <c r="E104" s="125">
        <v>3842207.2800000003</v>
      </c>
      <c r="F104" s="130">
        <v>53</v>
      </c>
      <c r="G104" s="130">
        <v>1</v>
      </c>
      <c r="M104" s="69"/>
      <c r="N104" s="69"/>
      <c r="O104" s="69"/>
      <c r="P104" s="69"/>
      <c r="Q104" s="64"/>
    </row>
    <row r="105" spans="1:17">
      <c r="A105" s="63" t="s">
        <v>270</v>
      </c>
      <c r="B105" s="75" t="s">
        <v>572</v>
      </c>
      <c r="C105" s="76" t="s">
        <v>144</v>
      </c>
      <c r="D105" s="75" t="s">
        <v>573</v>
      </c>
      <c r="E105" s="125">
        <v>7653551.4299999997</v>
      </c>
      <c r="F105" s="130">
        <v>105</v>
      </c>
      <c r="G105" s="130">
        <v>1</v>
      </c>
      <c r="J105" s="66"/>
      <c r="K105" s="61"/>
      <c r="L105" s="61"/>
      <c r="M105" s="69"/>
      <c r="N105" s="69"/>
      <c r="O105" s="69"/>
      <c r="P105" s="69"/>
      <c r="Q105" s="64"/>
    </row>
    <row r="106" spans="1:17">
      <c r="A106" s="63" t="s">
        <v>271</v>
      </c>
      <c r="B106" s="75" t="s">
        <v>574</v>
      </c>
      <c r="C106" s="76" t="s">
        <v>32</v>
      </c>
      <c r="D106" s="75" t="s">
        <v>573</v>
      </c>
      <c r="E106" s="125">
        <v>2150042.9699999997</v>
      </c>
      <c r="F106" s="130">
        <v>30</v>
      </c>
      <c r="G106" s="130">
        <v>1</v>
      </c>
      <c r="J106" s="66"/>
      <c r="K106" s="61"/>
      <c r="L106" s="61"/>
      <c r="M106" s="69"/>
      <c r="N106" s="69"/>
      <c r="O106" s="69"/>
      <c r="P106" s="69"/>
      <c r="Q106" s="64"/>
    </row>
    <row r="107" spans="1:17">
      <c r="A107" s="63" t="s">
        <v>272</v>
      </c>
      <c r="B107" s="75" t="s">
        <v>572</v>
      </c>
      <c r="C107" s="76" t="s">
        <v>127</v>
      </c>
      <c r="D107" s="75" t="s">
        <v>571</v>
      </c>
      <c r="E107" s="125">
        <v>7958986.4100000001</v>
      </c>
      <c r="F107" s="130">
        <v>103</v>
      </c>
      <c r="G107" s="130">
        <v>1</v>
      </c>
      <c r="J107" s="66"/>
      <c r="K107" s="61"/>
      <c r="L107" s="61"/>
      <c r="M107" s="69"/>
      <c r="N107" s="69"/>
      <c r="O107" s="69"/>
      <c r="P107" s="69"/>
      <c r="Q107" s="64"/>
    </row>
    <row r="108" spans="1:17">
      <c r="A108" s="63" t="s">
        <v>661</v>
      </c>
      <c r="B108" s="75" t="s">
        <v>572</v>
      </c>
      <c r="C108" s="76" t="s">
        <v>127</v>
      </c>
      <c r="D108" s="75" t="s">
        <v>571</v>
      </c>
      <c r="E108" s="125">
        <v>5370210.3300000001</v>
      </c>
      <c r="F108" s="130">
        <v>63</v>
      </c>
      <c r="G108" s="130">
        <v>1</v>
      </c>
      <c r="J108" s="66"/>
      <c r="K108" s="61"/>
      <c r="L108" s="61"/>
      <c r="M108" s="69"/>
      <c r="N108" s="69"/>
      <c r="O108" s="69"/>
      <c r="P108" s="69"/>
      <c r="Q108" s="64"/>
    </row>
    <row r="109" spans="1:17">
      <c r="A109" s="63" t="s">
        <v>273</v>
      </c>
      <c r="B109" s="75" t="s">
        <v>572</v>
      </c>
      <c r="C109" s="76" t="s">
        <v>127</v>
      </c>
      <c r="D109" s="75" t="s">
        <v>571</v>
      </c>
      <c r="E109" s="125">
        <v>1794993.3900000001</v>
      </c>
      <c r="F109" s="130">
        <v>77</v>
      </c>
      <c r="G109" s="130">
        <v>1</v>
      </c>
      <c r="J109" s="66"/>
      <c r="K109" s="61"/>
      <c r="L109" s="61"/>
      <c r="M109" s="69"/>
      <c r="N109" s="69"/>
      <c r="O109" s="69"/>
      <c r="P109" s="69"/>
      <c r="Q109" s="64"/>
    </row>
    <row r="110" spans="1:17">
      <c r="A110" s="63" t="s">
        <v>662</v>
      </c>
      <c r="B110" s="75" t="s">
        <v>572</v>
      </c>
      <c r="C110" s="76" t="s">
        <v>119</v>
      </c>
      <c r="D110" s="75" t="s">
        <v>571</v>
      </c>
      <c r="E110" s="125">
        <v>3546284.8599999994</v>
      </c>
      <c r="F110" s="130">
        <v>65</v>
      </c>
      <c r="G110" s="130">
        <v>1</v>
      </c>
      <c r="J110" s="66"/>
      <c r="K110" s="61"/>
      <c r="L110" s="61"/>
      <c r="M110" s="69"/>
      <c r="N110" s="69"/>
      <c r="O110" s="69"/>
      <c r="P110" s="69"/>
      <c r="Q110" s="64"/>
    </row>
    <row r="111" spans="1:17">
      <c r="A111" s="63" t="s">
        <v>274</v>
      </c>
      <c r="B111" s="75" t="s">
        <v>572</v>
      </c>
      <c r="C111" s="76" t="s">
        <v>154</v>
      </c>
      <c r="D111" s="75" t="s">
        <v>573</v>
      </c>
      <c r="E111" s="125">
        <v>2183451.0699999998</v>
      </c>
      <c r="F111" s="130">
        <v>32</v>
      </c>
      <c r="G111" s="130">
        <v>1</v>
      </c>
      <c r="J111" s="66"/>
      <c r="K111" s="61"/>
      <c r="L111" s="61"/>
      <c r="M111" s="69"/>
      <c r="N111" s="69"/>
      <c r="O111" s="69"/>
      <c r="P111" s="69"/>
      <c r="Q111" s="64"/>
    </row>
    <row r="112" spans="1:17">
      <c r="A112" s="63" t="s">
        <v>275</v>
      </c>
      <c r="B112" s="75" t="s">
        <v>574</v>
      </c>
      <c r="C112" s="76" t="s">
        <v>29</v>
      </c>
      <c r="D112" s="75" t="s">
        <v>571</v>
      </c>
      <c r="E112" s="125">
        <v>1038426.22</v>
      </c>
      <c r="F112" s="130">
        <v>32</v>
      </c>
      <c r="G112" s="130">
        <v>1</v>
      </c>
      <c r="J112" s="66"/>
      <c r="K112" s="61"/>
      <c r="L112" s="61"/>
      <c r="M112" s="69"/>
      <c r="N112" s="69"/>
      <c r="O112" s="69"/>
      <c r="P112" s="69"/>
      <c r="Q112" s="64"/>
    </row>
    <row r="113" spans="1:17">
      <c r="A113" s="63" t="s">
        <v>276</v>
      </c>
      <c r="B113" s="75" t="s">
        <v>572</v>
      </c>
      <c r="C113" s="76" t="s">
        <v>111</v>
      </c>
      <c r="D113" s="75" t="s">
        <v>571</v>
      </c>
      <c r="E113" s="125">
        <v>8892759.1899999995</v>
      </c>
      <c r="F113" s="130">
        <v>80</v>
      </c>
      <c r="G113" s="130">
        <v>1</v>
      </c>
      <c r="J113" s="66"/>
      <c r="K113" s="61"/>
      <c r="L113" s="61"/>
      <c r="M113" s="69"/>
      <c r="N113" s="69"/>
      <c r="O113" s="69"/>
      <c r="P113" s="69"/>
      <c r="Q113" s="64"/>
    </row>
    <row r="114" spans="1:17">
      <c r="A114" s="63" t="s">
        <v>277</v>
      </c>
      <c r="B114" s="75" t="s">
        <v>572</v>
      </c>
      <c r="C114" s="76" t="s">
        <v>111</v>
      </c>
      <c r="D114" s="75" t="s">
        <v>573</v>
      </c>
      <c r="E114" s="125">
        <v>12367129</v>
      </c>
      <c r="F114" s="130">
        <v>80</v>
      </c>
      <c r="G114" s="130">
        <v>1</v>
      </c>
      <c r="J114" s="66"/>
      <c r="K114" s="61"/>
      <c r="L114" s="61"/>
      <c r="M114" s="69"/>
      <c r="N114" s="69"/>
      <c r="O114" s="69"/>
      <c r="P114" s="69"/>
      <c r="Q114" s="64"/>
    </row>
    <row r="115" spans="1:17">
      <c r="A115" s="63" t="s">
        <v>278</v>
      </c>
      <c r="B115" s="75" t="s">
        <v>572</v>
      </c>
      <c r="C115" s="76" t="s">
        <v>111</v>
      </c>
      <c r="D115" s="75" t="s">
        <v>573</v>
      </c>
      <c r="E115" s="125">
        <v>5858037.1699999999</v>
      </c>
      <c r="F115" s="130">
        <v>55</v>
      </c>
      <c r="G115" s="130">
        <v>1</v>
      </c>
      <c r="J115" s="66"/>
      <c r="K115" s="61"/>
      <c r="L115" s="61"/>
      <c r="M115" s="69"/>
      <c r="N115" s="69"/>
      <c r="O115" s="69"/>
      <c r="P115" s="69"/>
      <c r="Q115" s="64"/>
    </row>
    <row r="116" spans="1:17">
      <c r="A116" s="63" t="s">
        <v>611</v>
      </c>
      <c r="B116" s="75" t="s">
        <v>572</v>
      </c>
      <c r="C116" s="76" t="s">
        <v>158</v>
      </c>
      <c r="D116" s="75" t="s">
        <v>573</v>
      </c>
      <c r="E116" s="125">
        <v>4501026.75</v>
      </c>
      <c r="F116" s="130">
        <v>50</v>
      </c>
      <c r="G116" s="130">
        <v>1</v>
      </c>
      <c r="J116" s="66"/>
      <c r="K116" s="61"/>
      <c r="L116" s="61"/>
      <c r="M116" s="69"/>
      <c r="N116" s="69"/>
      <c r="O116" s="69"/>
      <c r="P116" s="69"/>
      <c r="Q116" s="64"/>
    </row>
    <row r="117" spans="1:17">
      <c r="A117" s="63" t="s">
        <v>279</v>
      </c>
      <c r="B117" s="75" t="s">
        <v>572</v>
      </c>
      <c r="C117" s="76" t="s">
        <v>160</v>
      </c>
      <c r="D117" s="75" t="s">
        <v>573</v>
      </c>
      <c r="E117" s="125">
        <v>1371859.78</v>
      </c>
      <c r="F117" s="130">
        <v>40</v>
      </c>
      <c r="G117" s="130">
        <v>1</v>
      </c>
      <c r="J117" s="66"/>
      <c r="K117" s="61"/>
      <c r="L117" s="61"/>
      <c r="M117" s="69"/>
      <c r="N117" s="69"/>
      <c r="O117" s="69"/>
      <c r="P117" s="69"/>
      <c r="Q117" s="64"/>
    </row>
    <row r="118" spans="1:17">
      <c r="A118" s="63" t="s">
        <v>280</v>
      </c>
      <c r="B118" s="75" t="s">
        <v>572</v>
      </c>
      <c r="C118" s="76" t="s">
        <v>136</v>
      </c>
      <c r="D118" s="75" t="s">
        <v>573</v>
      </c>
      <c r="E118" s="125">
        <v>11864545.68</v>
      </c>
      <c r="F118" s="130">
        <v>90</v>
      </c>
      <c r="G118" s="130">
        <v>1</v>
      </c>
      <c r="J118" s="66"/>
      <c r="K118" s="61"/>
      <c r="L118" s="61"/>
      <c r="M118" s="69"/>
      <c r="N118" s="69"/>
      <c r="O118" s="69"/>
      <c r="P118" s="69"/>
      <c r="Q118" s="64"/>
    </row>
    <row r="119" spans="1:17">
      <c r="A119" s="63" t="s">
        <v>281</v>
      </c>
      <c r="B119" s="75" t="s">
        <v>572</v>
      </c>
      <c r="C119" s="76" t="s">
        <v>141</v>
      </c>
      <c r="D119" s="75" t="s">
        <v>573</v>
      </c>
      <c r="E119" s="125">
        <v>9229488.9800000004</v>
      </c>
      <c r="F119" s="130">
        <v>85</v>
      </c>
      <c r="G119" s="130">
        <v>1</v>
      </c>
      <c r="J119" s="66"/>
      <c r="K119" s="61"/>
      <c r="L119" s="61"/>
      <c r="M119" s="69"/>
      <c r="N119" s="69"/>
      <c r="O119" s="69"/>
      <c r="P119" s="69"/>
      <c r="Q119" s="64"/>
    </row>
    <row r="120" spans="1:17">
      <c r="A120" s="63" t="s">
        <v>282</v>
      </c>
      <c r="B120" s="75" t="s">
        <v>572</v>
      </c>
      <c r="C120" s="76" t="s">
        <v>144</v>
      </c>
      <c r="D120" s="75" t="s">
        <v>573</v>
      </c>
      <c r="E120" s="125">
        <v>12052871.359999999</v>
      </c>
      <c r="F120" s="130">
        <v>97</v>
      </c>
      <c r="G120" s="130">
        <v>1</v>
      </c>
      <c r="J120" s="66"/>
      <c r="K120" s="61"/>
      <c r="L120" s="61"/>
      <c r="M120" s="69"/>
      <c r="N120" s="69"/>
      <c r="O120" s="69"/>
      <c r="P120" s="69"/>
      <c r="Q120" s="64"/>
    </row>
    <row r="121" spans="1:17">
      <c r="A121" s="63" t="s">
        <v>283</v>
      </c>
      <c r="B121" s="75" t="s">
        <v>572</v>
      </c>
      <c r="C121" s="76" t="s">
        <v>154</v>
      </c>
      <c r="D121" s="75" t="s">
        <v>573</v>
      </c>
      <c r="E121" s="125">
        <v>3245486.9399999995</v>
      </c>
      <c r="F121" s="130">
        <v>41</v>
      </c>
      <c r="G121" s="130">
        <v>1</v>
      </c>
      <c r="J121" s="66"/>
      <c r="K121" s="61"/>
      <c r="L121" s="61"/>
      <c r="M121" s="69"/>
      <c r="N121" s="69"/>
      <c r="O121" s="69"/>
      <c r="P121" s="69"/>
      <c r="Q121" s="64"/>
    </row>
    <row r="122" spans="1:17">
      <c r="A122" s="63" t="s">
        <v>284</v>
      </c>
      <c r="B122" s="75" t="s">
        <v>572</v>
      </c>
      <c r="C122" s="76" t="s">
        <v>153</v>
      </c>
      <c r="D122" s="75" t="s">
        <v>573</v>
      </c>
      <c r="E122" s="125">
        <v>6102539.7500000009</v>
      </c>
      <c r="F122" s="130">
        <v>75</v>
      </c>
      <c r="G122" s="130">
        <v>1</v>
      </c>
      <c r="J122" s="66"/>
      <c r="K122" s="61"/>
      <c r="L122" s="61"/>
      <c r="M122" s="69"/>
      <c r="N122" s="69"/>
      <c r="O122" s="69"/>
      <c r="P122" s="69"/>
      <c r="Q122" s="64"/>
    </row>
    <row r="123" spans="1:17">
      <c r="A123" s="63" t="s">
        <v>285</v>
      </c>
      <c r="B123" s="75" t="s">
        <v>572</v>
      </c>
      <c r="C123" s="76" t="s">
        <v>153</v>
      </c>
      <c r="D123" s="75" t="s">
        <v>573</v>
      </c>
      <c r="E123" s="125">
        <v>5425063.1399999997</v>
      </c>
      <c r="F123" s="130">
        <v>50</v>
      </c>
      <c r="G123" s="130">
        <v>1</v>
      </c>
      <c r="J123" s="66"/>
      <c r="K123" s="61"/>
      <c r="L123" s="61"/>
      <c r="M123" s="69"/>
      <c r="N123" s="69"/>
      <c r="O123" s="69"/>
      <c r="P123" s="69"/>
      <c r="Q123" s="64"/>
    </row>
    <row r="124" spans="1:17">
      <c r="A124" s="63" t="s">
        <v>286</v>
      </c>
      <c r="B124" s="75" t="s">
        <v>572</v>
      </c>
      <c r="C124" s="76" t="s">
        <v>144</v>
      </c>
      <c r="D124" s="75" t="s">
        <v>571</v>
      </c>
      <c r="E124" s="125">
        <v>176614.36000000002</v>
      </c>
      <c r="F124" s="130">
        <v>19</v>
      </c>
      <c r="G124" s="130">
        <v>1</v>
      </c>
      <c r="J124" s="66"/>
      <c r="K124" s="61"/>
      <c r="L124" s="61"/>
      <c r="M124" s="69"/>
      <c r="N124" s="69"/>
      <c r="O124" s="69"/>
      <c r="P124" s="69"/>
      <c r="Q124" s="64"/>
    </row>
    <row r="125" spans="1:17">
      <c r="A125" s="63" t="s">
        <v>287</v>
      </c>
      <c r="B125" s="75" t="s">
        <v>574</v>
      </c>
      <c r="C125" s="76" t="s">
        <v>113</v>
      </c>
      <c r="D125" s="75" t="s">
        <v>573</v>
      </c>
      <c r="E125" s="125">
        <v>793499.79999999993</v>
      </c>
      <c r="F125" s="130">
        <v>30</v>
      </c>
      <c r="G125" s="130">
        <v>1</v>
      </c>
      <c r="J125" s="66"/>
      <c r="K125" s="61"/>
      <c r="L125" s="61"/>
      <c r="M125" s="69"/>
      <c r="N125" s="69"/>
      <c r="O125" s="69"/>
      <c r="P125" s="69"/>
      <c r="Q125" s="64"/>
    </row>
    <row r="126" spans="1:17">
      <c r="A126" s="63" t="s">
        <v>288</v>
      </c>
      <c r="B126" s="75" t="s">
        <v>574</v>
      </c>
      <c r="C126" s="76" t="s">
        <v>113</v>
      </c>
      <c r="D126" s="75" t="s">
        <v>571</v>
      </c>
      <c r="E126" s="125">
        <v>2790958.77</v>
      </c>
      <c r="F126" s="130">
        <v>84</v>
      </c>
      <c r="G126" s="130">
        <v>1</v>
      </c>
      <c r="J126" s="66"/>
      <c r="K126" s="61"/>
      <c r="L126" s="61"/>
      <c r="M126" s="69"/>
      <c r="N126" s="69"/>
      <c r="O126" s="69"/>
      <c r="P126" s="69"/>
      <c r="Q126" s="64"/>
    </row>
    <row r="127" spans="1:17">
      <c r="A127" s="63" t="s">
        <v>663</v>
      </c>
      <c r="B127" s="75" t="s">
        <v>572</v>
      </c>
      <c r="C127" s="76" t="s">
        <v>136</v>
      </c>
      <c r="D127" s="75" t="s">
        <v>571</v>
      </c>
      <c r="E127" s="125">
        <v>3305275.7600000002</v>
      </c>
      <c r="F127" s="130">
        <v>80</v>
      </c>
      <c r="G127" s="130">
        <v>1</v>
      </c>
      <c r="J127" s="66"/>
      <c r="K127" s="61"/>
      <c r="L127" s="61"/>
      <c r="M127" s="69"/>
      <c r="N127" s="69"/>
      <c r="O127" s="69"/>
      <c r="P127" s="69"/>
      <c r="Q127" s="64"/>
    </row>
    <row r="128" spans="1:17">
      <c r="A128" s="63" t="s">
        <v>289</v>
      </c>
      <c r="B128" s="75" t="s">
        <v>572</v>
      </c>
      <c r="C128" s="76" t="s">
        <v>119</v>
      </c>
      <c r="D128" s="75" t="s">
        <v>573</v>
      </c>
      <c r="E128" s="125">
        <v>9050770.6099999994</v>
      </c>
      <c r="F128" s="130">
        <v>100</v>
      </c>
      <c r="G128" s="130">
        <v>1</v>
      </c>
      <c r="J128" s="66"/>
      <c r="K128" s="61"/>
      <c r="L128" s="61"/>
      <c r="M128" s="69"/>
      <c r="N128" s="69"/>
      <c r="O128" s="69"/>
      <c r="P128" s="69"/>
      <c r="Q128" s="64"/>
    </row>
    <row r="129" spans="1:17">
      <c r="A129" s="63" t="s">
        <v>290</v>
      </c>
      <c r="B129" s="75" t="s">
        <v>574</v>
      </c>
      <c r="C129" s="76" t="s">
        <v>180</v>
      </c>
      <c r="D129" s="75" t="s">
        <v>573</v>
      </c>
      <c r="E129" s="125">
        <v>3758266.38</v>
      </c>
      <c r="F129" s="130">
        <v>80</v>
      </c>
      <c r="G129" s="130">
        <v>1</v>
      </c>
      <c r="J129" s="66"/>
      <c r="K129" s="61"/>
      <c r="L129" s="61"/>
      <c r="M129" s="69"/>
      <c r="N129" s="69"/>
      <c r="O129" s="69"/>
      <c r="P129" s="69"/>
      <c r="Q129" s="64"/>
    </row>
    <row r="130" spans="1:17">
      <c r="A130" s="63" t="s">
        <v>291</v>
      </c>
      <c r="B130" s="75" t="s">
        <v>572</v>
      </c>
      <c r="C130" s="76" t="s">
        <v>160</v>
      </c>
      <c r="D130" s="75" t="s">
        <v>573</v>
      </c>
      <c r="E130" s="125">
        <v>1344995.49</v>
      </c>
      <c r="F130" s="130">
        <v>28</v>
      </c>
      <c r="G130" s="130">
        <v>1</v>
      </c>
      <c r="J130" s="66"/>
      <c r="K130" s="61"/>
      <c r="L130" s="61"/>
      <c r="M130" s="69"/>
      <c r="N130" s="69"/>
      <c r="O130" s="69"/>
      <c r="P130" s="69"/>
      <c r="Q130" s="64"/>
    </row>
    <row r="131" spans="1:17">
      <c r="A131" s="63" t="s">
        <v>292</v>
      </c>
      <c r="B131" s="75" t="s">
        <v>572</v>
      </c>
      <c r="C131" s="76" t="s">
        <v>158</v>
      </c>
      <c r="D131" s="75" t="s">
        <v>573</v>
      </c>
      <c r="E131" s="125">
        <v>2835387.86</v>
      </c>
      <c r="F131" s="130">
        <v>39</v>
      </c>
      <c r="G131" s="130">
        <v>1</v>
      </c>
      <c r="J131" s="66"/>
      <c r="K131" s="61"/>
      <c r="L131" s="61"/>
      <c r="M131" s="69"/>
      <c r="N131" s="69"/>
      <c r="O131" s="69"/>
      <c r="P131" s="69"/>
      <c r="Q131" s="64"/>
    </row>
    <row r="132" spans="1:17">
      <c r="A132" s="63" t="s">
        <v>293</v>
      </c>
      <c r="B132" s="75" t="s">
        <v>572</v>
      </c>
      <c r="C132" s="76" t="s">
        <v>173</v>
      </c>
      <c r="D132" s="75" t="s">
        <v>573</v>
      </c>
      <c r="E132" s="125">
        <v>5883803.0499999998</v>
      </c>
      <c r="F132" s="130">
        <v>40</v>
      </c>
      <c r="G132" s="130">
        <v>1</v>
      </c>
      <c r="J132" s="66"/>
      <c r="K132" s="61"/>
      <c r="L132" s="61"/>
      <c r="M132" s="69"/>
      <c r="N132" s="69"/>
      <c r="O132" s="69"/>
      <c r="P132" s="69"/>
      <c r="Q132" s="64"/>
    </row>
    <row r="133" spans="1:17">
      <c r="A133" s="63" t="s">
        <v>294</v>
      </c>
      <c r="B133" s="75" t="s">
        <v>572</v>
      </c>
      <c r="C133" s="76" t="s">
        <v>173</v>
      </c>
      <c r="D133" s="75" t="s">
        <v>573</v>
      </c>
      <c r="E133" s="125">
        <v>15293001.93</v>
      </c>
      <c r="F133" s="130">
        <v>99</v>
      </c>
      <c r="G133" s="130">
        <v>1</v>
      </c>
      <c r="J133" s="66"/>
      <c r="K133" s="61"/>
      <c r="L133" s="61"/>
      <c r="M133" s="69"/>
      <c r="N133" s="69"/>
      <c r="O133" s="69"/>
      <c r="P133" s="69"/>
      <c r="Q133" s="64"/>
    </row>
    <row r="134" spans="1:17">
      <c r="A134" s="63" t="s">
        <v>664</v>
      </c>
      <c r="B134" s="75" t="s">
        <v>572</v>
      </c>
      <c r="C134" s="76" t="s">
        <v>173</v>
      </c>
      <c r="D134" s="75" t="s">
        <v>571</v>
      </c>
      <c r="E134" s="125">
        <v>3556562.5600000005</v>
      </c>
      <c r="F134" s="130">
        <v>45</v>
      </c>
      <c r="G134" s="130">
        <v>1</v>
      </c>
      <c r="J134" s="66"/>
      <c r="K134" s="61"/>
      <c r="L134" s="61"/>
      <c r="M134" s="69"/>
      <c r="N134" s="69"/>
      <c r="O134" s="69"/>
      <c r="P134" s="69"/>
      <c r="Q134" s="64"/>
    </row>
    <row r="135" spans="1:17">
      <c r="A135" s="63" t="s">
        <v>295</v>
      </c>
      <c r="B135" s="75" t="s">
        <v>574</v>
      </c>
      <c r="C135" s="76" t="s">
        <v>106</v>
      </c>
      <c r="D135" s="75" t="s">
        <v>573</v>
      </c>
      <c r="E135" s="125">
        <v>928122.85999999987</v>
      </c>
      <c r="F135" s="130">
        <v>17</v>
      </c>
      <c r="G135" s="130">
        <v>1</v>
      </c>
      <c r="J135" s="66"/>
      <c r="K135" s="61"/>
      <c r="L135" s="61"/>
      <c r="M135" s="69"/>
      <c r="N135" s="69"/>
      <c r="O135" s="69"/>
      <c r="P135" s="69"/>
      <c r="Q135" s="64"/>
    </row>
    <row r="136" spans="1:17">
      <c r="A136" s="63" t="s">
        <v>705</v>
      </c>
      <c r="B136" s="75" t="s">
        <v>572</v>
      </c>
      <c r="C136" s="76" t="s">
        <v>151</v>
      </c>
      <c r="D136" s="75" t="s">
        <v>571</v>
      </c>
      <c r="E136" s="125">
        <v>3882059.13</v>
      </c>
      <c r="F136" s="130">
        <v>100</v>
      </c>
      <c r="G136" s="130">
        <v>1</v>
      </c>
      <c r="J136" s="66"/>
      <c r="K136" s="61"/>
      <c r="L136" s="61"/>
      <c r="M136" s="69"/>
      <c r="N136" s="69"/>
      <c r="O136" s="69"/>
      <c r="P136" s="69"/>
      <c r="Q136" s="64"/>
    </row>
    <row r="137" spans="1:17">
      <c r="A137" s="63" t="s">
        <v>296</v>
      </c>
      <c r="B137" s="75" t="s">
        <v>572</v>
      </c>
      <c r="C137" s="76" t="s">
        <v>173</v>
      </c>
      <c r="D137" s="75" t="s">
        <v>573</v>
      </c>
      <c r="E137" s="125">
        <v>13115279.6</v>
      </c>
      <c r="F137" s="130">
        <v>89</v>
      </c>
      <c r="G137" s="130">
        <v>1</v>
      </c>
      <c r="J137" s="66"/>
      <c r="K137" s="61"/>
      <c r="L137" s="61"/>
      <c r="M137" s="69"/>
      <c r="N137" s="69"/>
      <c r="O137" s="69"/>
      <c r="P137" s="69"/>
      <c r="Q137" s="64"/>
    </row>
    <row r="138" spans="1:17">
      <c r="A138" s="63" t="s">
        <v>297</v>
      </c>
      <c r="B138" s="75" t="s">
        <v>574</v>
      </c>
      <c r="C138" s="76" t="s">
        <v>107</v>
      </c>
      <c r="D138" s="75" t="s">
        <v>573</v>
      </c>
      <c r="E138" s="125">
        <v>2331416.52</v>
      </c>
      <c r="F138" s="130">
        <v>28</v>
      </c>
      <c r="G138" s="130">
        <v>1</v>
      </c>
      <c r="J138" s="66"/>
      <c r="K138" s="61"/>
      <c r="L138" s="61"/>
      <c r="M138" s="69"/>
      <c r="N138" s="69"/>
      <c r="O138" s="69"/>
      <c r="P138" s="69"/>
      <c r="Q138" s="64"/>
    </row>
    <row r="139" spans="1:17">
      <c r="A139" s="63" t="s">
        <v>665</v>
      </c>
      <c r="B139" s="75" t="s">
        <v>572</v>
      </c>
      <c r="C139" s="76" t="s">
        <v>153</v>
      </c>
      <c r="D139" s="75" t="s">
        <v>571</v>
      </c>
      <c r="E139" s="125">
        <v>1165357.1800000002</v>
      </c>
      <c r="F139" s="130">
        <v>35</v>
      </c>
      <c r="G139" s="130">
        <v>1</v>
      </c>
      <c r="J139" s="66"/>
      <c r="K139" s="61"/>
      <c r="L139" s="61"/>
      <c r="M139" s="69"/>
      <c r="N139" s="69"/>
      <c r="O139" s="69"/>
      <c r="P139" s="69"/>
      <c r="Q139" s="64"/>
    </row>
    <row r="140" spans="1:17">
      <c r="A140" s="63" t="s">
        <v>298</v>
      </c>
      <c r="B140" s="75" t="s">
        <v>572</v>
      </c>
      <c r="C140" s="76" t="s">
        <v>137</v>
      </c>
      <c r="D140" s="75" t="s">
        <v>571</v>
      </c>
      <c r="E140" s="125">
        <v>865881.07</v>
      </c>
      <c r="F140" s="130">
        <v>34</v>
      </c>
      <c r="G140" s="130">
        <v>1</v>
      </c>
      <c r="J140" s="66"/>
      <c r="K140" s="61"/>
      <c r="L140" s="61"/>
      <c r="M140" s="69"/>
      <c r="N140" s="69"/>
      <c r="O140" s="69"/>
      <c r="P140" s="69"/>
      <c r="Q140" s="64"/>
    </row>
    <row r="141" spans="1:17">
      <c r="A141" s="63" t="s">
        <v>299</v>
      </c>
      <c r="B141" s="75" t="s">
        <v>572</v>
      </c>
      <c r="C141" s="76" t="s">
        <v>137</v>
      </c>
      <c r="D141" s="75" t="s">
        <v>573</v>
      </c>
      <c r="E141" s="125">
        <v>2885756.89</v>
      </c>
      <c r="F141" s="130">
        <v>49</v>
      </c>
      <c r="G141" s="130">
        <v>1</v>
      </c>
      <c r="J141" s="66"/>
      <c r="K141" s="61"/>
      <c r="L141" s="61"/>
      <c r="M141" s="69"/>
      <c r="N141" s="69"/>
      <c r="O141" s="69"/>
      <c r="P141" s="69"/>
      <c r="Q141" s="64"/>
    </row>
    <row r="142" spans="1:17">
      <c r="A142" s="63" t="s">
        <v>300</v>
      </c>
      <c r="B142" s="75" t="s">
        <v>572</v>
      </c>
      <c r="C142" s="76" t="s">
        <v>153</v>
      </c>
      <c r="D142" s="75" t="s">
        <v>573</v>
      </c>
      <c r="E142" s="125">
        <v>7397267.9899999993</v>
      </c>
      <c r="F142" s="130">
        <v>64</v>
      </c>
      <c r="G142" s="130">
        <v>1</v>
      </c>
      <c r="J142" s="66"/>
      <c r="K142" s="61"/>
      <c r="L142" s="61"/>
      <c r="M142" s="69"/>
      <c r="N142" s="69"/>
      <c r="O142" s="69"/>
      <c r="P142" s="69"/>
      <c r="Q142" s="64"/>
    </row>
    <row r="143" spans="1:17">
      <c r="A143" s="63" t="s">
        <v>301</v>
      </c>
      <c r="B143" s="75" t="s">
        <v>574</v>
      </c>
      <c r="C143" s="76" t="s">
        <v>178</v>
      </c>
      <c r="D143" s="75" t="s">
        <v>573</v>
      </c>
      <c r="E143" s="125">
        <v>247505.22000000003</v>
      </c>
      <c r="F143" s="130">
        <v>8</v>
      </c>
      <c r="G143" s="130">
        <v>1</v>
      </c>
      <c r="J143" s="66"/>
      <c r="K143" s="61"/>
      <c r="L143" s="61"/>
      <c r="M143" s="69"/>
      <c r="N143" s="69"/>
      <c r="O143" s="69"/>
      <c r="P143" s="69"/>
      <c r="Q143" s="64"/>
    </row>
    <row r="144" spans="1:17">
      <c r="A144" s="63" t="s">
        <v>302</v>
      </c>
      <c r="B144" s="75" t="s">
        <v>572</v>
      </c>
      <c r="C144" s="76" t="s">
        <v>150</v>
      </c>
      <c r="D144" s="75" t="s">
        <v>573</v>
      </c>
      <c r="E144" s="125">
        <v>2783783.63</v>
      </c>
      <c r="F144" s="130">
        <v>46</v>
      </c>
      <c r="G144" s="130">
        <v>1</v>
      </c>
      <c r="J144" s="66"/>
      <c r="K144" s="61"/>
      <c r="L144" s="61"/>
      <c r="M144" s="69"/>
      <c r="N144" s="69"/>
      <c r="O144" s="69"/>
      <c r="P144" s="69"/>
      <c r="Q144" s="64"/>
    </row>
    <row r="145" spans="1:17">
      <c r="A145" s="63" t="s">
        <v>303</v>
      </c>
      <c r="B145" s="75" t="s">
        <v>574</v>
      </c>
      <c r="C145" s="76" t="s">
        <v>163</v>
      </c>
      <c r="D145" s="75" t="s">
        <v>571</v>
      </c>
      <c r="E145" s="125">
        <v>645196.41</v>
      </c>
      <c r="F145" s="130">
        <v>25</v>
      </c>
      <c r="G145" s="130">
        <v>1</v>
      </c>
      <c r="J145" s="66"/>
      <c r="K145" s="61"/>
      <c r="L145" s="61"/>
      <c r="M145" s="69"/>
      <c r="N145" s="69"/>
      <c r="O145" s="69"/>
      <c r="P145" s="69"/>
      <c r="Q145" s="64"/>
    </row>
    <row r="146" spans="1:17">
      <c r="A146" s="63" t="s">
        <v>304</v>
      </c>
      <c r="B146" s="75" t="s">
        <v>572</v>
      </c>
      <c r="C146" s="76" t="s">
        <v>115</v>
      </c>
      <c r="D146" s="75" t="s">
        <v>573</v>
      </c>
      <c r="E146" s="125">
        <v>9435886.4900000002</v>
      </c>
      <c r="F146" s="130">
        <v>85</v>
      </c>
      <c r="G146" s="130">
        <v>1</v>
      </c>
      <c r="J146" s="66"/>
      <c r="K146" s="61"/>
      <c r="L146" s="61"/>
      <c r="M146" s="69"/>
      <c r="N146" s="69"/>
      <c r="O146" s="69"/>
      <c r="P146" s="69"/>
      <c r="Q146" s="64"/>
    </row>
    <row r="147" spans="1:17">
      <c r="A147" s="63" t="s">
        <v>666</v>
      </c>
      <c r="B147" s="75" t="s">
        <v>572</v>
      </c>
      <c r="C147" s="76" t="s">
        <v>121</v>
      </c>
      <c r="D147" s="75" t="s">
        <v>571</v>
      </c>
      <c r="E147" s="125">
        <v>7092405.9299999997</v>
      </c>
      <c r="F147" s="130">
        <v>82</v>
      </c>
      <c r="G147" s="130">
        <v>1</v>
      </c>
      <c r="J147" s="66"/>
      <c r="K147" s="61"/>
      <c r="L147" s="61"/>
      <c r="M147" s="69"/>
      <c r="N147" s="69"/>
      <c r="O147" s="69"/>
      <c r="P147" s="69"/>
      <c r="Q147" s="64"/>
    </row>
    <row r="148" spans="1:17">
      <c r="A148" s="63" t="s">
        <v>305</v>
      </c>
      <c r="B148" s="75" t="s">
        <v>572</v>
      </c>
      <c r="C148" s="76" t="s">
        <v>136</v>
      </c>
      <c r="D148" s="75" t="s">
        <v>571</v>
      </c>
      <c r="E148" s="125">
        <v>877494.55999999994</v>
      </c>
      <c r="F148" s="130">
        <v>30</v>
      </c>
      <c r="G148" s="130">
        <v>1</v>
      </c>
      <c r="J148" s="66"/>
      <c r="K148" s="61"/>
      <c r="L148" s="61"/>
      <c r="M148" s="69"/>
      <c r="N148" s="69"/>
      <c r="O148" s="69"/>
      <c r="P148" s="69"/>
      <c r="Q148" s="64"/>
    </row>
    <row r="149" spans="1:17">
      <c r="A149" s="63" t="s">
        <v>306</v>
      </c>
      <c r="B149" s="75" t="s">
        <v>572</v>
      </c>
      <c r="C149" s="76" t="s">
        <v>119</v>
      </c>
      <c r="D149" s="75" t="s">
        <v>571</v>
      </c>
      <c r="E149" s="125">
        <v>403627.42</v>
      </c>
      <c r="F149" s="130">
        <v>30</v>
      </c>
      <c r="G149" s="130">
        <v>1</v>
      </c>
      <c r="J149" s="66"/>
      <c r="K149" s="61"/>
      <c r="L149" s="61"/>
      <c r="M149" s="69"/>
      <c r="N149" s="69"/>
      <c r="O149" s="69"/>
      <c r="P149" s="69"/>
      <c r="Q149" s="64"/>
    </row>
    <row r="150" spans="1:17">
      <c r="A150" s="63" t="s">
        <v>307</v>
      </c>
      <c r="B150" s="75" t="s">
        <v>574</v>
      </c>
      <c r="C150" s="76" t="s">
        <v>128</v>
      </c>
      <c r="D150" s="75" t="s">
        <v>573</v>
      </c>
      <c r="E150" s="125">
        <v>1489877.52</v>
      </c>
      <c r="F150" s="130">
        <v>32</v>
      </c>
      <c r="G150" s="130">
        <v>1</v>
      </c>
      <c r="J150" s="66"/>
      <c r="K150" s="61"/>
      <c r="L150" s="61"/>
      <c r="M150" s="69"/>
      <c r="N150" s="69"/>
      <c r="O150" s="69"/>
      <c r="P150" s="69"/>
      <c r="Q150" s="64"/>
    </row>
    <row r="151" spans="1:17">
      <c r="A151" s="63" t="s">
        <v>308</v>
      </c>
      <c r="B151" s="75" t="s">
        <v>574</v>
      </c>
      <c r="C151" s="76" t="s">
        <v>128</v>
      </c>
      <c r="D151" s="75" t="s">
        <v>573</v>
      </c>
      <c r="E151" s="125">
        <v>4694069.0900000008</v>
      </c>
      <c r="F151" s="130">
        <v>50</v>
      </c>
      <c r="G151" s="130">
        <v>1</v>
      </c>
      <c r="J151" s="66"/>
      <c r="K151" s="61"/>
      <c r="L151" s="61"/>
      <c r="M151" s="69"/>
      <c r="N151" s="69"/>
      <c r="O151" s="69"/>
      <c r="P151" s="69"/>
      <c r="Q151" s="64"/>
    </row>
    <row r="152" spans="1:17">
      <c r="A152" s="63" t="s">
        <v>309</v>
      </c>
      <c r="B152" s="75" t="s">
        <v>574</v>
      </c>
      <c r="C152" s="76" t="s">
        <v>128</v>
      </c>
      <c r="D152" s="75" t="s">
        <v>571</v>
      </c>
      <c r="E152" s="125">
        <v>6474098.3400000008</v>
      </c>
      <c r="F152" s="130">
        <v>105</v>
      </c>
      <c r="G152" s="130">
        <v>1</v>
      </c>
      <c r="J152" s="66"/>
      <c r="K152" s="61"/>
      <c r="L152" s="61"/>
      <c r="M152" s="69"/>
      <c r="N152" s="69"/>
      <c r="O152" s="69"/>
      <c r="P152" s="69"/>
      <c r="Q152" s="64"/>
    </row>
    <row r="153" spans="1:17">
      <c r="A153" s="63" t="s">
        <v>667</v>
      </c>
      <c r="B153" s="75" t="s">
        <v>574</v>
      </c>
      <c r="C153" s="76" t="s">
        <v>128</v>
      </c>
      <c r="D153" s="75" t="s">
        <v>571</v>
      </c>
      <c r="E153" s="125">
        <v>2873083.8600000003</v>
      </c>
      <c r="F153" s="130">
        <v>72</v>
      </c>
      <c r="G153" s="130">
        <v>1</v>
      </c>
      <c r="J153" s="66"/>
      <c r="K153" s="61"/>
      <c r="L153" s="61"/>
      <c r="M153" s="69"/>
      <c r="N153" s="69"/>
      <c r="O153" s="69"/>
      <c r="P153" s="69"/>
      <c r="Q153" s="64"/>
    </row>
    <row r="154" spans="1:17">
      <c r="A154" s="63" t="s">
        <v>310</v>
      </c>
      <c r="B154" s="75" t="s">
        <v>574</v>
      </c>
      <c r="C154" s="76" t="s">
        <v>104</v>
      </c>
      <c r="D154" s="75" t="s">
        <v>573</v>
      </c>
      <c r="E154" s="125">
        <v>1092413.26</v>
      </c>
      <c r="F154" s="130">
        <v>28</v>
      </c>
      <c r="G154" s="130">
        <v>1</v>
      </c>
      <c r="J154" s="66"/>
      <c r="K154" s="61"/>
      <c r="L154" s="61"/>
      <c r="M154" s="69"/>
      <c r="N154" s="69"/>
      <c r="O154" s="69"/>
      <c r="P154" s="69"/>
      <c r="Q154" s="64"/>
    </row>
    <row r="155" spans="1:17">
      <c r="A155" s="63" t="s">
        <v>311</v>
      </c>
      <c r="B155" s="75" t="s">
        <v>572</v>
      </c>
      <c r="C155" s="76" t="s">
        <v>134</v>
      </c>
      <c r="D155" s="75" t="s">
        <v>573</v>
      </c>
      <c r="E155" s="125">
        <v>14406838.189999998</v>
      </c>
      <c r="F155" s="130">
        <v>86</v>
      </c>
      <c r="G155" s="130">
        <v>1</v>
      </c>
      <c r="J155" s="66"/>
      <c r="K155" s="61"/>
      <c r="L155" s="61"/>
      <c r="M155" s="69"/>
      <c r="N155" s="69"/>
      <c r="O155" s="69"/>
      <c r="P155" s="69"/>
      <c r="Q155" s="64"/>
    </row>
    <row r="156" spans="1:17">
      <c r="A156" s="63" t="s">
        <v>312</v>
      </c>
      <c r="B156" s="75" t="s">
        <v>572</v>
      </c>
      <c r="C156" s="76" t="s">
        <v>111</v>
      </c>
      <c r="D156" s="75" t="s">
        <v>573</v>
      </c>
      <c r="E156" s="125">
        <v>5994855.6100000003</v>
      </c>
      <c r="F156" s="130">
        <v>50</v>
      </c>
      <c r="G156" s="130">
        <v>1</v>
      </c>
      <c r="J156" s="66"/>
      <c r="K156" s="61"/>
      <c r="L156" s="61"/>
      <c r="M156" s="69"/>
      <c r="N156" s="69"/>
      <c r="O156" s="69"/>
      <c r="P156" s="69"/>
      <c r="Q156" s="64"/>
    </row>
    <row r="157" spans="1:17">
      <c r="A157" s="63" t="s">
        <v>668</v>
      </c>
      <c r="B157" s="75" t="s">
        <v>572</v>
      </c>
      <c r="C157" s="76" t="s">
        <v>153</v>
      </c>
      <c r="D157" s="75" t="s">
        <v>571</v>
      </c>
      <c r="E157" s="125">
        <v>3928554.7300000004</v>
      </c>
      <c r="F157" s="130">
        <v>40</v>
      </c>
      <c r="G157" s="130">
        <v>1</v>
      </c>
      <c r="J157" s="66"/>
      <c r="K157" s="61"/>
      <c r="L157" s="61"/>
      <c r="M157" s="69"/>
      <c r="N157" s="69"/>
      <c r="O157" s="69"/>
      <c r="P157" s="69"/>
      <c r="Q157" s="64"/>
    </row>
    <row r="158" spans="1:17">
      <c r="A158" s="63" t="s">
        <v>313</v>
      </c>
      <c r="B158" s="75" t="s">
        <v>572</v>
      </c>
      <c r="C158" s="76" t="s">
        <v>146</v>
      </c>
      <c r="D158" s="75" t="s">
        <v>573</v>
      </c>
      <c r="E158" s="125">
        <v>7082415.4000000004</v>
      </c>
      <c r="F158" s="130">
        <v>45</v>
      </c>
      <c r="G158" s="130">
        <v>1</v>
      </c>
      <c r="J158" s="66"/>
      <c r="K158" s="61"/>
      <c r="L158" s="61"/>
      <c r="M158" s="69"/>
      <c r="N158" s="69"/>
      <c r="O158" s="69"/>
      <c r="P158" s="69"/>
      <c r="Q158" s="64"/>
    </row>
    <row r="159" spans="1:17">
      <c r="A159" s="63" t="s">
        <v>314</v>
      </c>
      <c r="B159" s="75" t="s">
        <v>572</v>
      </c>
      <c r="C159" s="76" t="s">
        <v>145</v>
      </c>
      <c r="D159" s="75" t="s">
        <v>573</v>
      </c>
      <c r="E159" s="125">
        <v>6267913.1899999995</v>
      </c>
      <c r="F159" s="130">
        <v>60</v>
      </c>
      <c r="G159" s="130">
        <v>1</v>
      </c>
      <c r="J159" s="66"/>
      <c r="K159" s="61"/>
      <c r="L159" s="61"/>
      <c r="M159" s="69"/>
      <c r="N159" s="69"/>
      <c r="O159" s="69"/>
      <c r="P159" s="69"/>
      <c r="Q159" s="64"/>
    </row>
    <row r="160" spans="1:17">
      <c r="A160" s="63" t="s">
        <v>315</v>
      </c>
      <c r="B160" s="75" t="s">
        <v>574</v>
      </c>
      <c r="C160" s="76" t="s">
        <v>104</v>
      </c>
      <c r="D160" s="75" t="s">
        <v>573</v>
      </c>
      <c r="E160" s="125">
        <v>1123422.77</v>
      </c>
      <c r="F160" s="130">
        <v>22</v>
      </c>
      <c r="G160" s="130">
        <v>1</v>
      </c>
      <c r="J160" s="66"/>
      <c r="K160" s="61"/>
      <c r="L160" s="61"/>
      <c r="M160" s="69"/>
      <c r="N160" s="69"/>
      <c r="O160" s="69"/>
      <c r="P160" s="69"/>
      <c r="Q160" s="64"/>
    </row>
    <row r="161" spans="1:17">
      <c r="A161" s="63" t="s">
        <v>316</v>
      </c>
      <c r="B161" s="75" t="s">
        <v>574</v>
      </c>
      <c r="C161" s="76" t="s">
        <v>124</v>
      </c>
      <c r="D161" s="75" t="s">
        <v>573</v>
      </c>
      <c r="E161" s="125">
        <v>1296346.77</v>
      </c>
      <c r="F161" s="130">
        <v>23</v>
      </c>
      <c r="G161" s="130">
        <v>1</v>
      </c>
      <c r="J161" s="66"/>
      <c r="K161" s="61"/>
      <c r="L161" s="61"/>
      <c r="M161" s="69"/>
      <c r="N161" s="69"/>
      <c r="O161" s="69"/>
      <c r="P161" s="69"/>
      <c r="Q161" s="64"/>
    </row>
    <row r="162" spans="1:17">
      <c r="A162" s="63" t="s">
        <v>317</v>
      </c>
      <c r="B162" s="75" t="s">
        <v>574</v>
      </c>
      <c r="C162" s="76" t="s">
        <v>129</v>
      </c>
      <c r="D162" s="75" t="s">
        <v>573</v>
      </c>
      <c r="E162" s="125">
        <v>5058781.93</v>
      </c>
      <c r="F162" s="130">
        <v>40</v>
      </c>
      <c r="G162" s="130">
        <v>1</v>
      </c>
      <c r="J162" s="66"/>
      <c r="K162" s="61"/>
      <c r="L162" s="61"/>
      <c r="M162" s="69"/>
      <c r="N162" s="69"/>
      <c r="O162" s="69"/>
      <c r="P162" s="69"/>
      <c r="Q162" s="64"/>
    </row>
    <row r="163" spans="1:17">
      <c r="A163" s="63" t="s">
        <v>318</v>
      </c>
      <c r="B163" s="75" t="s">
        <v>574</v>
      </c>
      <c r="C163" s="76" t="s">
        <v>35</v>
      </c>
      <c r="D163" s="75" t="s">
        <v>573</v>
      </c>
      <c r="E163" s="125">
        <v>2942289.77</v>
      </c>
      <c r="F163" s="130">
        <v>40</v>
      </c>
      <c r="G163" s="130">
        <v>1</v>
      </c>
      <c r="J163" s="66"/>
      <c r="K163" s="61"/>
      <c r="L163" s="61"/>
      <c r="M163" s="69"/>
      <c r="N163" s="69"/>
      <c r="O163" s="69"/>
      <c r="P163" s="69"/>
      <c r="Q163" s="64"/>
    </row>
    <row r="164" spans="1:17">
      <c r="A164" s="63" t="s">
        <v>319</v>
      </c>
      <c r="B164" s="75" t="s">
        <v>572</v>
      </c>
      <c r="C164" s="76" t="s">
        <v>121</v>
      </c>
      <c r="D164" s="75" t="s">
        <v>573</v>
      </c>
      <c r="E164" s="125">
        <v>4807164.71</v>
      </c>
      <c r="F164" s="130">
        <v>64</v>
      </c>
      <c r="G164" s="130">
        <v>1</v>
      </c>
      <c r="J164" s="66"/>
      <c r="K164" s="61"/>
      <c r="L164" s="61"/>
      <c r="M164" s="69"/>
      <c r="N164" s="69"/>
      <c r="O164" s="69"/>
      <c r="P164" s="69"/>
      <c r="Q164" s="64"/>
    </row>
    <row r="165" spans="1:17">
      <c r="A165" s="63" t="s">
        <v>320</v>
      </c>
      <c r="B165" s="75" t="s">
        <v>572</v>
      </c>
      <c r="C165" s="76" t="s">
        <v>154</v>
      </c>
      <c r="D165" s="75" t="s">
        <v>573</v>
      </c>
      <c r="E165" s="125">
        <v>8024178.1600000001</v>
      </c>
      <c r="F165" s="130">
        <v>70</v>
      </c>
      <c r="G165" s="130">
        <v>1</v>
      </c>
      <c r="J165" s="66"/>
      <c r="K165" s="61"/>
      <c r="L165" s="61"/>
      <c r="M165" s="69"/>
      <c r="N165" s="69"/>
      <c r="O165" s="69"/>
      <c r="P165" s="69"/>
      <c r="Q165" s="64"/>
    </row>
    <row r="166" spans="1:17">
      <c r="A166" s="63" t="s">
        <v>321</v>
      </c>
      <c r="B166" s="75" t="s">
        <v>574</v>
      </c>
      <c r="C166" s="76" t="s">
        <v>138</v>
      </c>
      <c r="D166" s="75" t="s">
        <v>573</v>
      </c>
      <c r="E166" s="125">
        <v>4140774.31</v>
      </c>
      <c r="F166" s="130">
        <v>34</v>
      </c>
      <c r="G166" s="130">
        <v>1</v>
      </c>
      <c r="J166" s="66"/>
      <c r="K166" s="61"/>
      <c r="L166" s="61"/>
      <c r="M166" s="69"/>
      <c r="N166" s="69"/>
      <c r="O166" s="69"/>
      <c r="P166" s="69"/>
      <c r="Q166" s="64"/>
    </row>
    <row r="167" spans="1:17">
      <c r="A167" s="63" t="s">
        <v>607</v>
      </c>
      <c r="B167" s="75" t="s">
        <v>574</v>
      </c>
      <c r="C167" s="76" t="s">
        <v>147</v>
      </c>
      <c r="D167" s="75" t="s">
        <v>573</v>
      </c>
      <c r="E167" s="125">
        <v>824038.14</v>
      </c>
      <c r="F167" s="130">
        <v>15</v>
      </c>
      <c r="G167" s="130">
        <v>1</v>
      </c>
      <c r="J167" s="66"/>
      <c r="K167" s="61"/>
      <c r="L167" s="61"/>
      <c r="M167" s="69"/>
      <c r="N167" s="69"/>
      <c r="O167" s="69"/>
      <c r="P167" s="69"/>
      <c r="Q167" s="64"/>
    </row>
    <row r="168" spans="1:17">
      <c r="A168" s="63" t="s">
        <v>322</v>
      </c>
      <c r="B168" s="75" t="s">
        <v>574</v>
      </c>
      <c r="C168" s="76" t="s">
        <v>120</v>
      </c>
      <c r="D168" s="75" t="s">
        <v>573</v>
      </c>
      <c r="E168" s="125">
        <v>1750878.5699999998</v>
      </c>
      <c r="F168" s="130">
        <v>24</v>
      </c>
      <c r="G168" s="130">
        <v>1</v>
      </c>
      <c r="J168" s="66"/>
      <c r="K168" s="61"/>
      <c r="L168" s="61"/>
      <c r="M168" s="69"/>
      <c r="N168" s="69"/>
      <c r="O168" s="69"/>
      <c r="P168" s="69"/>
      <c r="Q168" s="64"/>
    </row>
    <row r="169" spans="1:17">
      <c r="A169" s="63" t="s">
        <v>323</v>
      </c>
      <c r="B169" s="75" t="s">
        <v>574</v>
      </c>
      <c r="C169" s="76" t="s">
        <v>128</v>
      </c>
      <c r="D169" s="75" t="s">
        <v>573</v>
      </c>
      <c r="E169" s="125">
        <v>3060819.6399999997</v>
      </c>
      <c r="F169" s="130">
        <v>36</v>
      </c>
      <c r="G169" s="130">
        <v>1</v>
      </c>
      <c r="J169" s="66"/>
      <c r="K169" s="61"/>
      <c r="L169" s="61"/>
      <c r="M169" s="69"/>
      <c r="N169" s="69"/>
      <c r="O169" s="69"/>
      <c r="P169" s="69"/>
      <c r="Q169" s="64"/>
    </row>
    <row r="170" spans="1:17">
      <c r="A170" s="63" t="s">
        <v>324</v>
      </c>
      <c r="B170" s="75" t="s">
        <v>572</v>
      </c>
      <c r="C170" s="76" t="s">
        <v>111</v>
      </c>
      <c r="D170" s="75" t="s">
        <v>571</v>
      </c>
      <c r="E170" s="125">
        <v>4240546.13</v>
      </c>
      <c r="F170" s="130">
        <v>70</v>
      </c>
      <c r="G170" s="130">
        <v>1</v>
      </c>
      <c r="J170" s="66"/>
      <c r="K170" s="61"/>
      <c r="L170" s="61"/>
      <c r="M170" s="69"/>
      <c r="N170" s="69"/>
      <c r="O170" s="69"/>
      <c r="P170" s="69"/>
      <c r="Q170" s="64"/>
    </row>
    <row r="171" spans="1:17">
      <c r="A171" s="63" t="s">
        <v>325</v>
      </c>
      <c r="B171" s="75" t="s">
        <v>572</v>
      </c>
      <c r="C171" s="76" t="s">
        <v>105</v>
      </c>
      <c r="D171" s="75" t="s">
        <v>573</v>
      </c>
      <c r="E171" s="125">
        <v>2258437.2000000002</v>
      </c>
      <c r="F171" s="130">
        <v>30</v>
      </c>
      <c r="G171" s="130">
        <v>1</v>
      </c>
      <c r="J171" s="66"/>
      <c r="K171" s="61"/>
      <c r="L171" s="61"/>
      <c r="M171" s="69"/>
      <c r="N171" s="69"/>
      <c r="O171" s="69"/>
      <c r="P171" s="69"/>
      <c r="Q171" s="64"/>
    </row>
    <row r="172" spans="1:17">
      <c r="A172" s="63" t="s">
        <v>669</v>
      </c>
      <c r="B172" s="75" t="s">
        <v>572</v>
      </c>
      <c r="C172" s="76" t="s">
        <v>105</v>
      </c>
      <c r="D172" s="75" t="s">
        <v>571</v>
      </c>
      <c r="E172" s="125">
        <v>4003424.34</v>
      </c>
      <c r="F172" s="130">
        <v>78</v>
      </c>
      <c r="G172" s="130">
        <v>1</v>
      </c>
      <c r="J172" s="66"/>
      <c r="K172" s="61"/>
      <c r="L172" s="61"/>
      <c r="M172" s="69"/>
      <c r="N172" s="69"/>
      <c r="O172" s="69"/>
      <c r="P172" s="69"/>
      <c r="Q172" s="64"/>
    </row>
    <row r="173" spans="1:17">
      <c r="A173" s="63" t="s">
        <v>326</v>
      </c>
      <c r="B173" s="75" t="s">
        <v>572</v>
      </c>
      <c r="C173" s="76" t="s">
        <v>127</v>
      </c>
      <c r="D173" s="75" t="s">
        <v>571</v>
      </c>
      <c r="E173" s="125">
        <v>10489527.029999999</v>
      </c>
      <c r="F173" s="130">
        <v>93</v>
      </c>
      <c r="G173" s="130">
        <v>1</v>
      </c>
      <c r="J173" s="66"/>
      <c r="K173" s="61"/>
      <c r="L173" s="61"/>
      <c r="M173" s="69"/>
      <c r="N173" s="69"/>
      <c r="O173" s="69"/>
      <c r="P173" s="69"/>
      <c r="Q173" s="64"/>
    </row>
    <row r="174" spans="1:17">
      <c r="A174" s="63" t="s">
        <v>327</v>
      </c>
      <c r="B174" s="75" t="s">
        <v>572</v>
      </c>
      <c r="C174" s="76" t="s">
        <v>160</v>
      </c>
      <c r="D174" s="75" t="s">
        <v>573</v>
      </c>
      <c r="E174" s="125">
        <v>576384.58000000007</v>
      </c>
      <c r="F174" s="130">
        <v>22</v>
      </c>
      <c r="G174" s="130">
        <v>1</v>
      </c>
      <c r="J174" s="66"/>
      <c r="K174" s="61"/>
      <c r="L174" s="61"/>
      <c r="M174" s="69"/>
      <c r="N174" s="69"/>
      <c r="O174" s="69"/>
      <c r="P174" s="69"/>
      <c r="Q174" s="64"/>
    </row>
    <row r="175" spans="1:17">
      <c r="A175" s="63" t="s">
        <v>328</v>
      </c>
      <c r="B175" s="75" t="s">
        <v>574</v>
      </c>
      <c r="C175" s="76" t="s">
        <v>128</v>
      </c>
      <c r="D175" s="75" t="s">
        <v>573</v>
      </c>
      <c r="E175" s="125">
        <v>8262195.0599999996</v>
      </c>
      <c r="F175" s="130">
        <v>80</v>
      </c>
      <c r="G175" s="130">
        <v>1</v>
      </c>
      <c r="J175" s="66"/>
      <c r="K175" s="61"/>
      <c r="L175" s="61"/>
      <c r="M175" s="69"/>
      <c r="N175" s="69"/>
      <c r="O175" s="69"/>
      <c r="P175" s="69"/>
      <c r="Q175" s="64"/>
    </row>
    <row r="176" spans="1:17">
      <c r="A176" s="63" t="s">
        <v>329</v>
      </c>
      <c r="B176" s="75" t="s">
        <v>572</v>
      </c>
      <c r="C176" s="76" t="s">
        <v>115</v>
      </c>
      <c r="D176" s="75" t="s">
        <v>573</v>
      </c>
      <c r="E176" s="125">
        <v>9685495.5599999987</v>
      </c>
      <c r="F176" s="130">
        <v>80</v>
      </c>
      <c r="G176" s="130">
        <v>1</v>
      </c>
      <c r="J176" s="66"/>
      <c r="K176" s="61"/>
      <c r="L176" s="61"/>
      <c r="M176" s="69"/>
      <c r="N176" s="69"/>
      <c r="O176" s="69"/>
      <c r="P176" s="69"/>
      <c r="Q176" s="64"/>
    </row>
    <row r="177" spans="1:17">
      <c r="A177" s="63" t="s">
        <v>330</v>
      </c>
      <c r="B177" s="75" t="s">
        <v>572</v>
      </c>
      <c r="C177" s="76" t="s">
        <v>108</v>
      </c>
      <c r="D177" s="75" t="s">
        <v>571</v>
      </c>
      <c r="E177" s="125">
        <v>617649.51</v>
      </c>
      <c r="F177" s="130">
        <v>30</v>
      </c>
      <c r="G177" s="130">
        <v>1</v>
      </c>
      <c r="J177" s="66"/>
      <c r="K177" s="61"/>
      <c r="L177" s="61"/>
      <c r="M177" s="69"/>
      <c r="N177" s="69"/>
      <c r="O177" s="69"/>
      <c r="P177" s="69"/>
      <c r="Q177" s="64"/>
    </row>
    <row r="178" spans="1:17">
      <c r="A178" s="63" t="s">
        <v>331</v>
      </c>
      <c r="B178" s="75" t="s">
        <v>572</v>
      </c>
      <c r="C178" s="76" t="s">
        <v>115</v>
      </c>
      <c r="D178" s="75" t="s">
        <v>573</v>
      </c>
      <c r="E178" s="125">
        <v>10035944.52</v>
      </c>
      <c r="F178" s="130">
        <v>72</v>
      </c>
      <c r="G178" s="130">
        <v>1</v>
      </c>
      <c r="J178" s="66"/>
      <c r="K178" s="61"/>
      <c r="L178" s="61"/>
      <c r="M178" s="69"/>
      <c r="N178" s="69"/>
      <c r="O178" s="69"/>
      <c r="P178" s="69"/>
      <c r="Q178" s="64"/>
    </row>
    <row r="179" spans="1:17">
      <c r="A179" s="63" t="s">
        <v>332</v>
      </c>
      <c r="B179" s="75" t="s">
        <v>572</v>
      </c>
      <c r="C179" s="76" t="s">
        <v>110</v>
      </c>
      <c r="D179" s="75" t="s">
        <v>573</v>
      </c>
      <c r="E179" s="125">
        <v>6422802.8899999997</v>
      </c>
      <c r="F179" s="130">
        <v>47</v>
      </c>
      <c r="G179" s="130">
        <v>1</v>
      </c>
      <c r="J179" s="66"/>
      <c r="K179" s="61"/>
      <c r="L179" s="61"/>
      <c r="M179" s="69"/>
      <c r="N179" s="69"/>
      <c r="O179" s="69"/>
      <c r="P179" s="69"/>
      <c r="Q179" s="64"/>
    </row>
    <row r="180" spans="1:17">
      <c r="A180" s="63" t="s">
        <v>333</v>
      </c>
      <c r="B180" s="75" t="s">
        <v>572</v>
      </c>
      <c r="C180" s="76" t="s">
        <v>154</v>
      </c>
      <c r="D180" s="75" t="s">
        <v>571</v>
      </c>
      <c r="E180" s="125">
        <v>2615789.9899999998</v>
      </c>
      <c r="F180" s="130">
        <v>50</v>
      </c>
      <c r="G180" s="130">
        <v>1</v>
      </c>
      <c r="J180" s="66"/>
      <c r="K180" s="61"/>
      <c r="L180" s="61"/>
      <c r="M180" s="69"/>
      <c r="N180" s="69"/>
      <c r="O180" s="69"/>
      <c r="P180" s="69"/>
      <c r="Q180" s="64"/>
    </row>
    <row r="181" spans="1:17">
      <c r="A181" s="63" t="s">
        <v>601</v>
      </c>
      <c r="B181" s="75" t="s">
        <v>572</v>
      </c>
      <c r="C181" s="76" t="s">
        <v>145</v>
      </c>
      <c r="D181" s="75" t="s">
        <v>571</v>
      </c>
      <c r="E181" s="125">
        <v>2194220.33</v>
      </c>
      <c r="F181" s="130">
        <v>80</v>
      </c>
      <c r="G181" s="130">
        <v>1</v>
      </c>
      <c r="J181" s="66"/>
      <c r="K181" s="61"/>
      <c r="L181" s="61"/>
      <c r="M181" s="69"/>
      <c r="N181" s="69"/>
      <c r="O181" s="69"/>
      <c r="P181" s="69"/>
      <c r="Q181" s="64"/>
    </row>
    <row r="182" spans="1:17">
      <c r="A182" s="63" t="s">
        <v>670</v>
      </c>
      <c r="B182" s="75" t="s">
        <v>572</v>
      </c>
      <c r="C182" s="76" t="s">
        <v>176</v>
      </c>
      <c r="D182" s="75" t="s">
        <v>571</v>
      </c>
      <c r="E182" s="125">
        <v>1800683.4300000002</v>
      </c>
      <c r="F182" s="130">
        <v>50</v>
      </c>
      <c r="G182" s="130">
        <v>1</v>
      </c>
      <c r="J182" s="66"/>
      <c r="K182" s="61"/>
      <c r="L182" s="61"/>
      <c r="M182" s="69"/>
      <c r="N182" s="69"/>
      <c r="O182" s="69"/>
      <c r="P182" s="69"/>
      <c r="Q182" s="64"/>
    </row>
    <row r="183" spans="1:17">
      <c r="A183" s="63" t="s">
        <v>334</v>
      </c>
      <c r="B183" s="75" t="s">
        <v>572</v>
      </c>
      <c r="C183" s="76" t="s">
        <v>136</v>
      </c>
      <c r="D183" s="75" t="s">
        <v>571</v>
      </c>
      <c r="E183" s="125">
        <v>1585442.26</v>
      </c>
      <c r="F183" s="130">
        <v>41</v>
      </c>
      <c r="G183" s="130">
        <v>1</v>
      </c>
      <c r="J183" s="66"/>
      <c r="K183" s="61"/>
      <c r="L183" s="61"/>
      <c r="M183" s="69"/>
      <c r="N183" s="69"/>
      <c r="O183" s="69"/>
      <c r="P183" s="69"/>
      <c r="Q183" s="64"/>
    </row>
    <row r="184" spans="1:17">
      <c r="A184" s="63" t="s">
        <v>335</v>
      </c>
      <c r="B184" s="75" t="s">
        <v>572</v>
      </c>
      <c r="C184" s="76" t="s">
        <v>134</v>
      </c>
      <c r="D184" s="75" t="s">
        <v>573</v>
      </c>
      <c r="E184" s="125">
        <v>10790118.199999999</v>
      </c>
      <c r="F184" s="130">
        <v>80</v>
      </c>
      <c r="G184" s="130">
        <v>1</v>
      </c>
      <c r="J184" s="66"/>
      <c r="K184" s="61"/>
      <c r="L184" s="61"/>
      <c r="M184" s="69"/>
      <c r="N184" s="69"/>
      <c r="O184" s="69"/>
      <c r="P184" s="69"/>
      <c r="Q184" s="64"/>
    </row>
    <row r="185" spans="1:17">
      <c r="A185" s="63" t="s">
        <v>336</v>
      </c>
      <c r="B185" s="75" t="s">
        <v>572</v>
      </c>
      <c r="C185" s="76" t="s">
        <v>143</v>
      </c>
      <c r="D185" s="75" t="s">
        <v>573</v>
      </c>
      <c r="E185" s="125">
        <v>5221108.24</v>
      </c>
      <c r="F185" s="130">
        <v>70</v>
      </c>
      <c r="G185" s="130">
        <v>1</v>
      </c>
      <c r="J185" s="66"/>
      <c r="K185" s="61"/>
      <c r="L185" s="61"/>
      <c r="M185" s="69"/>
      <c r="N185" s="69"/>
      <c r="O185" s="69"/>
      <c r="P185" s="69"/>
      <c r="Q185" s="64"/>
    </row>
    <row r="186" spans="1:17">
      <c r="A186" s="63" t="s">
        <v>337</v>
      </c>
      <c r="B186" s="75" t="s">
        <v>572</v>
      </c>
      <c r="C186" s="76" t="s">
        <v>127</v>
      </c>
      <c r="D186" s="75" t="s">
        <v>571</v>
      </c>
      <c r="E186" s="125">
        <v>12221324.800000001</v>
      </c>
      <c r="F186" s="130">
        <v>90</v>
      </c>
      <c r="G186" s="130">
        <v>1</v>
      </c>
      <c r="J186" s="66"/>
      <c r="K186" s="61"/>
      <c r="L186" s="61"/>
      <c r="M186" s="69"/>
      <c r="N186" s="69"/>
      <c r="O186" s="69"/>
      <c r="P186" s="69"/>
      <c r="Q186" s="64"/>
    </row>
    <row r="187" spans="1:17">
      <c r="A187" s="63" t="s">
        <v>338</v>
      </c>
      <c r="B187" s="75" t="s">
        <v>574</v>
      </c>
      <c r="C187" s="76" t="s">
        <v>129</v>
      </c>
      <c r="D187" s="75" t="s">
        <v>571</v>
      </c>
      <c r="E187" s="125">
        <v>315604.12</v>
      </c>
      <c r="F187" s="130">
        <v>10</v>
      </c>
      <c r="G187" s="130">
        <v>1</v>
      </c>
      <c r="J187" s="66"/>
      <c r="K187" s="61"/>
      <c r="L187" s="61"/>
      <c r="M187" s="69"/>
      <c r="N187" s="69"/>
      <c r="O187" s="69"/>
      <c r="P187" s="69"/>
      <c r="Q187" s="64"/>
    </row>
    <row r="188" spans="1:17">
      <c r="A188" s="63" t="s">
        <v>339</v>
      </c>
      <c r="B188" s="75" t="s">
        <v>574</v>
      </c>
      <c r="C188" s="76" t="s">
        <v>148</v>
      </c>
      <c r="D188" s="75" t="s">
        <v>573</v>
      </c>
      <c r="E188" s="125">
        <v>3204043.62</v>
      </c>
      <c r="F188" s="130">
        <v>45</v>
      </c>
      <c r="G188" s="130">
        <v>1</v>
      </c>
      <c r="J188" s="66"/>
      <c r="K188" s="61"/>
      <c r="L188" s="61"/>
      <c r="M188" s="69"/>
      <c r="N188" s="69"/>
      <c r="O188" s="69"/>
      <c r="P188" s="69"/>
      <c r="Q188" s="64"/>
    </row>
    <row r="189" spans="1:17">
      <c r="A189" s="63" t="s">
        <v>340</v>
      </c>
      <c r="B189" s="75" t="s">
        <v>572</v>
      </c>
      <c r="C189" s="76" t="s">
        <v>174</v>
      </c>
      <c r="D189" s="75" t="s">
        <v>571</v>
      </c>
      <c r="E189" s="125">
        <v>4315866.38</v>
      </c>
      <c r="F189" s="130">
        <v>91</v>
      </c>
      <c r="G189" s="130">
        <v>1</v>
      </c>
      <c r="J189" s="66"/>
      <c r="K189" s="61"/>
      <c r="L189" s="61"/>
      <c r="M189" s="69"/>
      <c r="N189" s="69"/>
      <c r="O189" s="69"/>
      <c r="P189" s="69"/>
      <c r="Q189" s="64"/>
    </row>
    <row r="190" spans="1:17">
      <c r="A190" s="63" t="s">
        <v>341</v>
      </c>
      <c r="B190" s="75" t="s">
        <v>572</v>
      </c>
      <c r="C190" s="76" t="s">
        <v>174</v>
      </c>
      <c r="D190" s="75" t="s">
        <v>571</v>
      </c>
      <c r="E190" s="125">
        <v>3140609.03</v>
      </c>
      <c r="F190" s="130">
        <v>55</v>
      </c>
      <c r="G190" s="130">
        <v>1</v>
      </c>
      <c r="J190" s="66"/>
      <c r="K190" s="61"/>
      <c r="L190" s="61"/>
      <c r="M190" s="69"/>
      <c r="N190" s="69"/>
      <c r="O190" s="69"/>
      <c r="P190" s="69"/>
      <c r="Q190" s="64"/>
    </row>
    <row r="191" spans="1:17">
      <c r="A191" s="63" t="s">
        <v>671</v>
      </c>
      <c r="B191" s="75" t="s">
        <v>574</v>
      </c>
      <c r="C191" s="76" t="s">
        <v>133</v>
      </c>
      <c r="D191" s="75" t="s">
        <v>571</v>
      </c>
      <c r="E191" s="125">
        <v>1525234.23</v>
      </c>
      <c r="F191" s="130">
        <v>36</v>
      </c>
      <c r="G191" s="130">
        <v>1</v>
      </c>
      <c r="J191" s="66"/>
      <c r="K191" s="61"/>
      <c r="L191" s="61"/>
      <c r="M191" s="69"/>
      <c r="N191" s="69"/>
      <c r="O191" s="69"/>
      <c r="P191" s="69"/>
      <c r="Q191" s="64"/>
    </row>
    <row r="192" spans="1:17">
      <c r="A192" s="63" t="s">
        <v>342</v>
      </c>
      <c r="B192" s="75" t="s">
        <v>574</v>
      </c>
      <c r="C192" s="76" t="s">
        <v>133</v>
      </c>
      <c r="D192" s="75" t="s">
        <v>571</v>
      </c>
      <c r="E192" s="125">
        <v>4463725.8899999997</v>
      </c>
      <c r="F192" s="130">
        <v>83</v>
      </c>
      <c r="G192" s="130">
        <v>1</v>
      </c>
      <c r="J192" s="66"/>
      <c r="K192" s="61"/>
      <c r="L192" s="61"/>
      <c r="M192" s="69"/>
      <c r="N192" s="69"/>
      <c r="O192" s="69"/>
      <c r="P192" s="69"/>
      <c r="Q192" s="64"/>
    </row>
    <row r="193" spans="1:17">
      <c r="A193" s="63" t="s">
        <v>343</v>
      </c>
      <c r="B193" s="75" t="s">
        <v>572</v>
      </c>
      <c r="C193" s="76" t="s">
        <v>174</v>
      </c>
      <c r="D193" s="75" t="s">
        <v>573</v>
      </c>
      <c r="E193" s="125">
        <v>7045949.8100000005</v>
      </c>
      <c r="F193" s="130">
        <v>65</v>
      </c>
      <c r="G193" s="130">
        <v>1</v>
      </c>
      <c r="J193" s="66"/>
      <c r="K193" s="61"/>
      <c r="L193" s="61"/>
      <c r="M193" s="69"/>
      <c r="N193" s="69"/>
      <c r="O193" s="69"/>
      <c r="P193" s="69"/>
      <c r="Q193" s="64"/>
    </row>
    <row r="194" spans="1:17">
      <c r="A194" s="63" t="s">
        <v>706</v>
      </c>
      <c r="B194" s="75" t="s">
        <v>574</v>
      </c>
      <c r="C194" s="76" t="s">
        <v>138</v>
      </c>
      <c r="D194" s="75" t="s">
        <v>571</v>
      </c>
      <c r="E194" s="125">
        <v>2913914.54</v>
      </c>
      <c r="F194" s="130">
        <v>42</v>
      </c>
      <c r="G194" s="130">
        <v>1</v>
      </c>
      <c r="J194" s="66"/>
      <c r="K194" s="61"/>
      <c r="L194" s="61"/>
      <c r="M194" s="69"/>
      <c r="N194" s="69"/>
      <c r="O194" s="69"/>
      <c r="P194" s="69"/>
      <c r="Q194" s="64"/>
    </row>
    <row r="195" spans="1:17">
      <c r="A195" s="63" t="s">
        <v>344</v>
      </c>
      <c r="B195" s="75" t="s">
        <v>572</v>
      </c>
      <c r="C195" s="76" t="s">
        <v>174</v>
      </c>
      <c r="D195" s="75" t="s">
        <v>571</v>
      </c>
      <c r="E195" s="125">
        <v>4482036.45</v>
      </c>
      <c r="F195" s="130">
        <v>70</v>
      </c>
      <c r="G195" s="130">
        <v>1</v>
      </c>
      <c r="J195" s="66"/>
      <c r="K195" s="61"/>
      <c r="L195" s="61"/>
      <c r="M195" s="69"/>
      <c r="N195" s="69"/>
      <c r="O195" s="69"/>
      <c r="P195" s="69"/>
      <c r="Q195" s="64"/>
    </row>
    <row r="196" spans="1:17">
      <c r="A196" s="63" t="s">
        <v>345</v>
      </c>
      <c r="B196" s="75" t="s">
        <v>572</v>
      </c>
      <c r="C196" s="76" t="s">
        <v>105</v>
      </c>
      <c r="D196" s="75" t="s">
        <v>573</v>
      </c>
      <c r="E196" s="125">
        <v>8187078.8300000001</v>
      </c>
      <c r="F196" s="130">
        <v>100</v>
      </c>
      <c r="G196" s="130">
        <v>1</v>
      </c>
      <c r="J196" s="66"/>
      <c r="K196" s="61"/>
      <c r="L196" s="61"/>
      <c r="M196" s="69"/>
      <c r="N196" s="69"/>
      <c r="O196" s="69"/>
      <c r="P196" s="69"/>
      <c r="Q196" s="64"/>
    </row>
    <row r="197" spans="1:17">
      <c r="A197" s="63" t="s">
        <v>346</v>
      </c>
      <c r="B197" s="75" t="s">
        <v>574</v>
      </c>
      <c r="C197" s="76" t="s">
        <v>128</v>
      </c>
      <c r="D197" s="75" t="s">
        <v>573</v>
      </c>
      <c r="E197" s="125">
        <v>2871091.26</v>
      </c>
      <c r="F197" s="130">
        <v>47</v>
      </c>
      <c r="G197" s="130">
        <v>1</v>
      </c>
      <c r="J197" s="66"/>
      <c r="K197" s="61"/>
      <c r="L197" s="61"/>
      <c r="M197" s="69"/>
      <c r="N197" s="69"/>
      <c r="O197" s="69"/>
      <c r="P197" s="69"/>
      <c r="Q197" s="64"/>
    </row>
    <row r="198" spans="1:17">
      <c r="A198" s="63" t="s">
        <v>347</v>
      </c>
      <c r="B198" s="75" t="s">
        <v>572</v>
      </c>
      <c r="C198" s="76" t="s">
        <v>119</v>
      </c>
      <c r="D198" s="75" t="s">
        <v>573</v>
      </c>
      <c r="E198" s="125">
        <v>4337936.6499999994</v>
      </c>
      <c r="F198" s="130">
        <v>46</v>
      </c>
      <c r="G198" s="130">
        <v>1</v>
      </c>
      <c r="J198" s="66"/>
      <c r="K198" s="61"/>
      <c r="L198" s="61"/>
      <c r="M198" s="69"/>
      <c r="N198" s="69"/>
      <c r="O198" s="69"/>
      <c r="P198" s="69"/>
      <c r="Q198" s="64"/>
    </row>
    <row r="199" spans="1:17">
      <c r="A199" s="63" t="s">
        <v>348</v>
      </c>
      <c r="B199" s="75" t="s">
        <v>574</v>
      </c>
      <c r="C199" s="76" t="s">
        <v>126</v>
      </c>
      <c r="D199" s="75" t="s">
        <v>571</v>
      </c>
      <c r="E199" s="125">
        <v>1615058.97</v>
      </c>
      <c r="F199" s="130">
        <v>60</v>
      </c>
      <c r="G199" s="130">
        <v>1</v>
      </c>
      <c r="J199" s="66"/>
      <c r="K199" s="61"/>
      <c r="L199" s="61"/>
      <c r="M199" s="69"/>
      <c r="N199" s="69"/>
      <c r="O199" s="69"/>
      <c r="P199" s="69"/>
      <c r="Q199" s="64"/>
    </row>
    <row r="200" spans="1:17">
      <c r="A200" s="63" t="s">
        <v>349</v>
      </c>
      <c r="B200" s="75" t="s">
        <v>572</v>
      </c>
      <c r="C200" s="76" t="s">
        <v>121</v>
      </c>
      <c r="D200" s="75" t="s">
        <v>571</v>
      </c>
      <c r="E200" s="125">
        <v>1722688.43</v>
      </c>
      <c r="F200" s="130">
        <v>29</v>
      </c>
      <c r="G200" s="130">
        <v>1</v>
      </c>
      <c r="J200" s="66"/>
      <c r="K200" s="61"/>
      <c r="L200" s="61"/>
      <c r="M200" s="69"/>
      <c r="N200" s="69"/>
      <c r="O200" s="69"/>
      <c r="P200" s="69"/>
      <c r="Q200" s="64"/>
    </row>
    <row r="201" spans="1:17">
      <c r="A201" s="63" t="s">
        <v>350</v>
      </c>
      <c r="B201" s="75" t="s">
        <v>572</v>
      </c>
      <c r="C201" s="76" t="s">
        <v>111</v>
      </c>
      <c r="D201" s="75" t="s">
        <v>573</v>
      </c>
      <c r="E201" s="125">
        <v>13867376.509999998</v>
      </c>
      <c r="F201" s="130">
        <v>86</v>
      </c>
      <c r="G201" s="130">
        <v>1</v>
      </c>
      <c r="J201" s="66"/>
      <c r="K201" s="61"/>
      <c r="L201" s="61"/>
      <c r="M201" s="69"/>
      <c r="N201" s="69"/>
      <c r="O201" s="69"/>
      <c r="P201" s="69"/>
      <c r="Q201" s="64"/>
    </row>
    <row r="202" spans="1:17">
      <c r="A202" s="63" t="s">
        <v>672</v>
      </c>
      <c r="B202" s="75" t="s">
        <v>572</v>
      </c>
      <c r="C202" s="76" t="s">
        <v>151</v>
      </c>
      <c r="D202" s="75" t="s">
        <v>571</v>
      </c>
      <c r="E202" s="125">
        <v>2619771.9900000002</v>
      </c>
      <c r="F202" s="130">
        <v>39</v>
      </c>
      <c r="G202" s="130">
        <v>1</v>
      </c>
      <c r="J202" s="66"/>
      <c r="K202" s="61"/>
      <c r="L202" s="61"/>
      <c r="M202" s="69"/>
      <c r="N202" s="69"/>
      <c r="O202" s="69"/>
      <c r="P202" s="69"/>
      <c r="Q202" s="64"/>
    </row>
    <row r="203" spans="1:17">
      <c r="A203" s="63" t="s">
        <v>351</v>
      </c>
      <c r="B203" s="75" t="s">
        <v>572</v>
      </c>
      <c r="C203" s="76" t="s">
        <v>111</v>
      </c>
      <c r="D203" s="75" t="s">
        <v>573</v>
      </c>
      <c r="E203" s="125">
        <v>4006440.59</v>
      </c>
      <c r="F203" s="130">
        <v>50</v>
      </c>
      <c r="G203" s="130">
        <v>1</v>
      </c>
      <c r="J203" s="66"/>
      <c r="K203" s="61"/>
      <c r="L203" s="61"/>
      <c r="M203" s="69"/>
      <c r="N203" s="69"/>
      <c r="O203" s="69"/>
      <c r="P203" s="69"/>
      <c r="Q203" s="64"/>
    </row>
    <row r="204" spans="1:17">
      <c r="A204" s="63" t="s">
        <v>352</v>
      </c>
      <c r="B204" s="75" t="s">
        <v>574</v>
      </c>
      <c r="C204" s="76" t="s">
        <v>28</v>
      </c>
      <c r="D204" s="75" t="s">
        <v>571</v>
      </c>
      <c r="E204" s="125">
        <v>1573498.96</v>
      </c>
      <c r="F204" s="130">
        <v>45</v>
      </c>
      <c r="G204" s="130">
        <v>1</v>
      </c>
      <c r="J204" s="66"/>
      <c r="K204" s="61"/>
      <c r="L204" s="61"/>
      <c r="M204" s="69"/>
      <c r="N204" s="69"/>
      <c r="O204" s="69"/>
      <c r="P204" s="69"/>
      <c r="Q204" s="64"/>
    </row>
    <row r="205" spans="1:17">
      <c r="A205" s="63" t="s">
        <v>353</v>
      </c>
      <c r="B205" s="75" t="s">
        <v>572</v>
      </c>
      <c r="C205" s="76" t="s">
        <v>127</v>
      </c>
      <c r="D205" s="75" t="s">
        <v>573</v>
      </c>
      <c r="E205" s="125">
        <v>13300947.170000002</v>
      </c>
      <c r="F205" s="130">
        <v>89</v>
      </c>
      <c r="G205" s="130">
        <v>1</v>
      </c>
      <c r="J205" s="66"/>
      <c r="K205" s="61"/>
      <c r="L205" s="61"/>
      <c r="M205" s="69"/>
      <c r="N205" s="69"/>
      <c r="O205" s="69"/>
      <c r="P205" s="69"/>
      <c r="Q205" s="64"/>
    </row>
    <row r="206" spans="1:17">
      <c r="A206" s="63" t="s">
        <v>354</v>
      </c>
      <c r="B206" s="75" t="s">
        <v>574</v>
      </c>
      <c r="C206" s="76" t="s">
        <v>148</v>
      </c>
      <c r="D206" s="75" t="s">
        <v>571</v>
      </c>
      <c r="E206" s="125">
        <v>4205944.1500000004</v>
      </c>
      <c r="F206" s="130">
        <v>76</v>
      </c>
      <c r="G206" s="130">
        <v>1</v>
      </c>
      <c r="J206" s="66"/>
      <c r="K206" s="61"/>
      <c r="L206" s="61"/>
      <c r="M206" s="69"/>
      <c r="N206" s="69"/>
      <c r="O206" s="69"/>
      <c r="P206" s="69"/>
      <c r="Q206" s="64"/>
    </row>
    <row r="207" spans="1:17">
      <c r="A207" s="63" t="s">
        <v>355</v>
      </c>
      <c r="B207" s="75" t="s">
        <v>572</v>
      </c>
      <c r="C207" s="76" t="s">
        <v>154</v>
      </c>
      <c r="D207" s="75" t="s">
        <v>573</v>
      </c>
      <c r="E207" s="125">
        <v>2956805.52</v>
      </c>
      <c r="F207" s="130">
        <v>33</v>
      </c>
      <c r="G207" s="130">
        <v>1</v>
      </c>
      <c r="J207" s="66"/>
      <c r="K207" s="61"/>
      <c r="L207" s="61"/>
      <c r="M207" s="69"/>
      <c r="N207" s="69"/>
      <c r="O207" s="69"/>
      <c r="P207" s="69"/>
      <c r="Q207" s="64"/>
    </row>
    <row r="208" spans="1:17">
      <c r="A208" s="63" t="s">
        <v>356</v>
      </c>
      <c r="B208" s="75" t="s">
        <v>572</v>
      </c>
      <c r="C208" s="76" t="s">
        <v>154</v>
      </c>
      <c r="D208" s="75" t="s">
        <v>573</v>
      </c>
      <c r="E208" s="125">
        <v>1360600.4</v>
      </c>
      <c r="F208" s="130">
        <v>40</v>
      </c>
      <c r="G208" s="130">
        <v>1</v>
      </c>
      <c r="J208" s="66"/>
      <c r="K208" s="61"/>
      <c r="L208" s="61"/>
      <c r="M208" s="69"/>
      <c r="N208" s="69"/>
      <c r="O208" s="69"/>
      <c r="P208" s="69"/>
      <c r="Q208" s="64"/>
    </row>
    <row r="209" spans="1:17">
      <c r="A209" s="63" t="s">
        <v>357</v>
      </c>
      <c r="B209" s="75" t="s">
        <v>572</v>
      </c>
      <c r="C209" s="76" t="s">
        <v>137</v>
      </c>
      <c r="D209" s="75" t="s">
        <v>571</v>
      </c>
      <c r="E209" s="125">
        <v>5322560.13</v>
      </c>
      <c r="F209" s="130">
        <v>93</v>
      </c>
      <c r="G209" s="130">
        <v>1</v>
      </c>
      <c r="J209" s="66"/>
      <c r="K209" s="61"/>
      <c r="L209" s="61"/>
      <c r="M209" s="69"/>
      <c r="N209" s="69"/>
      <c r="O209" s="69"/>
      <c r="P209" s="69"/>
      <c r="Q209" s="64"/>
    </row>
    <row r="210" spans="1:17">
      <c r="A210" s="63" t="s">
        <v>358</v>
      </c>
      <c r="B210" s="75" t="s">
        <v>572</v>
      </c>
      <c r="C210" s="76" t="s">
        <v>137</v>
      </c>
      <c r="D210" s="75" t="s">
        <v>573</v>
      </c>
      <c r="E210" s="125">
        <v>6138264.8600000003</v>
      </c>
      <c r="F210" s="130">
        <v>73</v>
      </c>
      <c r="G210" s="130">
        <v>1</v>
      </c>
      <c r="J210" s="66"/>
      <c r="K210" s="61"/>
      <c r="L210" s="61"/>
      <c r="M210" s="69"/>
      <c r="N210" s="69"/>
      <c r="O210" s="69"/>
      <c r="P210" s="69"/>
      <c r="Q210" s="64"/>
    </row>
    <row r="211" spans="1:17">
      <c r="A211" s="63" t="s">
        <v>359</v>
      </c>
      <c r="B211" s="75" t="s">
        <v>572</v>
      </c>
      <c r="C211" s="76" t="s">
        <v>132</v>
      </c>
      <c r="D211" s="75" t="s">
        <v>571</v>
      </c>
      <c r="E211" s="125">
        <v>2953727.89</v>
      </c>
      <c r="F211" s="130">
        <v>61</v>
      </c>
      <c r="G211" s="130">
        <v>1</v>
      </c>
      <c r="J211" s="66"/>
      <c r="K211" s="61"/>
      <c r="L211" s="61"/>
      <c r="M211" s="69"/>
      <c r="N211" s="69"/>
      <c r="O211" s="69"/>
      <c r="P211" s="69"/>
      <c r="Q211" s="64"/>
    </row>
    <row r="212" spans="1:17">
      <c r="A212" s="63" t="s">
        <v>360</v>
      </c>
      <c r="B212" s="75" t="s">
        <v>574</v>
      </c>
      <c r="C212" s="76" t="s">
        <v>163</v>
      </c>
      <c r="D212" s="75" t="s">
        <v>573</v>
      </c>
      <c r="E212" s="125">
        <v>1135211.5</v>
      </c>
      <c r="F212" s="130">
        <v>16</v>
      </c>
      <c r="G212" s="130">
        <v>1</v>
      </c>
      <c r="J212" s="66"/>
      <c r="K212" s="61"/>
      <c r="L212" s="61"/>
      <c r="M212" s="69"/>
      <c r="N212" s="69"/>
      <c r="O212" s="69"/>
      <c r="P212" s="69"/>
      <c r="Q212" s="64"/>
    </row>
    <row r="213" spans="1:17">
      <c r="A213" s="63" t="s">
        <v>361</v>
      </c>
      <c r="B213" s="75" t="s">
        <v>574</v>
      </c>
      <c r="C213" s="76" t="s">
        <v>113</v>
      </c>
      <c r="D213" s="75" t="s">
        <v>571</v>
      </c>
      <c r="E213" s="125">
        <v>2170233.87</v>
      </c>
      <c r="F213" s="130">
        <v>53</v>
      </c>
      <c r="G213" s="130">
        <v>1</v>
      </c>
      <c r="J213" s="66"/>
      <c r="K213" s="61"/>
      <c r="L213" s="61"/>
      <c r="M213" s="69"/>
      <c r="N213" s="69"/>
      <c r="O213" s="69"/>
      <c r="P213" s="69"/>
      <c r="Q213" s="64"/>
    </row>
    <row r="214" spans="1:17">
      <c r="A214" s="63" t="s">
        <v>362</v>
      </c>
      <c r="B214" s="75" t="s">
        <v>574</v>
      </c>
      <c r="C214" s="76" t="s">
        <v>140</v>
      </c>
      <c r="D214" s="75" t="s">
        <v>571</v>
      </c>
      <c r="E214" s="125">
        <v>1201609.8999999999</v>
      </c>
      <c r="F214" s="130">
        <v>25</v>
      </c>
      <c r="G214" s="130">
        <v>1</v>
      </c>
      <c r="J214" s="66"/>
      <c r="K214" s="61"/>
      <c r="L214" s="61"/>
      <c r="M214" s="69"/>
      <c r="N214" s="69"/>
      <c r="O214" s="69"/>
      <c r="P214" s="69"/>
      <c r="Q214" s="64"/>
    </row>
    <row r="215" spans="1:17">
      <c r="A215" s="63" t="s">
        <v>673</v>
      </c>
      <c r="B215" s="75" t="s">
        <v>574</v>
      </c>
      <c r="C215" s="76" t="s">
        <v>140</v>
      </c>
      <c r="D215" s="75" t="s">
        <v>571</v>
      </c>
      <c r="E215" s="125">
        <v>1699150.34</v>
      </c>
      <c r="F215" s="130">
        <v>28</v>
      </c>
      <c r="G215" s="130">
        <v>1</v>
      </c>
      <c r="J215" s="66"/>
      <c r="K215" s="61"/>
      <c r="L215" s="61"/>
      <c r="M215" s="69"/>
      <c r="N215" s="69"/>
      <c r="O215" s="69"/>
      <c r="P215" s="69"/>
      <c r="Q215" s="64"/>
    </row>
    <row r="216" spans="1:17">
      <c r="A216" s="63" t="s">
        <v>363</v>
      </c>
      <c r="B216" s="75" t="s">
        <v>574</v>
      </c>
      <c r="C216" s="76" t="s">
        <v>120</v>
      </c>
      <c r="D216" s="75" t="s">
        <v>571</v>
      </c>
      <c r="E216" s="125">
        <v>3222286.1100000003</v>
      </c>
      <c r="F216" s="130">
        <v>63</v>
      </c>
      <c r="G216" s="130">
        <v>1</v>
      </c>
      <c r="J216" s="66"/>
      <c r="K216" s="61"/>
      <c r="L216" s="61"/>
      <c r="M216" s="69"/>
      <c r="N216" s="69"/>
      <c r="O216" s="69"/>
      <c r="P216" s="69"/>
      <c r="Q216" s="64"/>
    </row>
    <row r="217" spans="1:17">
      <c r="A217" s="63" t="s">
        <v>674</v>
      </c>
      <c r="B217" s="75" t="s">
        <v>574</v>
      </c>
      <c r="C217" s="76" t="s">
        <v>120</v>
      </c>
      <c r="D217" s="75" t="s">
        <v>571</v>
      </c>
      <c r="E217" s="125">
        <v>1550660.44</v>
      </c>
      <c r="F217" s="130">
        <v>35</v>
      </c>
      <c r="G217" s="130">
        <v>1</v>
      </c>
      <c r="J217" s="66"/>
      <c r="K217" s="61"/>
      <c r="L217" s="61"/>
      <c r="M217" s="69"/>
      <c r="N217" s="69"/>
      <c r="O217" s="69"/>
      <c r="P217" s="69"/>
      <c r="Q217" s="64"/>
    </row>
    <row r="218" spans="1:17">
      <c r="A218" s="63" t="s">
        <v>364</v>
      </c>
      <c r="B218" s="75" t="s">
        <v>574</v>
      </c>
      <c r="C218" s="76" t="s">
        <v>171</v>
      </c>
      <c r="D218" s="75" t="s">
        <v>571</v>
      </c>
      <c r="E218" s="125">
        <v>598726.46</v>
      </c>
      <c r="F218" s="130">
        <v>33</v>
      </c>
      <c r="G218" s="130">
        <v>1</v>
      </c>
      <c r="J218" s="66"/>
      <c r="K218" s="61"/>
      <c r="L218" s="61"/>
      <c r="M218" s="69"/>
      <c r="N218" s="69"/>
      <c r="O218" s="69"/>
      <c r="P218" s="69"/>
      <c r="Q218" s="64"/>
    </row>
    <row r="219" spans="1:17">
      <c r="A219" s="63" t="s">
        <v>365</v>
      </c>
      <c r="B219" s="75" t="s">
        <v>572</v>
      </c>
      <c r="C219" s="76" t="s">
        <v>173</v>
      </c>
      <c r="D219" s="75" t="s">
        <v>571</v>
      </c>
      <c r="E219" s="125">
        <v>2011312.8900000001</v>
      </c>
      <c r="F219" s="130">
        <v>36</v>
      </c>
      <c r="G219" s="130">
        <v>1</v>
      </c>
      <c r="J219" s="66"/>
      <c r="K219" s="61"/>
      <c r="L219" s="61"/>
      <c r="M219" s="69"/>
      <c r="N219" s="69"/>
      <c r="O219" s="69"/>
      <c r="P219" s="69"/>
      <c r="Q219" s="64"/>
    </row>
    <row r="220" spans="1:17">
      <c r="A220" s="63" t="s">
        <v>366</v>
      </c>
      <c r="B220" s="75" t="s">
        <v>572</v>
      </c>
      <c r="C220" s="76" t="s">
        <v>121</v>
      </c>
      <c r="D220" s="75" t="s">
        <v>573</v>
      </c>
      <c r="E220" s="125">
        <v>6127578.7400000002</v>
      </c>
      <c r="F220" s="130">
        <v>62</v>
      </c>
      <c r="G220" s="130">
        <v>1</v>
      </c>
      <c r="J220" s="66"/>
      <c r="K220" s="61"/>
      <c r="L220" s="61"/>
      <c r="M220" s="69"/>
      <c r="N220" s="69"/>
      <c r="O220" s="69"/>
      <c r="P220" s="69"/>
      <c r="Q220" s="64"/>
    </row>
    <row r="221" spans="1:17">
      <c r="A221" s="63" t="s">
        <v>367</v>
      </c>
      <c r="B221" s="75" t="s">
        <v>574</v>
      </c>
      <c r="C221" s="76" t="s">
        <v>128</v>
      </c>
      <c r="D221" s="75" t="s">
        <v>573</v>
      </c>
      <c r="E221" s="125">
        <v>2086169</v>
      </c>
      <c r="F221" s="130">
        <v>40</v>
      </c>
      <c r="G221" s="130">
        <v>1</v>
      </c>
      <c r="J221" s="66"/>
      <c r="K221" s="61"/>
      <c r="L221" s="61"/>
      <c r="M221" s="69"/>
      <c r="N221" s="69"/>
      <c r="O221" s="69"/>
      <c r="P221" s="69"/>
      <c r="Q221" s="64"/>
    </row>
    <row r="222" spans="1:17">
      <c r="A222" s="63" t="s">
        <v>368</v>
      </c>
      <c r="B222" s="75" t="s">
        <v>574</v>
      </c>
      <c r="C222" s="76" t="s">
        <v>128</v>
      </c>
      <c r="D222" s="75" t="s">
        <v>571</v>
      </c>
      <c r="E222" s="125">
        <v>1299023.28</v>
      </c>
      <c r="F222" s="130">
        <v>50</v>
      </c>
      <c r="G222" s="130">
        <v>1</v>
      </c>
      <c r="J222" s="66"/>
      <c r="K222" s="61"/>
      <c r="L222" s="61"/>
      <c r="M222" s="69"/>
      <c r="N222" s="69"/>
      <c r="O222" s="69"/>
      <c r="P222" s="69"/>
      <c r="Q222" s="64"/>
    </row>
    <row r="223" spans="1:17">
      <c r="A223" s="63" t="s">
        <v>675</v>
      </c>
      <c r="B223" s="75" t="s">
        <v>574</v>
      </c>
      <c r="C223" s="76" t="s">
        <v>163</v>
      </c>
      <c r="D223" s="75" t="s">
        <v>571</v>
      </c>
      <c r="E223" s="125">
        <v>2210219.12</v>
      </c>
      <c r="F223" s="130">
        <v>44</v>
      </c>
      <c r="G223" s="130">
        <v>1</v>
      </c>
      <c r="J223" s="66"/>
      <c r="K223" s="61"/>
      <c r="L223" s="61"/>
      <c r="M223" s="69"/>
      <c r="N223" s="69"/>
      <c r="O223" s="69"/>
      <c r="P223" s="69"/>
      <c r="Q223" s="64"/>
    </row>
    <row r="224" spans="1:17">
      <c r="A224" s="63" t="s">
        <v>369</v>
      </c>
      <c r="B224" s="75" t="s">
        <v>574</v>
      </c>
      <c r="C224" s="76" t="s">
        <v>128</v>
      </c>
      <c r="D224" s="75" t="s">
        <v>571</v>
      </c>
      <c r="E224" s="125">
        <v>2616975.27</v>
      </c>
      <c r="F224" s="130">
        <v>42</v>
      </c>
      <c r="G224" s="130">
        <v>1</v>
      </c>
      <c r="J224" s="66"/>
      <c r="K224" s="61"/>
      <c r="L224" s="61"/>
      <c r="M224" s="69"/>
      <c r="N224" s="69"/>
      <c r="O224" s="69"/>
      <c r="P224" s="69"/>
      <c r="Q224" s="64"/>
    </row>
    <row r="225" spans="1:17">
      <c r="A225" s="63" t="s">
        <v>370</v>
      </c>
      <c r="B225" s="75" t="s">
        <v>572</v>
      </c>
      <c r="C225" s="76" t="s">
        <v>151</v>
      </c>
      <c r="D225" s="75" t="s">
        <v>573</v>
      </c>
      <c r="E225" s="125">
        <v>4164666.59</v>
      </c>
      <c r="F225" s="130">
        <v>38</v>
      </c>
      <c r="G225" s="130">
        <v>1</v>
      </c>
      <c r="J225" s="66"/>
      <c r="K225" s="61"/>
      <c r="L225" s="61"/>
      <c r="M225" s="69"/>
      <c r="N225" s="69"/>
      <c r="O225" s="69"/>
      <c r="P225" s="69"/>
      <c r="Q225" s="64"/>
    </row>
    <row r="226" spans="1:17">
      <c r="A226" s="63" t="s">
        <v>371</v>
      </c>
      <c r="B226" s="75" t="s">
        <v>572</v>
      </c>
      <c r="C226" s="76" t="s">
        <v>136</v>
      </c>
      <c r="D226" s="75" t="s">
        <v>573</v>
      </c>
      <c r="E226" s="125">
        <v>3672049.3200000003</v>
      </c>
      <c r="F226" s="130">
        <v>49</v>
      </c>
      <c r="G226" s="130">
        <v>1</v>
      </c>
      <c r="J226" s="66"/>
      <c r="K226" s="61"/>
      <c r="L226" s="61"/>
      <c r="M226" s="69"/>
      <c r="N226" s="69"/>
      <c r="O226" s="69"/>
      <c r="P226" s="69"/>
      <c r="Q226" s="64"/>
    </row>
    <row r="227" spans="1:17">
      <c r="A227" s="63" t="s">
        <v>372</v>
      </c>
      <c r="B227" s="75" t="s">
        <v>574</v>
      </c>
      <c r="C227" s="76" t="s">
        <v>128</v>
      </c>
      <c r="D227" s="75" t="s">
        <v>573</v>
      </c>
      <c r="E227" s="125">
        <v>4802187.05</v>
      </c>
      <c r="F227" s="130">
        <v>60</v>
      </c>
      <c r="G227" s="130">
        <v>1</v>
      </c>
      <c r="J227" s="66"/>
      <c r="K227" s="61"/>
      <c r="L227" s="61"/>
      <c r="M227" s="69"/>
      <c r="N227" s="69"/>
      <c r="O227" s="69"/>
      <c r="P227" s="69"/>
      <c r="Q227" s="64"/>
    </row>
    <row r="228" spans="1:17">
      <c r="A228" s="63" t="s">
        <v>373</v>
      </c>
      <c r="B228" s="75" t="s">
        <v>574</v>
      </c>
      <c r="C228" s="76" t="s">
        <v>167</v>
      </c>
      <c r="D228" s="75" t="s">
        <v>573</v>
      </c>
      <c r="E228" s="125">
        <v>365862.14</v>
      </c>
      <c r="F228" s="130">
        <v>10</v>
      </c>
      <c r="G228" s="130">
        <v>1</v>
      </c>
      <c r="J228" s="66"/>
      <c r="K228" s="61"/>
      <c r="L228" s="61"/>
      <c r="M228" s="69"/>
      <c r="N228" s="69"/>
      <c r="O228" s="69"/>
      <c r="P228" s="69"/>
      <c r="Q228" s="64"/>
    </row>
    <row r="229" spans="1:17">
      <c r="A229" s="63" t="s">
        <v>374</v>
      </c>
      <c r="B229" s="75" t="s">
        <v>572</v>
      </c>
      <c r="C229" s="76" t="s">
        <v>105</v>
      </c>
      <c r="D229" s="75" t="s">
        <v>573</v>
      </c>
      <c r="E229" s="125">
        <v>6945569.1199999992</v>
      </c>
      <c r="F229" s="130">
        <v>85</v>
      </c>
      <c r="G229" s="130">
        <v>1</v>
      </c>
      <c r="J229" s="66"/>
      <c r="K229" s="61"/>
      <c r="L229" s="61"/>
      <c r="M229" s="69"/>
      <c r="N229" s="69"/>
      <c r="O229" s="69"/>
      <c r="P229" s="69"/>
      <c r="Q229" s="64"/>
    </row>
    <row r="230" spans="1:17">
      <c r="A230" s="63" t="s">
        <v>375</v>
      </c>
      <c r="B230" s="75" t="s">
        <v>572</v>
      </c>
      <c r="C230" s="76" t="s">
        <v>115</v>
      </c>
      <c r="D230" s="75" t="s">
        <v>573</v>
      </c>
      <c r="E230" s="125">
        <v>6742899.4299999997</v>
      </c>
      <c r="F230" s="130">
        <v>55</v>
      </c>
      <c r="G230" s="130">
        <v>1</v>
      </c>
      <c r="J230" s="66"/>
      <c r="K230" s="61"/>
      <c r="L230" s="61"/>
      <c r="M230" s="69"/>
      <c r="N230" s="69"/>
      <c r="O230" s="69"/>
      <c r="P230" s="69"/>
      <c r="Q230" s="64"/>
    </row>
    <row r="231" spans="1:17">
      <c r="A231" s="63" t="s">
        <v>376</v>
      </c>
      <c r="B231" s="75" t="s">
        <v>572</v>
      </c>
      <c r="C231" s="76" t="s">
        <v>146</v>
      </c>
      <c r="D231" s="75" t="s">
        <v>573</v>
      </c>
      <c r="E231" s="125">
        <v>9100713.5299999993</v>
      </c>
      <c r="F231" s="130">
        <v>82</v>
      </c>
      <c r="G231" s="130">
        <v>1</v>
      </c>
      <c r="J231" s="66"/>
      <c r="K231" s="61"/>
      <c r="L231" s="61"/>
      <c r="M231" s="69"/>
      <c r="N231" s="69"/>
      <c r="O231" s="69"/>
      <c r="P231" s="69"/>
      <c r="Q231" s="64"/>
    </row>
    <row r="232" spans="1:17">
      <c r="A232" s="63" t="s">
        <v>377</v>
      </c>
      <c r="B232" s="75" t="s">
        <v>574</v>
      </c>
      <c r="C232" s="76" t="s">
        <v>178</v>
      </c>
      <c r="D232" s="75" t="s">
        <v>573</v>
      </c>
      <c r="E232" s="125">
        <v>3091354.4600000004</v>
      </c>
      <c r="F232" s="130">
        <v>31</v>
      </c>
      <c r="G232" s="130">
        <v>1</v>
      </c>
      <c r="J232" s="66"/>
      <c r="K232" s="61"/>
      <c r="L232" s="61"/>
      <c r="M232" s="69"/>
      <c r="N232" s="69"/>
      <c r="O232" s="69"/>
      <c r="P232" s="69"/>
      <c r="Q232" s="64"/>
    </row>
    <row r="233" spans="1:17">
      <c r="A233" s="63" t="s">
        <v>378</v>
      </c>
      <c r="B233" s="75" t="s">
        <v>574</v>
      </c>
      <c r="C233" s="76" t="s">
        <v>171</v>
      </c>
      <c r="D233" s="75" t="s">
        <v>571</v>
      </c>
      <c r="E233" s="125">
        <v>2452757.5100000002</v>
      </c>
      <c r="F233" s="130">
        <v>35</v>
      </c>
      <c r="G233" s="130">
        <v>1</v>
      </c>
      <c r="J233" s="66"/>
      <c r="K233" s="61"/>
      <c r="L233" s="61"/>
      <c r="M233" s="69"/>
      <c r="N233" s="69"/>
      <c r="O233" s="69"/>
      <c r="P233" s="69"/>
      <c r="Q233" s="64"/>
    </row>
    <row r="234" spans="1:17">
      <c r="A234" s="63" t="s">
        <v>379</v>
      </c>
      <c r="B234" s="75" t="s">
        <v>572</v>
      </c>
      <c r="C234" s="76" t="s">
        <v>145</v>
      </c>
      <c r="D234" s="75" t="s">
        <v>573</v>
      </c>
      <c r="E234" s="125">
        <v>7223240.6400000006</v>
      </c>
      <c r="F234" s="130">
        <v>80</v>
      </c>
      <c r="G234" s="130">
        <v>1</v>
      </c>
      <c r="J234" s="66"/>
      <c r="K234" s="61"/>
      <c r="L234" s="61"/>
      <c r="M234" s="69"/>
      <c r="N234" s="69"/>
      <c r="O234" s="69"/>
      <c r="P234" s="69"/>
      <c r="Q234" s="64"/>
    </row>
    <row r="235" spans="1:17">
      <c r="A235" s="63" t="s">
        <v>380</v>
      </c>
      <c r="B235" s="75" t="s">
        <v>572</v>
      </c>
      <c r="C235" s="76" t="s">
        <v>165</v>
      </c>
      <c r="D235" s="75" t="s">
        <v>573</v>
      </c>
      <c r="E235" s="125">
        <v>2322447.0599999996</v>
      </c>
      <c r="F235" s="130">
        <v>30</v>
      </c>
      <c r="G235" s="130">
        <v>1</v>
      </c>
      <c r="J235" s="66"/>
      <c r="K235" s="61"/>
      <c r="L235" s="61"/>
      <c r="M235" s="69"/>
      <c r="N235" s="69"/>
      <c r="O235" s="69"/>
      <c r="P235" s="69"/>
      <c r="Q235" s="64"/>
    </row>
    <row r="236" spans="1:17">
      <c r="A236" s="63" t="s">
        <v>381</v>
      </c>
      <c r="B236" s="75" t="s">
        <v>572</v>
      </c>
      <c r="C236" s="76" t="s">
        <v>144</v>
      </c>
      <c r="D236" s="75" t="s">
        <v>573</v>
      </c>
      <c r="E236" s="125">
        <v>5816868.54</v>
      </c>
      <c r="F236" s="130">
        <v>72</v>
      </c>
      <c r="G236" s="130">
        <v>1</v>
      </c>
      <c r="J236" s="66"/>
      <c r="K236" s="61"/>
      <c r="L236" s="61"/>
      <c r="M236" s="69"/>
      <c r="N236" s="69"/>
      <c r="O236" s="69"/>
      <c r="P236" s="69"/>
      <c r="Q236" s="64"/>
    </row>
    <row r="237" spans="1:17">
      <c r="A237" s="63" t="s">
        <v>382</v>
      </c>
      <c r="B237" s="75" t="s">
        <v>572</v>
      </c>
      <c r="C237" s="76" t="s">
        <v>141</v>
      </c>
      <c r="D237" s="75" t="s">
        <v>571</v>
      </c>
      <c r="E237" s="125">
        <v>3005328.03</v>
      </c>
      <c r="F237" s="130">
        <v>90</v>
      </c>
      <c r="G237" s="130">
        <v>1</v>
      </c>
      <c r="J237" s="66"/>
      <c r="K237" s="61"/>
      <c r="L237" s="61"/>
      <c r="M237" s="69"/>
      <c r="N237" s="69"/>
      <c r="O237" s="69"/>
      <c r="P237" s="69"/>
      <c r="Q237" s="64"/>
    </row>
    <row r="238" spans="1:17">
      <c r="A238" s="63" t="s">
        <v>383</v>
      </c>
      <c r="B238" s="75" t="s">
        <v>574</v>
      </c>
      <c r="C238" s="76" t="s">
        <v>30</v>
      </c>
      <c r="D238" s="75" t="s">
        <v>571</v>
      </c>
      <c r="E238" s="125">
        <v>1141575.3399999999</v>
      </c>
      <c r="F238" s="130">
        <v>40</v>
      </c>
      <c r="G238" s="130">
        <v>1</v>
      </c>
      <c r="J238" s="66"/>
      <c r="K238" s="61"/>
      <c r="L238" s="61"/>
      <c r="M238" s="69"/>
      <c r="N238" s="69"/>
      <c r="O238" s="69"/>
      <c r="P238" s="69"/>
      <c r="Q238" s="64"/>
    </row>
    <row r="239" spans="1:17">
      <c r="A239" s="63" t="s">
        <v>384</v>
      </c>
      <c r="B239" s="75" t="s">
        <v>572</v>
      </c>
      <c r="C239" s="76" t="s">
        <v>108</v>
      </c>
      <c r="D239" s="75" t="s">
        <v>573</v>
      </c>
      <c r="E239" s="125">
        <v>1408092.35</v>
      </c>
      <c r="F239" s="130">
        <v>40</v>
      </c>
      <c r="G239" s="130">
        <v>1</v>
      </c>
      <c r="J239" s="66"/>
      <c r="K239" s="61"/>
      <c r="L239" s="61"/>
      <c r="M239" s="69"/>
      <c r="N239" s="69"/>
      <c r="O239" s="69"/>
      <c r="P239" s="69"/>
      <c r="Q239" s="64"/>
    </row>
    <row r="240" spans="1:17">
      <c r="A240" s="63" t="s">
        <v>385</v>
      </c>
      <c r="B240" s="75" t="s">
        <v>572</v>
      </c>
      <c r="C240" s="76" t="s">
        <v>144</v>
      </c>
      <c r="D240" s="75" t="s">
        <v>571</v>
      </c>
      <c r="E240" s="125">
        <v>996850.49</v>
      </c>
      <c r="F240" s="130">
        <v>44</v>
      </c>
      <c r="G240" s="130">
        <v>1</v>
      </c>
      <c r="J240" s="66"/>
      <c r="K240" s="61"/>
      <c r="L240" s="61"/>
      <c r="M240" s="69"/>
      <c r="N240" s="69"/>
      <c r="O240" s="69"/>
      <c r="P240" s="69"/>
      <c r="Q240" s="64"/>
    </row>
    <row r="241" spans="1:17">
      <c r="A241" s="63" t="s">
        <v>386</v>
      </c>
      <c r="B241" s="75" t="s">
        <v>574</v>
      </c>
      <c r="C241" s="76" t="s">
        <v>26</v>
      </c>
      <c r="D241" s="75" t="s">
        <v>571</v>
      </c>
      <c r="E241" s="125">
        <v>1820653.38</v>
      </c>
      <c r="F241" s="130">
        <v>40</v>
      </c>
      <c r="G241" s="130">
        <v>1</v>
      </c>
      <c r="J241" s="66"/>
      <c r="K241" s="61"/>
      <c r="L241" s="61"/>
      <c r="M241" s="69"/>
      <c r="N241" s="69"/>
      <c r="O241" s="69"/>
      <c r="P241" s="69"/>
      <c r="Q241" s="64"/>
    </row>
    <row r="242" spans="1:17">
      <c r="A242" s="63" t="s">
        <v>387</v>
      </c>
      <c r="B242" s="75" t="s">
        <v>574</v>
      </c>
      <c r="C242" s="76" t="s">
        <v>26</v>
      </c>
      <c r="D242" s="75" t="s">
        <v>571</v>
      </c>
      <c r="E242" s="125">
        <v>4026588.22</v>
      </c>
      <c r="F242" s="130">
        <v>59</v>
      </c>
      <c r="G242" s="130">
        <v>1</v>
      </c>
      <c r="J242" s="66"/>
      <c r="K242" s="61"/>
      <c r="L242" s="61"/>
      <c r="M242" s="69"/>
      <c r="N242" s="69"/>
      <c r="O242" s="69"/>
      <c r="P242" s="69"/>
      <c r="Q242" s="64"/>
    </row>
    <row r="243" spans="1:17">
      <c r="A243" s="63" t="s">
        <v>388</v>
      </c>
      <c r="B243" s="75" t="s">
        <v>572</v>
      </c>
      <c r="C243" s="76" t="s">
        <v>150</v>
      </c>
      <c r="D243" s="75" t="s">
        <v>573</v>
      </c>
      <c r="E243" s="125">
        <v>7237158.9499999993</v>
      </c>
      <c r="F243" s="130">
        <v>75</v>
      </c>
      <c r="G243" s="130">
        <v>1</v>
      </c>
      <c r="J243" s="66"/>
      <c r="K243" s="61"/>
      <c r="L243" s="61"/>
      <c r="M243" s="69"/>
      <c r="N243" s="69"/>
      <c r="O243" s="69"/>
      <c r="P243" s="69"/>
      <c r="Q243" s="64"/>
    </row>
    <row r="244" spans="1:17">
      <c r="A244" s="63" t="s">
        <v>389</v>
      </c>
      <c r="B244" s="75" t="s">
        <v>574</v>
      </c>
      <c r="C244" s="76" t="s">
        <v>163</v>
      </c>
      <c r="D244" s="75" t="s">
        <v>573</v>
      </c>
      <c r="E244" s="125">
        <v>1155521.96</v>
      </c>
      <c r="F244" s="130">
        <v>20</v>
      </c>
      <c r="G244" s="130">
        <v>1</v>
      </c>
      <c r="J244" s="66"/>
      <c r="K244" s="61"/>
      <c r="L244" s="61"/>
      <c r="M244" s="69"/>
      <c r="N244" s="69"/>
      <c r="O244" s="69"/>
      <c r="P244" s="69"/>
      <c r="Q244" s="64"/>
    </row>
    <row r="245" spans="1:17">
      <c r="A245" s="63" t="s">
        <v>390</v>
      </c>
      <c r="B245" s="75" t="s">
        <v>572</v>
      </c>
      <c r="C245" s="76" t="s">
        <v>123</v>
      </c>
      <c r="D245" s="75" t="s">
        <v>573</v>
      </c>
      <c r="E245" s="125">
        <v>2428515.7999999998</v>
      </c>
      <c r="F245" s="130">
        <v>45</v>
      </c>
      <c r="G245" s="130">
        <v>1</v>
      </c>
      <c r="J245" s="66"/>
      <c r="K245" s="61"/>
      <c r="L245" s="61"/>
      <c r="M245" s="69"/>
      <c r="N245" s="69"/>
      <c r="O245" s="69"/>
      <c r="P245" s="69"/>
      <c r="Q245" s="64"/>
    </row>
    <row r="246" spans="1:17">
      <c r="A246" s="63" t="s">
        <v>391</v>
      </c>
      <c r="B246" s="75" t="s">
        <v>572</v>
      </c>
      <c r="C246" s="76" t="s">
        <v>134</v>
      </c>
      <c r="D246" s="75" t="s">
        <v>573</v>
      </c>
      <c r="E246" s="125">
        <v>8417898.4800000004</v>
      </c>
      <c r="F246" s="130">
        <v>70</v>
      </c>
      <c r="G246" s="130">
        <v>1</v>
      </c>
      <c r="J246" s="66"/>
      <c r="K246" s="61"/>
      <c r="L246" s="61"/>
      <c r="M246" s="69"/>
      <c r="N246" s="69"/>
      <c r="O246" s="69"/>
      <c r="P246" s="69"/>
      <c r="Q246" s="64"/>
    </row>
    <row r="247" spans="1:17">
      <c r="A247" s="63" t="s">
        <v>392</v>
      </c>
      <c r="B247" s="75" t="s">
        <v>572</v>
      </c>
      <c r="C247" s="76" t="s">
        <v>146</v>
      </c>
      <c r="D247" s="75" t="s">
        <v>571</v>
      </c>
      <c r="E247" s="125">
        <v>4362669.59</v>
      </c>
      <c r="F247" s="130">
        <v>90</v>
      </c>
      <c r="G247" s="130">
        <v>1</v>
      </c>
      <c r="J247" s="66"/>
      <c r="K247" s="61"/>
      <c r="L247" s="61"/>
      <c r="M247" s="69"/>
      <c r="N247" s="69"/>
      <c r="O247" s="69"/>
      <c r="P247" s="69"/>
      <c r="Q247" s="64"/>
    </row>
    <row r="248" spans="1:17">
      <c r="A248" s="63" t="s">
        <v>676</v>
      </c>
      <c r="B248" s="75" t="s">
        <v>572</v>
      </c>
      <c r="C248" s="76" t="s">
        <v>136</v>
      </c>
      <c r="D248" s="75" t="s">
        <v>571</v>
      </c>
      <c r="E248" s="125">
        <v>493175.9</v>
      </c>
      <c r="F248" s="130">
        <v>25</v>
      </c>
      <c r="G248" s="130">
        <v>1</v>
      </c>
      <c r="J248" s="66"/>
      <c r="K248" s="61"/>
      <c r="L248" s="61"/>
      <c r="M248" s="69"/>
      <c r="N248" s="69"/>
      <c r="O248" s="69"/>
      <c r="P248" s="69"/>
      <c r="Q248" s="64"/>
    </row>
    <row r="249" spans="1:17">
      <c r="A249" s="63" t="s">
        <v>393</v>
      </c>
      <c r="B249" s="75" t="s">
        <v>574</v>
      </c>
      <c r="C249" s="76" t="s">
        <v>147</v>
      </c>
      <c r="D249" s="75" t="s">
        <v>571</v>
      </c>
      <c r="E249" s="125">
        <v>909244.08000000007</v>
      </c>
      <c r="F249" s="130">
        <v>20</v>
      </c>
      <c r="G249" s="130">
        <v>1</v>
      </c>
      <c r="J249" s="66"/>
      <c r="K249" s="61"/>
      <c r="L249" s="61"/>
      <c r="M249" s="69"/>
      <c r="N249" s="69"/>
      <c r="O249" s="69"/>
      <c r="P249" s="69"/>
      <c r="Q249" s="64"/>
    </row>
    <row r="250" spans="1:17">
      <c r="A250" s="63" t="s">
        <v>612</v>
      </c>
      <c r="B250" s="75" t="s">
        <v>572</v>
      </c>
      <c r="C250" s="76" t="s">
        <v>145</v>
      </c>
      <c r="D250" s="75" t="s">
        <v>573</v>
      </c>
      <c r="E250" s="125">
        <v>10138418.189999999</v>
      </c>
      <c r="F250" s="130">
        <v>90</v>
      </c>
      <c r="G250" s="130">
        <v>1</v>
      </c>
      <c r="J250" s="66"/>
      <c r="K250" s="61"/>
      <c r="L250" s="61"/>
      <c r="M250" s="69"/>
      <c r="N250" s="69"/>
      <c r="O250" s="69"/>
      <c r="P250" s="69"/>
      <c r="Q250" s="64"/>
    </row>
    <row r="251" spans="1:17">
      <c r="A251" s="63" t="s">
        <v>394</v>
      </c>
      <c r="B251" s="75" t="s">
        <v>574</v>
      </c>
      <c r="C251" s="76" t="s">
        <v>104</v>
      </c>
      <c r="D251" s="75" t="s">
        <v>571</v>
      </c>
      <c r="E251" s="125">
        <v>1405974.45</v>
      </c>
      <c r="F251" s="130">
        <v>32</v>
      </c>
      <c r="G251" s="130">
        <v>1</v>
      </c>
      <c r="J251" s="66"/>
      <c r="K251" s="61"/>
      <c r="L251" s="61"/>
      <c r="M251" s="69"/>
      <c r="N251" s="69"/>
      <c r="O251" s="69"/>
      <c r="P251" s="69"/>
      <c r="Q251" s="64"/>
    </row>
    <row r="252" spans="1:17">
      <c r="A252" s="63" t="s">
        <v>395</v>
      </c>
      <c r="B252" s="75" t="s">
        <v>572</v>
      </c>
      <c r="C252" s="76" t="s">
        <v>108</v>
      </c>
      <c r="D252" s="75" t="s">
        <v>573</v>
      </c>
      <c r="E252" s="125">
        <v>3033537.56</v>
      </c>
      <c r="F252" s="130">
        <v>47</v>
      </c>
      <c r="G252" s="130">
        <v>1</v>
      </c>
      <c r="J252" s="66"/>
      <c r="K252" s="61"/>
      <c r="L252" s="61"/>
      <c r="M252" s="69"/>
      <c r="N252" s="69"/>
      <c r="O252" s="69"/>
      <c r="P252" s="69"/>
      <c r="Q252" s="64"/>
    </row>
    <row r="253" spans="1:17">
      <c r="A253" s="63" t="s">
        <v>396</v>
      </c>
      <c r="B253" s="75" t="s">
        <v>574</v>
      </c>
      <c r="C253" s="76" t="s">
        <v>147</v>
      </c>
      <c r="D253" s="75" t="s">
        <v>573</v>
      </c>
      <c r="E253" s="125">
        <v>8980836.4199999999</v>
      </c>
      <c r="F253" s="130">
        <v>75</v>
      </c>
      <c r="G253" s="130">
        <v>1</v>
      </c>
      <c r="J253" s="66"/>
      <c r="K253" s="61"/>
      <c r="L253" s="61"/>
      <c r="M253" s="69"/>
      <c r="N253" s="69"/>
      <c r="O253" s="69"/>
      <c r="P253" s="69"/>
      <c r="Q253" s="64"/>
    </row>
    <row r="254" spans="1:17">
      <c r="A254" s="63" t="s">
        <v>397</v>
      </c>
      <c r="B254" s="75" t="s">
        <v>574</v>
      </c>
      <c r="C254" s="76" t="s">
        <v>147</v>
      </c>
      <c r="D254" s="75" t="s">
        <v>571</v>
      </c>
      <c r="E254" s="125">
        <v>372384.05999999994</v>
      </c>
      <c r="F254" s="130">
        <v>20</v>
      </c>
      <c r="G254" s="130">
        <v>1</v>
      </c>
      <c r="J254" s="66"/>
      <c r="K254" s="61"/>
      <c r="L254" s="61"/>
      <c r="M254" s="69"/>
      <c r="N254" s="69"/>
      <c r="O254" s="69"/>
      <c r="P254" s="69"/>
      <c r="Q254" s="64"/>
    </row>
    <row r="255" spans="1:17">
      <c r="A255" s="63" t="s">
        <v>677</v>
      </c>
      <c r="B255" s="75" t="s">
        <v>574</v>
      </c>
      <c r="C255" s="76" t="s">
        <v>147</v>
      </c>
      <c r="D255" s="75" t="s">
        <v>571</v>
      </c>
      <c r="E255" s="125">
        <v>3949760.19</v>
      </c>
      <c r="F255" s="130">
        <v>45</v>
      </c>
      <c r="G255" s="130">
        <v>1</v>
      </c>
      <c r="J255" s="66"/>
      <c r="K255" s="61"/>
      <c r="L255" s="61"/>
      <c r="M255" s="69"/>
      <c r="N255" s="69"/>
      <c r="O255" s="69"/>
      <c r="P255" s="69"/>
      <c r="Q255" s="64"/>
    </row>
    <row r="256" spans="1:17">
      <c r="A256" s="63" t="s">
        <v>583</v>
      </c>
      <c r="B256" s="75" t="s">
        <v>574</v>
      </c>
      <c r="C256" s="76" t="s">
        <v>147</v>
      </c>
      <c r="D256" s="75" t="s">
        <v>571</v>
      </c>
      <c r="E256" s="125">
        <v>5208445.6100000003</v>
      </c>
      <c r="F256" s="130">
        <v>67</v>
      </c>
      <c r="G256" s="130">
        <v>1</v>
      </c>
      <c r="J256" s="66"/>
      <c r="K256" s="61"/>
      <c r="L256" s="61"/>
      <c r="M256" s="69"/>
      <c r="N256" s="69"/>
      <c r="O256" s="69"/>
      <c r="P256" s="69"/>
      <c r="Q256" s="64"/>
    </row>
    <row r="257" spans="1:17">
      <c r="A257" s="63" t="s">
        <v>398</v>
      </c>
      <c r="B257" s="75" t="s">
        <v>572</v>
      </c>
      <c r="C257" s="76" t="s">
        <v>132</v>
      </c>
      <c r="D257" s="75" t="s">
        <v>573</v>
      </c>
      <c r="E257" s="125">
        <v>10036521.09</v>
      </c>
      <c r="F257" s="130">
        <v>70</v>
      </c>
      <c r="G257" s="130">
        <v>1</v>
      </c>
      <c r="J257" s="66"/>
      <c r="K257" s="61"/>
      <c r="L257" s="61"/>
      <c r="M257" s="69"/>
      <c r="N257" s="69"/>
      <c r="O257" s="69"/>
      <c r="P257" s="69"/>
      <c r="Q257" s="64"/>
    </row>
    <row r="258" spans="1:17">
      <c r="A258" s="63" t="s">
        <v>399</v>
      </c>
      <c r="B258" s="75" t="s">
        <v>572</v>
      </c>
      <c r="C258" s="76" t="s">
        <v>38</v>
      </c>
      <c r="D258" s="75" t="s">
        <v>573</v>
      </c>
      <c r="E258" s="125">
        <v>4767939.5599999996</v>
      </c>
      <c r="F258" s="130">
        <v>60</v>
      </c>
      <c r="G258" s="130">
        <v>1</v>
      </c>
      <c r="J258" s="66"/>
      <c r="K258" s="61"/>
      <c r="L258" s="61"/>
      <c r="M258" s="69"/>
      <c r="N258" s="69"/>
      <c r="O258" s="69"/>
      <c r="P258" s="69"/>
      <c r="Q258" s="64"/>
    </row>
    <row r="259" spans="1:17">
      <c r="A259" s="63" t="s">
        <v>400</v>
      </c>
      <c r="B259" s="75" t="s">
        <v>574</v>
      </c>
      <c r="C259" s="76" t="s">
        <v>120</v>
      </c>
      <c r="D259" s="75" t="s">
        <v>573</v>
      </c>
      <c r="E259" s="125">
        <v>1222200.73</v>
      </c>
      <c r="F259" s="130">
        <v>16</v>
      </c>
      <c r="G259" s="130">
        <v>1</v>
      </c>
      <c r="J259" s="66"/>
      <c r="K259" s="61"/>
      <c r="L259" s="61"/>
      <c r="M259" s="69"/>
      <c r="N259" s="69"/>
      <c r="O259" s="69"/>
      <c r="P259" s="69"/>
      <c r="Q259" s="64"/>
    </row>
    <row r="260" spans="1:17">
      <c r="A260" s="63" t="s">
        <v>401</v>
      </c>
      <c r="B260" s="75" t="s">
        <v>574</v>
      </c>
      <c r="C260" s="76" t="s">
        <v>138</v>
      </c>
      <c r="D260" s="75" t="s">
        <v>573</v>
      </c>
      <c r="E260" s="125">
        <v>1072271.5</v>
      </c>
      <c r="F260" s="130">
        <v>22</v>
      </c>
      <c r="G260" s="130">
        <v>1</v>
      </c>
      <c r="J260" s="66"/>
      <c r="K260" s="61"/>
      <c r="L260" s="61"/>
      <c r="M260" s="69"/>
      <c r="N260" s="69"/>
      <c r="O260" s="69"/>
      <c r="P260" s="69"/>
      <c r="Q260" s="64"/>
    </row>
    <row r="261" spans="1:17">
      <c r="A261" s="63" t="s">
        <v>402</v>
      </c>
      <c r="B261" s="75" t="s">
        <v>574</v>
      </c>
      <c r="C261" s="76" t="s">
        <v>138</v>
      </c>
      <c r="D261" s="75" t="s">
        <v>571</v>
      </c>
      <c r="E261" s="125">
        <v>5049275.8900000006</v>
      </c>
      <c r="F261" s="130">
        <v>75</v>
      </c>
      <c r="G261" s="130">
        <v>1</v>
      </c>
      <c r="J261" s="66"/>
      <c r="K261" s="61"/>
      <c r="L261" s="61"/>
      <c r="M261" s="69"/>
      <c r="N261" s="69"/>
      <c r="O261" s="69"/>
      <c r="P261" s="69"/>
      <c r="Q261" s="64"/>
    </row>
    <row r="262" spans="1:17">
      <c r="A262" s="63" t="s">
        <v>678</v>
      </c>
      <c r="B262" s="75" t="s">
        <v>574</v>
      </c>
      <c r="C262" s="76" t="s">
        <v>138</v>
      </c>
      <c r="D262" s="75" t="s">
        <v>571</v>
      </c>
      <c r="E262" s="125">
        <v>2529670.6200000006</v>
      </c>
      <c r="F262" s="130">
        <v>45</v>
      </c>
      <c r="G262" s="130">
        <v>1</v>
      </c>
      <c r="J262" s="66"/>
      <c r="K262" s="61"/>
      <c r="L262" s="61"/>
      <c r="M262" s="69"/>
      <c r="N262" s="69"/>
      <c r="O262" s="69"/>
      <c r="P262" s="69"/>
      <c r="Q262" s="64"/>
    </row>
    <row r="263" spans="1:17">
      <c r="A263" s="63" t="s">
        <v>403</v>
      </c>
      <c r="B263" s="75" t="s">
        <v>572</v>
      </c>
      <c r="C263" s="76" t="s">
        <v>150</v>
      </c>
      <c r="D263" s="75" t="s">
        <v>573</v>
      </c>
      <c r="E263" s="125">
        <v>3819530.42</v>
      </c>
      <c r="F263" s="130">
        <v>44</v>
      </c>
      <c r="G263" s="130">
        <v>1</v>
      </c>
      <c r="J263" s="66"/>
      <c r="K263" s="61"/>
      <c r="L263" s="61"/>
      <c r="M263" s="69"/>
      <c r="N263" s="69"/>
      <c r="O263" s="69"/>
      <c r="P263" s="69"/>
      <c r="Q263" s="64"/>
    </row>
    <row r="264" spans="1:17">
      <c r="A264" s="63" t="s">
        <v>404</v>
      </c>
      <c r="B264" s="75" t="s">
        <v>572</v>
      </c>
      <c r="C264" s="76" t="s">
        <v>176</v>
      </c>
      <c r="D264" s="75" t="s">
        <v>571</v>
      </c>
      <c r="E264" s="125">
        <v>1203439.1099999999</v>
      </c>
      <c r="F264" s="130">
        <v>30</v>
      </c>
      <c r="G264" s="130">
        <v>1</v>
      </c>
      <c r="J264" s="66"/>
      <c r="K264" s="61"/>
      <c r="L264" s="61"/>
      <c r="M264" s="69"/>
      <c r="N264" s="69"/>
      <c r="O264" s="69"/>
      <c r="P264" s="69"/>
      <c r="Q264" s="64"/>
    </row>
    <row r="265" spans="1:17">
      <c r="A265" s="63" t="s">
        <v>679</v>
      </c>
      <c r="B265" s="75" t="s">
        <v>572</v>
      </c>
      <c r="C265" s="76" t="s">
        <v>105</v>
      </c>
      <c r="D265" s="75" t="s">
        <v>571</v>
      </c>
      <c r="E265" s="125">
        <v>1342919.8599999999</v>
      </c>
      <c r="F265" s="130">
        <v>50</v>
      </c>
      <c r="G265" s="130">
        <v>1</v>
      </c>
      <c r="J265" s="66"/>
      <c r="K265" s="61"/>
      <c r="L265" s="61"/>
      <c r="M265" s="69"/>
      <c r="N265" s="69"/>
      <c r="O265" s="69"/>
      <c r="P265" s="69"/>
      <c r="Q265" s="64"/>
    </row>
    <row r="266" spans="1:17">
      <c r="A266" s="63" t="s">
        <v>405</v>
      </c>
      <c r="B266" s="75" t="s">
        <v>572</v>
      </c>
      <c r="C266" s="76" t="s">
        <v>151</v>
      </c>
      <c r="D266" s="75" t="s">
        <v>571</v>
      </c>
      <c r="E266" s="125">
        <v>3175064.44</v>
      </c>
      <c r="F266" s="130">
        <v>105</v>
      </c>
      <c r="G266" s="130">
        <v>1</v>
      </c>
      <c r="J266" s="66"/>
      <c r="K266" s="61"/>
      <c r="L266" s="61"/>
      <c r="M266" s="69"/>
      <c r="N266" s="69"/>
      <c r="O266" s="69"/>
      <c r="P266" s="69"/>
      <c r="Q266" s="64"/>
    </row>
    <row r="267" spans="1:17">
      <c r="A267" s="63" t="s">
        <v>406</v>
      </c>
      <c r="B267" s="75" t="s">
        <v>574</v>
      </c>
      <c r="C267" s="76" t="s">
        <v>129</v>
      </c>
      <c r="D267" s="75" t="s">
        <v>571</v>
      </c>
      <c r="E267" s="125">
        <v>2008133.8499999999</v>
      </c>
      <c r="F267" s="130">
        <v>40</v>
      </c>
      <c r="G267" s="130">
        <v>1</v>
      </c>
      <c r="J267" s="66"/>
      <c r="K267" s="61"/>
      <c r="L267" s="61"/>
      <c r="M267" s="69"/>
      <c r="N267" s="69"/>
      <c r="O267" s="69"/>
      <c r="P267" s="69"/>
      <c r="Q267" s="64"/>
    </row>
    <row r="268" spans="1:17">
      <c r="A268" s="63" t="s">
        <v>407</v>
      </c>
      <c r="B268" s="75" t="s">
        <v>572</v>
      </c>
      <c r="C268" s="76" t="s">
        <v>136</v>
      </c>
      <c r="D268" s="75" t="s">
        <v>571</v>
      </c>
      <c r="E268" s="125">
        <v>3666134.51</v>
      </c>
      <c r="F268" s="130">
        <v>82</v>
      </c>
      <c r="G268" s="130">
        <v>1</v>
      </c>
      <c r="J268" s="66"/>
      <c r="K268" s="61"/>
      <c r="L268" s="61"/>
      <c r="M268" s="69"/>
      <c r="N268" s="69"/>
      <c r="O268" s="69"/>
      <c r="P268" s="69"/>
      <c r="Q268" s="64"/>
    </row>
    <row r="269" spans="1:17">
      <c r="A269" s="63" t="s">
        <v>408</v>
      </c>
      <c r="B269" s="75" t="s">
        <v>572</v>
      </c>
      <c r="C269" s="76" t="s">
        <v>153</v>
      </c>
      <c r="D269" s="75" t="s">
        <v>573</v>
      </c>
      <c r="E269" s="125">
        <v>5709697.0800000001</v>
      </c>
      <c r="F269" s="130">
        <v>70</v>
      </c>
      <c r="G269" s="130">
        <v>1</v>
      </c>
      <c r="J269" s="66"/>
      <c r="K269" s="61"/>
      <c r="L269" s="61"/>
      <c r="M269" s="69"/>
      <c r="N269" s="69"/>
      <c r="O269" s="69"/>
      <c r="P269" s="69"/>
      <c r="Q269" s="64"/>
    </row>
    <row r="270" spans="1:17">
      <c r="A270" s="63" t="s">
        <v>409</v>
      </c>
      <c r="B270" s="75" t="s">
        <v>572</v>
      </c>
      <c r="C270" s="76" t="s">
        <v>154</v>
      </c>
      <c r="D270" s="75" t="s">
        <v>573</v>
      </c>
      <c r="E270" s="125">
        <v>1886083.5699999998</v>
      </c>
      <c r="F270" s="130">
        <v>35</v>
      </c>
      <c r="G270" s="130">
        <v>1</v>
      </c>
      <c r="J270" s="66"/>
      <c r="K270" s="61"/>
      <c r="L270" s="61"/>
      <c r="M270" s="69"/>
      <c r="N270" s="69"/>
      <c r="O270" s="69"/>
      <c r="P270" s="69"/>
      <c r="Q270" s="64"/>
    </row>
    <row r="271" spans="1:17">
      <c r="A271" s="63" t="s">
        <v>410</v>
      </c>
      <c r="B271" s="75" t="s">
        <v>574</v>
      </c>
      <c r="C271" s="76" t="s">
        <v>138</v>
      </c>
      <c r="D271" s="75" t="s">
        <v>571</v>
      </c>
      <c r="E271" s="125">
        <v>4200124.08</v>
      </c>
      <c r="F271" s="130">
        <v>69</v>
      </c>
      <c r="G271" s="130">
        <v>1</v>
      </c>
      <c r="J271" s="66"/>
      <c r="K271" s="61"/>
      <c r="L271" s="61"/>
      <c r="M271" s="69"/>
      <c r="N271" s="69"/>
      <c r="O271" s="69"/>
      <c r="P271" s="69"/>
      <c r="Q271" s="64"/>
    </row>
    <row r="272" spans="1:17">
      <c r="A272" s="63" t="s">
        <v>411</v>
      </c>
      <c r="B272" s="75" t="s">
        <v>574</v>
      </c>
      <c r="C272" s="76" t="s">
        <v>138</v>
      </c>
      <c r="D272" s="75" t="s">
        <v>571</v>
      </c>
      <c r="E272" s="125">
        <v>1208477.8399999999</v>
      </c>
      <c r="F272" s="130">
        <v>35</v>
      </c>
      <c r="G272" s="130">
        <v>1</v>
      </c>
      <c r="J272" s="66"/>
      <c r="K272" s="61"/>
      <c r="L272" s="61"/>
      <c r="M272" s="69"/>
      <c r="N272" s="69"/>
      <c r="O272" s="69"/>
      <c r="P272" s="69"/>
      <c r="Q272" s="64"/>
    </row>
    <row r="273" spans="1:17">
      <c r="A273" s="63" t="s">
        <v>412</v>
      </c>
      <c r="B273" s="75" t="s">
        <v>574</v>
      </c>
      <c r="C273" s="76" t="s">
        <v>138</v>
      </c>
      <c r="D273" s="75" t="s">
        <v>573</v>
      </c>
      <c r="E273" s="125">
        <v>1270496.81</v>
      </c>
      <c r="F273" s="130">
        <v>15</v>
      </c>
      <c r="G273" s="130">
        <v>1</v>
      </c>
      <c r="J273" s="66"/>
      <c r="K273" s="61"/>
      <c r="L273" s="61"/>
      <c r="M273" s="69"/>
      <c r="N273" s="69"/>
      <c r="O273" s="69"/>
      <c r="P273" s="69"/>
      <c r="Q273" s="64"/>
    </row>
    <row r="274" spans="1:17">
      <c r="A274" s="63" t="s">
        <v>680</v>
      </c>
      <c r="B274" s="75" t="s">
        <v>574</v>
      </c>
      <c r="C274" s="76" t="s">
        <v>138</v>
      </c>
      <c r="D274" s="75" t="s">
        <v>571</v>
      </c>
      <c r="E274" s="125">
        <v>2994260.1999999997</v>
      </c>
      <c r="F274" s="130">
        <v>46</v>
      </c>
      <c r="G274" s="130">
        <v>1</v>
      </c>
      <c r="J274" s="66"/>
      <c r="K274" s="61"/>
      <c r="L274" s="61"/>
      <c r="M274" s="69"/>
      <c r="N274" s="69"/>
      <c r="O274" s="69"/>
      <c r="P274" s="69"/>
      <c r="Q274" s="64"/>
    </row>
    <row r="275" spans="1:17">
      <c r="A275" s="63" t="s">
        <v>413</v>
      </c>
      <c r="B275" s="75" t="s">
        <v>572</v>
      </c>
      <c r="C275" s="76" t="s">
        <v>115</v>
      </c>
      <c r="D275" s="75" t="s">
        <v>573</v>
      </c>
      <c r="E275" s="125">
        <v>8198914.1500000004</v>
      </c>
      <c r="F275" s="130">
        <v>70</v>
      </c>
      <c r="G275" s="130">
        <v>1</v>
      </c>
      <c r="J275" s="66"/>
      <c r="K275" s="61"/>
      <c r="L275" s="61"/>
      <c r="M275" s="69"/>
      <c r="N275" s="69"/>
      <c r="O275" s="69"/>
      <c r="P275" s="69"/>
      <c r="Q275" s="64"/>
    </row>
    <row r="276" spans="1:17">
      <c r="A276" s="63" t="s">
        <v>414</v>
      </c>
      <c r="B276" s="75" t="s">
        <v>572</v>
      </c>
      <c r="C276" s="76" t="s">
        <v>150</v>
      </c>
      <c r="D276" s="75" t="s">
        <v>573</v>
      </c>
      <c r="E276" s="125">
        <v>5968747.2400000002</v>
      </c>
      <c r="F276" s="130">
        <v>62</v>
      </c>
      <c r="G276" s="130">
        <v>1</v>
      </c>
      <c r="J276" s="66"/>
      <c r="K276" s="61"/>
      <c r="L276" s="61"/>
      <c r="M276" s="69"/>
      <c r="N276" s="69"/>
      <c r="O276" s="69"/>
      <c r="P276" s="69"/>
      <c r="Q276" s="64"/>
    </row>
    <row r="277" spans="1:17">
      <c r="A277" s="63" t="s">
        <v>415</v>
      </c>
      <c r="B277" s="75" t="s">
        <v>572</v>
      </c>
      <c r="C277" s="76" t="s">
        <v>150</v>
      </c>
      <c r="D277" s="75" t="s">
        <v>571</v>
      </c>
      <c r="E277" s="125">
        <v>8609024.0700000003</v>
      </c>
      <c r="F277" s="130">
        <v>105</v>
      </c>
      <c r="G277" s="130">
        <v>1</v>
      </c>
      <c r="J277" s="66"/>
      <c r="K277" s="61"/>
      <c r="L277" s="61"/>
      <c r="M277" s="69"/>
      <c r="N277" s="69"/>
      <c r="O277" s="69"/>
      <c r="P277" s="69"/>
      <c r="Q277" s="64"/>
    </row>
    <row r="278" spans="1:17">
      <c r="A278" s="63" t="s">
        <v>608</v>
      </c>
      <c r="B278" s="75" t="s">
        <v>572</v>
      </c>
      <c r="C278" s="76" t="s">
        <v>151</v>
      </c>
      <c r="D278" s="75" t="s">
        <v>571</v>
      </c>
      <c r="E278" s="125">
        <v>4098862.9899999993</v>
      </c>
      <c r="F278" s="130">
        <v>79</v>
      </c>
      <c r="G278" s="130">
        <v>1</v>
      </c>
      <c r="J278" s="66"/>
      <c r="K278" s="61"/>
      <c r="L278" s="61"/>
      <c r="M278" s="69"/>
      <c r="N278" s="69"/>
      <c r="O278" s="69"/>
      <c r="P278" s="69"/>
      <c r="Q278" s="64"/>
    </row>
    <row r="279" spans="1:17">
      <c r="A279" s="63" t="s">
        <v>609</v>
      </c>
      <c r="B279" s="75" t="s">
        <v>572</v>
      </c>
      <c r="C279" s="76" t="s">
        <v>150</v>
      </c>
      <c r="D279" s="75" t="s">
        <v>571</v>
      </c>
      <c r="E279" s="125">
        <v>5558718.1799999997</v>
      </c>
      <c r="F279" s="130">
        <v>92</v>
      </c>
      <c r="G279" s="130">
        <v>1</v>
      </c>
      <c r="J279" s="66"/>
      <c r="K279" s="61"/>
      <c r="L279" s="61"/>
      <c r="M279" s="69"/>
      <c r="N279" s="69"/>
      <c r="O279" s="69"/>
      <c r="P279" s="69"/>
      <c r="Q279" s="64"/>
    </row>
    <row r="280" spans="1:17">
      <c r="A280" s="63" t="s">
        <v>416</v>
      </c>
      <c r="B280" s="75" t="s">
        <v>574</v>
      </c>
      <c r="C280" s="76" t="s">
        <v>102</v>
      </c>
      <c r="D280" s="75" t="s">
        <v>571</v>
      </c>
      <c r="E280" s="125">
        <v>818310.54</v>
      </c>
      <c r="F280" s="130">
        <v>40</v>
      </c>
      <c r="G280" s="130">
        <v>1</v>
      </c>
      <c r="J280" s="66"/>
      <c r="K280" s="61"/>
      <c r="L280" s="61"/>
      <c r="M280" s="69"/>
      <c r="N280" s="69"/>
      <c r="O280" s="69"/>
      <c r="P280" s="69"/>
      <c r="Q280" s="64"/>
    </row>
    <row r="281" spans="1:17">
      <c r="A281" s="63" t="s">
        <v>417</v>
      </c>
      <c r="B281" s="75" t="s">
        <v>574</v>
      </c>
      <c r="C281" s="76" t="s">
        <v>36</v>
      </c>
      <c r="D281" s="75" t="s">
        <v>571</v>
      </c>
      <c r="E281" s="125">
        <v>1065272.3800000001</v>
      </c>
      <c r="F281" s="130">
        <v>32</v>
      </c>
      <c r="G281" s="130">
        <v>1</v>
      </c>
      <c r="J281" s="66"/>
      <c r="K281" s="61"/>
      <c r="L281" s="61"/>
      <c r="M281" s="69"/>
      <c r="N281" s="69"/>
      <c r="O281" s="69"/>
      <c r="P281" s="69"/>
      <c r="Q281" s="64"/>
    </row>
    <row r="282" spans="1:17">
      <c r="A282" s="63" t="s">
        <v>40</v>
      </c>
      <c r="B282" s="75" t="s">
        <v>572</v>
      </c>
      <c r="C282" s="76" t="s">
        <v>108</v>
      </c>
      <c r="D282" s="75" t="s">
        <v>573</v>
      </c>
      <c r="E282" s="125">
        <v>1594072.6199999999</v>
      </c>
      <c r="F282" s="130">
        <v>50</v>
      </c>
      <c r="G282" s="130">
        <v>1</v>
      </c>
      <c r="J282" s="66"/>
      <c r="K282" s="61"/>
      <c r="L282" s="61"/>
      <c r="M282" s="69"/>
      <c r="N282" s="69"/>
      <c r="O282" s="69"/>
      <c r="P282" s="69"/>
      <c r="Q282" s="64"/>
    </row>
    <row r="283" spans="1:17">
      <c r="A283" s="63" t="s">
        <v>610</v>
      </c>
      <c r="B283" s="75" t="s">
        <v>574</v>
      </c>
      <c r="C283" s="76" t="s">
        <v>138</v>
      </c>
      <c r="D283" s="75" t="s">
        <v>571</v>
      </c>
      <c r="E283" s="125">
        <v>579177.67000000004</v>
      </c>
      <c r="F283" s="130">
        <v>23</v>
      </c>
      <c r="G283" s="130">
        <v>1</v>
      </c>
      <c r="J283" s="66"/>
      <c r="K283" s="61"/>
      <c r="L283" s="61"/>
      <c r="M283" s="69"/>
      <c r="N283" s="69"/>
      <c r="O283" s="69"/>
      <c r="P283" s="69"/>
      <c r="Q283" s="64"/>
    </row>
    <row r="284" spans="1:17">
      <c r="A284" s="63" t="s">
        <v>418</v>
      </c>
      <c r="B284" s="75" t="s">
        <v>572</v>
      </c>
      <c r="C284" s="76" t="s">
        <v>151</v>
      </c>
      <c r="D284" s="75" t="s">
        <v>573</v>
      </c>
      <c r="E284" s="125">
        <v>7449835.7599999998</v>
      </c>
      <c r="F284" s="130">
        <v>67</v>
      </c>
      <c r="G284" s="130">
        <v>1</v>
      </c>
      <c r="J284" s="66"/>
      <c r="K284" s="61"/>
      <c r="L284" s="61"/>
      <c r="M284" s="69"/>
      <c r="N284" s="69"/>
      <c r="O284" s="69"/>
      <c r="P284" s="69"/>
      <c r="Q284" s="64"/>
    </row>
    <row r="285" spans="1:17">
      <c r="A285" s="63" t="s">
        <v>419</v>
      </c>
      <c r="B285" s="75" t="s">
        <v>572</v>
      </c>
      <c r="C285" s="76" t="s">
        <v>127</v>
      </c>
      <c r="D285" s="75" t="s">
        <v>571</v>
      </c>
      <c r="E285" s="125">
        <v>3903790.96</v>
      </c>
      <c r="F285" s="130">
        <v>50</v>
      </c>
      <c r="G285" s="130">
        <v>1</v>
      </c>
      <c r="J285" s="66"/>
      <c r="K285" s="61"/>
      <c r="L285" s="61"/>
      <c r="M285" s="69"/>
      <c r="N285" s="69"/>
      <c r="O285" s="69"/>
      <c r="P285" s="69"/>
      <c r="Q285" s="64"/>
    </row>
    <row r="286" spans="1:17">
      <c r="A286" s="63" t="s">
        <v>681</v>
      </c>
      <c r="B286" s="75" t="s">
        <v>572</v>
      </c>
      <c r="C286" s="76" t="s">
        <v>127</v>
      </c>
      <c r="D286" s="75" t="s">
        <v>571</v>
      </c>
      <c r="E286" s="125">
        <v>2823961.9699999997</v>
      </c>
      <c r="F286" s="130">
        <v>35</v>
      </c>
      <c r="G286" s="130">
        <v>1</v>
      </c>
      <c r="J286" s="66"/>
      <c r="K286" s="61"/>
      <c r="L286" s="61"/>
      <c r="M286" s="69"/>
      <c r="N286" s="69"/>
      <c r="O286" s="69"/>
      <c r="P286" s="69"/>
      <c r="Q286" s="64"/>
    </row>
    <row r="287" spans="1:17">
      <c r="A287" s="63" t="s">
        <v>420</v>
      </c>
      <c r="B287" s="75" t="s">
        <v>574</v>
      </c>
      <c r="C287" s="76" t="s">
        <v>128</v>
      </c>
      <c r="D287" s="75" t="s">
        <v>573</v>
      </c>
      <c r="E287" s="125">
        <v>5853907.1000000006</v>
      </c>
      <c r="F287" s="130">
        <v>84</v>
      </c>
      <c r="G287" s="130">
        <v>1</v>
      </c>
      <c r="J287" s="66"/>
      <c r="K287" s="61"/>
      <c r="L287" s="61"/>
      <c r="M287" s="69"/>
      <c r="N287" s="69"/>
      <c r="O287" s="69"/>
      <c r="P287" s="69"/>
      <c r="Q287" s="64"/>
    </row>
    <row r="288" spans="1:17">
      <c r="A288" s="63" t="s">
        <v>421</v>
      </c>
      <c r="B288" s="75" t="s">
        <v>574</v>
      </c>
      <c r="C288" s="76" t="s">
        <v>104</v>
      </c>
      <c r="D288" s="75" t="s">
        <v>571</v>
      </c>
      <c r="E288" s="125">
        <v>3566419.62</v>
      </c>
      <c r="F288" s="130">
        <v>70</v>
      </c>
      <c r="G288" s="130">
        <v>1</v>
      </c>
      <c r="J288" s="66"/>
      <c r="K288" s="61"/>
      <c r="L288" s="61"/>
      <c r="M288" s="69"/>
      <c r="N288" s="69"/>
      <c r="O288" s="69"/>
      <c r="P288" s="69"/>
      <c r="Q288" s="64"/>
    </row>
    <row r="289" spans="1:17">
      <c r="A289" s="63" t="s">
        <v>422</v>
      </c>
      <c r="B289" s="75" t="s">
        <v>572</v>
      </c>
      <c r="C289" s="76" t="s">
        <v>153</v>
      </c>
      <c r="D289" s="75" t="s">
        <v>571</v>
      </c>
      <c r="E289" s="125">
        <v>2708661.55</v>
      </c>
      <c r="F289" s="130">
        <v>40</v>
      </c>
      <c r="G289" s="130">
        <v>1</v>
      </c>
      <c r="J289" s="66"/>
      <c r="K289" s="61"/>
      <c r="L289" s="61"/>
      <c r="M289" s="69"/>
      <c r="N289" s="69"/>
      <c r="O289" s="69"/>
      <c r="P289" s="69"/>
      <c r="Q289" s="64"/>
    </row>
    <row r="290" spans="1:17">
      <c r="A290" s="63" t="s">
        <v>423</v>
      </c>
      <c r="B290" s="75" t="s">
        <v>574</v>
      </c>
      <c r="C290" s="76" t="s">
        <v>31</v>
      </c>
      <c r="D290" s="75" t="s">
        <v>571</v>
      </c>
      <c r="E290" s="125">
        <v>1541731.24</v>
      </c>
      <c r="F290" s="130">
        <v>60</v>
      </c>
      <c r="G290" s="130">
        <v>1</v>
      </c>
      <c r="J290" s="66"/>
      <c r="K290" s="61"/>
      <c r="L290" s="61"/>
      <c r="M290" s="69"/>
      <c r="N290" s="69"/>
      <c r="O290" s="69"/>
      <c r="P290" s="69"/>
      <c r="Q290" s="64"/>
    </row>
    <row r="291" spans="1:17">
      <c r="A291" s="63" t="s">
        <v>424</v>
      </c>
      <c r="B291" s="75" t="s">
        <v>572</v>
      </c>
      <c r="C291" s="76" t="s">
        <v>150</v>
      </c>
      <c r="D291" s="75" t="s">
        <v>573</v>
      </c>
      <c r="E291" s="125">
        <v>3906941.5</v>
      </c>
      <c r="F291" s="130">
        <v>45</v>
      </c>
      <c r="G291" s="130">
        <v>1</v>
      </c>
      <c r="J291" s="66"/>
      <c r="K291" s="61"/>
      <c r="L291" s="61"/>
      <c r="M291" s="69"/>
      <c r="N291" s="69"/>
      <c r="O291" s="69"/>
      <c r="P291" s="69"/>
      <c r="Q291" s="64"/>
    </row>
    <row r="292" spans="1:17">
      <c r="A292" s="63" t="s">
        <v>425</v>
      </c>
      <c r="B292" s="75" t="s">
        <v>574</v>
      </c>
      <c r="C292" s="76" t="s">
        <v>128</v>
      </c>
      <c r="D292" s="75" t="s">
        <v>571</v>
      </c>
      <c r="E292" s="125">
        <v>3425894.45</v>
      </c>
      <c r="F292" s="130">
        <v>60</v>
      </c>
      <c r="G292" s="130">
        <v>1</v>
      </c>
      <c r="J292" s="66"/>
      <c r="K292" s="61"/>
      <c r="L292" s="61"/>
      <c r="M292" s="69"/>
      <c r="N292" s="69"/>
      <c r="O292" s="69"/>
      <c r="P292" s="69"/>
      <c r="Q292" s="64"/>
    </row>
    <row r="293" spans="1:17">
      <c r="A293" s="63" t="s">
        <v>426</v>
      </c>
      <c r="B293" s="75" t="s">
        <v>572</v>
      </c>
      <c r="C293" s="76" t="s">
        <v>105</v>
      </c>
      <c r="D293" s="75" t="s">
        <v>573</v>
      </c>
      <c r="E293" s="125">
        <v>7871588.7800000003</v>
      </c>
      <c r="F293" s="130">
        <v>93</v>
      </c>
      <c r="G293" s="130">
        <v>1</v>
      </c>
      <c r="J293" s="66"/>
      <c r="K293" s="61"/>
      <c r="L293" s="61"/>
      <c r="M293" s="69"/>
      <c r="N293" s="69"/>
      <c r="O293" s="69"/>
      <c r="P293" s="69"/>
      <c r="Q293" s="64"/>
    </row>
    <row r="294" spans="1:17">
      <c r="A294" s="63" t="s">
        <v>427</v>
      </c>
      <c r="B294" s="75" t="s">
        <v>572</v>
      </c>
      <c r="C294" s="76" t="s">
        <v>176</v>
      </c>
      <c r="D294" s="75" t="s">
        <v>573</v>
      </c>
      <c r="E294" s="125">
        <v>2271097.3899999997</v>
      </c>
      <c r="F294" s="130">
        <v>47</v>
      </c>
      <c r="G294" s="130">
        <v>1</v>
      </c>
      <c r="J294" s="66"/>
      <c r="K294" s="61"/>
      <c r="L294" s="61"/>
      <c r="M294" s="69"/>
      <c r="N294" s="69"/>
      <c r="O294" s="69"/>
      <c r="P294" s="69"/>
      <c r="Q294" s="64"/>
    </row>
    <row r="295" spans="1:17">
      <c r="A295" s="63" t="s">
        <v>428</v>
      </c>
      <c r="B295" s="75" t="s">
        <v>572</v>
      </c>
      <c r="C295" s="76" t="s">
        <v>134</v>
      </c>
      <c r="D295" s="75" t="s">
        <v>573</v>
      </c>
      <c r="E295" s="125">
        <v>4176642.5300000003</v>
      </c>
      <c r="F295" s="130">
        <v>43</v>
      </c>
      <c r="G295" s="130">
        <v>1</v>
      </c>
      <c r="J295" s="66"/>
      <c r="K295" s="61"/>
      <c r="L295" s="61"/>
      <c r="M295" s="69"/>
      <c r="N295" s="69"/>
      <c r="O295" s="69"/>
      <c r="P295" s="69"/>
      <c r="Q295" s="64"/>
    </row>
    <row r="296" spans="1:17">
      <c r="A296" s="63" t="s">
        <v>429</v>
      </c>
      <c r="B296" s="75" t="s">
        <v>572</v>
      </c>
      <c r="C296" s="76" t="s">
        <v>119</v>
      </c>
      <c r="D296" s="75" t="s">
        <v>573</v>
      </c>
      <c r="E296" s="125">
        <v>7375182.6000000006</v>
      </c>
      <c r="F296" s="130">
        <v>80</v>
      </c>
      <c r="G296" s="130">
        <v>1</v>
      </c>
      <c r="J296" s="66"/>
      <c r="K296" s="61"/>
      <c r="L296" s="61"/>
      <c r="M296" s="69"/>
      <c r="N296" s="69"/>
      <c r="O296" s="69"/>
      <c r="P296" s="69"/>
      <c r="Q296" s="64"/>
    </row>
    <row r="297" spans="1:17">
      <c r="A297" s="63" t="s">
        <v>430</v>
      </c>
      <c r="B297" s="75" t="s">
        <v>574</v>
      </c>
      <c r="C297" s="76" t="s">
        <v>147</v>
      </c>
      <c r="D297" s="75" t="s">
        <v>571</v>
      </c>
      <c r="E297" s="125">
        <v>231026.77000000002</v>
      </c>
      <c r="F297" s="130">
        <v>5</v>
      </c>
      <c r="G297" s="130">
        <v>1</v>
      </c>
      <c r="J297" s="66"/>
      <c r="K297" s="61"/>
      <c r="L297" s="61"/>
      <c r="M297" s="69"/>
      <c r="N297" s="69"/>
      <c r="O297" s="69"/>
      <c r="P297" s="69"/>
      <c r="Q297" s="64"/>
    </row>
    <row r="298" spans="1:17">
      <c r="A298" s="63" t="s">
        <v>431</v>
      </c>
      <c r="B298" s="75" t="s">
        <v>572</v>
      </c>
      <c r="C298" s="76" t="s">
        <v>114</v>
      </c>
      <c r="D298" s="75" t="s">
        <v>573</v>
      </c>
      <c r="E298" s="125">
        <v>4621888.88</v>
      </c>
      <c r="F298" s="130">
        <v>70</v>
      </c>
      <c r="G298" s="130">
        <v>1</v>
      </c>
      <c r="J298" s="66"/>
      <c r="K298" s="61"/>
      <c r="L298" s="61"/>
      <c r="M298" s="69"/>
      <c r="N298" s="69"/>
      <c r="O298" s="69"/>
      <c r="P298" s="69"/>
      <c r="Q298" s="64"/>
    </row>
    <row r="299" spans="1:17">
      <c r="A299" s="63" t="s">
        <v>432</v>
      </c>
      <c r="B299" s="75" t="s">
        <v>572</v>
      </c>
      <c r="C299" s="76" t="s">
        <v>110</v>
      </c>
      <c r="D299" s="75" t="s">
        <v>573</v>
      </c>
      <c r="E299" s="125">
        <v>2844646.0300000003</v>
      </c>
      <c r="F299" s="130">
        <v>40</v>
      </c>
      <c r="G299" s="130">
        <v>1</v>
      </c>
      <c r="J299" s="66"/>
      <c r="K299" s="61"/>
      <c r="L299" s="61"/>
      <c r="M299" s="69"/>
      <c r="N299" s="69"/>
      <c r="O299" s="69"/>
      <c r="P299" s="69"/>
      <c r="Q299" s="64"/>
    </row>
    <row r="300" spans="1:17">
      <c r="A300" s="63" t="s">
        <v>433</v>
      </c>
      <c r="B300" s="75" t="s">
        <v>572</v>
      </c>
      <c r="C300" s="76" t="s">
        <v>39</v>
      </c>
      <c r="D300" s="75" t="s">
        <v>573</v>
      </c>
      <c r="E300" s="125">
        <v>2021422.4700000002</v>
      </c>
      <c r="F300" s="130">
        <v>30</v>
      </c>
      <c r="G300" s="130">
        <v>1</v>
      </c>
      <c r="J300" s="66"/>
      <c r="K300" s="61"/>
      <c r="L300" s="61"/>
      <c r="M300" s="69"/>
      <c r="N300" s="69"/>
      <c r="O300" s="69"/>
      <c r="P300" s="69"/>
      <c r="Q300" s="64"/>
    </row>
    <row r="301" spans="1:17">
      <c r="A301" s="63" t="s">
        <v>682</v>
      </c>
      <c r="B301" s="75" t="s">
        <v>572</v>
      </c>
      <c r="C301" s="76" t="s">
        <v>153</v>
      </c>
      <c r="D301" s="75" t="s">
        <v>571</v>
      </c>
      <c r="E301" s="125">
        <v>2259032.4700000002</v>
      </c>
      <c r="F301" s="130">
        <v>47</v>
      </c>
      <c r="G301" s="130">
        <v>1</v>
      </c>
      <c r="J301" s="66"/>
      <c r="K301" s="61"/>
      <c r="L301" s="61"/>
      <c r="M301" s="69"/>
      <c r="N301" s="69"/>
      <c r="O301" s="69"/>
      <c r="P301" s="69"/>
      <c r="Q301" s="64"/>
    </row>
    <row r="302" spans="1:17">
      <c r="A302" s="63" t="s">
        <v>434</v>
      </c>
      <c r="B302" s="75" t="s">
        <v>572</v>
      </c>
      <c r="C302" s="76" t="s">
        <v>153</v>
      </c>
      <c r="D302" s="75" t="s">
        <v>573</v>
      </c>
      <c r="E302" s="125">
        <v>4395138.76</v>
      </c>
      <c r="F302" s="130">
        <v>42</v>
      </c>
      <c r="G302" s="130">
        <v>1</v>
      </c>
      <c r="J302" s="66"/>
      <c r="K302" s="61"/>
      <c r="L302" s="61"/>
      <c r="M302" s="69"/>
      <c r="N302" s="69"/>
      <c r="O302" s="69"/>
      <c r="P302" s="69"/>
      <c r="Q302" s="64"/>
    </row>
    <row r="303" spans="1:17">
      <c r="A303" s="63" t="s">
        <v>435</v>
      </c>
      <c r="B303" s="75" t="s">
        <v>572</v>
      </c>
      <c r="C303" s="76" t="s">
        <v>154</v>
      </c>
      <c r="D303" s="75" t="s">
        <v>571</v>
      </c>
      <c r="E303" s="125">
        <v>1668678.12</v>
      </c>
      <c r="F303" s="130">
        <v>35</v>
      </c>
      <c r="G303" s="130">
        <v>1</v>
      </c>
      <c r="J303" s="66"/>
      <c r="K303" s="61"/>
      <c r="L303" s="61"/>
      <c r="M303" s="69"/>
      <c r="N303" s="69"/>
      <c r="O303" s="69"/>
      <c r="P303" s="69"/>
      <c r="Q303" s="64"/>
    </row>
    <row r="304" spans="1:17">
      <c r="A304" s="63" t="s">
        <v>436</v>
      </c>
      <c r="B304" s="75" t="s">
        <v>574</v>
      </c>
      <c r="C304" s="76" t="s">
        <v>128</v>
      </c>
      <c r="D304" s="75" t="s">
        <v>573</v>
      </c>
      <c r="E304" s="125">
        <v>4334263.2</v>
      </c>
      <c r="F304" s="130">
        <v>55</v>
      </c>
      <c r="G304" s="130">
        <v>1</v>
      </c>
      <c r="J304" s="66"/>
      <c r="K304" s="61"/>
      <c r="L304" s="61"/>
      <c r="M304" s="69"/>
      <c r="N304" s="69"/>
      <c r="O304" s="69"/>
      <c r="P304" s="69"/>
      <c r="Q304" s="64"/>
    </row>
    <row r="305" spans="1:17">
      <c r="A305" s="63" t="s">
        <v>437</v>
      </c>
      <c r="B305" s="75" t="s">
        <v>574</v>
      </c>
      <c r="C305" s="76" t="s">
        <v>129</v>
      </c>
      <c r="D305" s="75" t="s">
        <v>573</v>
      </c>
      <c r="E305" s="125">
        <v>1215103.3599999999</v>
      </c>
      <c r="F305" s="130">
        <v>20</v>
      </c>
      <c r="G305" s="130">
        <v>1</v>
      </c>
      <c r="J305" s="66"/>
      <c r="K305" s="61"/>
      <c r="L305" s="61"/>
      <c r="M305" s="69"/>
      <c r="N305" s="69"/>
      <c r="O305" s="69"/>
      <c r="P305" s="69"/>
      <c r="Q305" s="64"/>
    </row>
    <row r="306" spans="1:17">
      <c r="A306" s="63" t="s">
        <v>683</v>
      </c>
      <c r="B306" s="75" t="s">
        <v>574</v>
      </c>
      <c r="C306" s="76" t="s">
        <v>106</v>
      </c>
      <c r="D306" s="75" t="s">
        <v>571</v>
      </c>
      <c r="E306" s="125">
        <v>4655961.5</v>
      </c>
      <c r="F306" s="130">
        <v>58</v>
      </c>
      <c r="G306" s="130">
        <v>1</v>
      </c>
      <c r="J306" s="66"/>
      <c r="K306" s="61"/>
      <c r="L306" s="61"/>
      <c r="M306" s="69"/>
      <c r="N306" s="69"/>
      <c r="O306" s="69"/>
      <c r="P306" s="69"/>
      <c r="Q306" s="64"/>
    </row>
    <row r="307" spans="1:17">
      <c r="A307" s="63" t="s">
        <v>438</v>
      </c>
      <c r="B307" s="75" t="s">
        <v>574</v>
      </c>
      <c r="C307" s="76" t="s">
        <v>128</v>
      </c>
      <c r="D307" s="75" t="s">
        <v>573</v>
      </c>
      <c r="E307" s="125">
        <v>2220841.66</v>
      </c>
      <c r="F307" s="130">
        <v>28</v>
      </c>
      <c r="G307" s="130">
        <v>1</v>
      </c>
      <c r="J307" s="66"/>
      <c r="K307" s="61"/>
      <c r="L307" s="61"/>
      <c r="M307" s="69"/>
      <c r="N307" s="69"/>
      <c r="O307" s="69"/>
      <c r="P307" s="69"/>
      <c r="Q307" s="64"/>
    </row>
    <row r="308" spans="1:17">
      <c r="A308" s="63" t="s">
        <v>439</v>
      </c>
      <c r="B308" s="75" t="s">
        <v>572</v>
      </c>
      <c r="C308" s="76" t="s">
        <v>121</v>
      </c>
      <c r="D308" s="75" t="s">
        <v>573</v>
      </c>
      <c r="E308" s="125">
        <v>3972877.79</v>
      </c>
      <c r="F308" s="130">
        <v>58</v>
      </c>
      <c r="G308" s="130">
        <v>1</v>
      </c>
      <c r="J308" s="66"/>
      <c r="K308" s="61"/>
      <c r="L308" s="61"/>
      <c r="M308" s="69"/>
      <c r="N308" s="69"/>
      <c r="O308" s="69"/>
      <c r="P308" s="69"/>
      <c r="Q308" s="64"/>
    </row>
    <row r="309" spans="1:17">
      <c r="A309" s="63" t="s">
        <v>440</v>
      </c>
      <c r="B309" s="75" t="s">
        <v>574</v>
      </c>
      <c r="C309" s="76" t="s">
        <v>170</v>
      </c>
      <c r="D309" s="75" t="s">
        <v>573</v>
      </c>
      <c r="E309" s="125">
        <v>2731286.2800000003</v>
      </c>
      <c r="F309" s="130">
        <v>44</v>
      </c>
      <c r="G309" s="130">
        <v>1</v>
      </c>
      <c r="J309" s="66"/>
      <c r="K309" s="61"/>
      <c r="L309" s="61"/>
      <c r="M309" s="69"/>
      <c r="N309" s="69"/>
      <c r="O309" s="69"/>
      <c r="P309" s="69"/>
      <c r="Q309" s="64"/>
    </row>
    <row r="310" spans="1:17">
      <c r="A310" s="63" t="s">
        <v>441</v>
      </c>
      <c r="B310" s="75" t="s">
        <v>572</v>
      </c>
      <c r="C310" s="76" t="s">
        <v>127</v>
      </c>
      <c r="D310" s="75" t="s">
        <v>573</v>
      </c>
      <c r="E310" s="125">
        <v>2280223.6999999997</v>
      </c>
      <c r="F310" s="130">
        <v>25</v>
      </c>
      <c r="G310" s="130">
        <v>1</v>
      </c>
      <c r="J310" s="66"/>
      <c r="K310" s="61"/>
      <c r="L310" s="61"/>
      <c r="M310" s="69"/>
      <c r="N310" s="69"/>
      <c r="O310" s="69"/>
      <c r="P310" s="69"/>
      <c r="Q310" s="64"/>
    </row>
    <row r="311" spans="1:17">
      <c r="A311" s="63" t="s">
        <v>442</v>
      </c>
      <c r="B311" s="75" t="s">
        <v>572</v>
      </c>
      <c r="C311" s="76" t="s">
        <v>145</v>
      </c>
      <c r="D311" s="75" t="s">
        <v>573</v>
      </c>
      <c r="E311" s="125">
        <v>5127806.47</v>
      </c>
      <c r="F311" s="130">
        <v>63</v>
      </c>
      <c r="G311" s="130">
        <v>1</v>
      </c>
      <c r="J311" s="66"/>
      <c r="K311" s="61"/>
      <c r="L311" s="61"/>
      <c r="M311" s="69"/>
      <c r="N311" s="69"/>
      <c r="O311" s="69"/>
      <c r="P311" s="69"/>
      <c r="Q311" s="64"/>
    </row>
    <row r="312" spans="1:17">
      <c r="A312" s="63" t="s">
        <v>443</v>
      </c>
      <c r="B312" s="75" t="s">
        <v>572</v>
      </c>
      <c r="C312" s="76" t="s">
        <v>173</v>
      </c>
      <c r="D312" s="75" t="s">
        <v>573</v>
      </c>
      <c r="E312" s="125">
        <v>15043093.239999998</v>
      </c>
      <c r="F312" s="130">
        <v>100</v>
      </c>
      <c r="G312" s="130">
        <v>1</v>
      </c>
      <c r="J312" s="66"/>
      <c r="K312" s="61"/>
      <c r="L312" s="61"/>
      <c r="M312" s="69"/>
      <c r="N312" s="69"/>
      <c r="O312" s="69"/>
      <c r="P312" s="69"/>
      <c r="Q312" s="64"/>
    </row>
    <row r="313" spans="1:17">
      <c r="A313" s="63" t="s">
        <v>444</v>
      </c>
      <c r="B313" s="75" t="s">
        <v>574</v>
      </c>
      <c r="C313" s="76" t="s">
        <v>128</v>
      </c>
      <c r="D313" s="75" t="s">
        <v>571</v>
      </c>
      <c r="E313" s="125">
        <v>1119650.4899999998</v>
      </c>
      <c r="F313" s="130">
        <v>35</v>
      </c>
      <c r="G313" s="130">
        <v>1</v>
      </c>
      <c r="J313" s="66"/>
      <c r="K313" s="61"/>
      <c r="L313" s="61"/>
      <c r="M313" s="69"/>
      <c r="N313" s="69"/>
      <c r="O313" s="69"/>
      <c r="P313" s="69"/>
      <c r="Q313" s="64"/>
    </row>
    <row r="314" spans="1:17">
      <c r="A314" s="63" t="s">
        <v>445</v>
      </c>
      <c r="B314" s="75" t="s">
        <v>574</v>
      </c>
      <c r="C314" s="76" t="s">
        <v>128</v>
      </c>
      <c r="D314" s="75" t="s">
        <v>571</v>
      </c>
      <c r="E314" s="125">
        <v>3513136.49</v>
      </c>
      <c r="F314" s="130">
        <v>65</v>
      </c>
      <c r="G314" s="130">
        <v>1</v>
      </c>
      <c r="J314" s="66"/>
      <c r="K314" s="61"/>
      <c r="L314" s="61"/>
      <c r="M314" s="69"/>
      <c r="N314" s="69"/>
      <c r="O314" s="69"/>
      <c r="P314" s="69"/>
      <c r="Q314" s="64"/>
    </row>
    <row r="315" spans="1:17">
      <c r="A315" s="63" t="s">
        <v>446</v>
      </c>
      <c r="B315" s="75" t="s">
        <v>574</v>
      </c>
      <c r="C315" s="76" t="s">
        <v>124</v>
      </c>
      <c r="D315" s="75" t="s">
        <v>571</v>
      </c>
      <c r="E315" s="125">
        <v>1195025.0999999999</v>
      </c>
      <c r="F315" s="130">
        <v>25</v>
      </c>
      <c r="G315" s="130">
        <v>1</v>
      </c>
      <c r="J315" s="66"/>
      <c r="K315" s="61"/>
      <c r="L315" s="61"/>
      <c r="M315" s="69"/>
      <c r="N315" s="69"/>
      <c r="O315" s="69"/>
      <c r="P315" s="69"/>
      <c r="Q315" s="64"/>
    </row>
    <row r="316" spans="1:17">
      <c r="A316" s="63" t="s">
        <v>684</v>
      </c>
      <c r="B316" s="75" t="s">
        <v>574</v>
      </c>
      <c r="C316" s="76" t="s">
        <v>124</v>
      </c>
      <c r="D316" s="75" t="s">
        <v>571</v>
      </c>
      <c r="E316" s="125">
        <v>1190327.47</v>
      </c>
      <c r="F316" s="130">
        <v>40</v>
      </c>
      <c r="G316" s="130">
        <v>1</v>
      </c>
      <c r="J316" s="66"/>
      <c r="K316" s="61"/>
      <c r="L316" s="61"/>
      <c r="M316" s="69"/>
      <c r="N316" s="69"/>
      <c r="O316" s="69"/>
      <c r="P316" s="69"/>
      <c r="Q316" s="64"/>
    </row>
    <row r="317" spans="1:17">
      <c r="A317" s="63" t="s">
        <v>447</v>
      </c>
      <c r="B317" s="75" t="s">
        <v>572</v>
      </c>
      <c r="C317" s="76" t="s">
        <v>143</v>
      </c>
      <c r="D317" s="75" t="s">
        <v>573</v>
      </c>
      <c r="E317" s="125">
        <v>3273824.7899999996</v>
      </c>
      <c r="F317" s="130">
        <v>47</v>
      </c>
      <c r="G317" s="130">
        <v>1</v>
      </c>
      <c r="J317" s="66"/>
      <c r="K317" s="61"/>
      <c r="L317" s="61"/>
      <c r="M317" s="69"/>
      <c r="N317" s="69"/>
      <c r="O317" s="69"/>
      <c r="P317" s="69"/>
      <c r="Q317" s="64"/>
    </row>
    <row r="318" spans="1:17">
      <c r="A318" s="63" t="s">
        <v>448</v>
      </c>
      <c r="B318" s="75" t="s">
        <v>572</v>
      </c>
      <c r="C318" s="76" t="s">
        <v>165</v>
      </c>
      <c r="D318" s="75" t="s">
        <v>571</v>
      </c>
      <c r="E318" s="125">
        <v>3453819.57</v>
      </c>
      <c r="F318" s="130">
        <v>81</v>
      </c>
      <c r="G318" s="130">
        <v>1</v>
      </c>
      <c r="J318" s="66"/>
      <c r="K318" s="61"/>
      <c r="L318" s="61"/>
      <c r="M318" s="69"/>
      <c r="N318" s="69"/>
      <c r="O318" s="69"/>
      <c r="P318" s="69"/>
      <c r="Q318" s="64"/>
    </row>
    <row r="319" spans="1:17">
      <c r="A319" s="63" t="s">
        <v>449</v>
      </c>
      <c r="B319" s="75" t="s">
        <v>572</v>
      </c>
      <c r="C319" s="76" t="s">
        <v>119</v>
      </c>
      <c r="D319" s="75" t="s">
        <v>573</v>
      </c>
      <c r="E319" s="125">
        <v>2835838.75</v>
      </c>
      <c r="F319" s="130">
        <v>40</v>
      </c>
      <c r="G319" s="130">
        <v>1</v>
      </c>
      <c r="J319" s="66"/>
      <c r="K319" s="61"/>
      <c r="L319" s="61"/>
      <c r="M319" s="69"/>
      <c r="N319" s="69"/>
      <c r="O319" s="69"/>
      <c r="P319" s="69"/>
      <c r="Q319" s="64"/>
    </row>
    <row r="320" spans="1:17">
      <c r="A320" s="63" t="s">
        <v>450</v>
      </c>
      <c r="B320" s="75" t="s">
        <v>572</v>
      </c>
      <c r="C320" s="76" t="s">
        <v>115</v>
      </c>
      <c r="D320" s="75" t="s">
        <v>573</v>
      </c>
      <c r="E320" s="125">
        <v>9023564.0899999999</v>
      </c>
      <c r="F320" s="130">
        <v>79</v>
      </c>
      <c r="G320" s="130">
        <v>1</v>
      </c>
      <c r="J320" s="66"/>
      <c r="K320" s="61"/>
      <c r="L320" s="61"/>
      <c r="M320" s="69"/>
      <c r="N320" s="69"/>
      <c r="O320" s="69"/>
      <c r="P320" s="69"/>
      <c r="Q320" s="64"/>
    </row>
    <row r="321" spans="1:17">
      <c r="A321" s="63" t="s">
        <v>451</v>
      </c>
      <c r="B321" s="75" t="s">
        <v>572</v>
      </c>
      <c r="C321" s="76" t="s">
        <v>39</v>
      </c>
      <c r="D321" s="75" t="s">
        <v>573</v>
      </c>
      <c r="E321" s="125">
        <v>1096611.43</v>
      </c>
      <c r="F321" s="130">
        <v>0</v>
      </c>
      <c r="G321" s="130">
        <v>1</v>
      </c>
      <c r="J321" s="66"/>
      <c r="K321" s="61"/>
      <c r="L321" s="61"/>
      <c r="M321" s="69"/>
      <c r="N321" s="69"/>
      <c r="O321" s="69"/>
      <c r="P321" s="69"/>
      <c r="Q321" s="64"/>
    </row>
    <row r="322" spans="1:17">
      <c r="A322" s="63" t="s">
        <v>575</v>
      </c>
      <c r="B322" s="75" t="s">
        <v>574</v>
      </c>
      <c r="C322" s="76" t="s">
        <v>34</v>
      </c>
      <c r="D322" s="75" t="s">
        <v>571</v>
      </c>
      <c r="E322" s="125">
        <v>1081220.5</v>
      </c>
      <c r="F322" s="130">
        <v>30</v>
      </c>
      <c r="G322" s="130">
        <v>1</v>
      </c>
      <c r="J322" s="66"/>
      <c r="K322" s="61"/>
      <c r="L322" s="61"/>
      <c r="M322" s="69"/>
      <c r="N322" s="69"/>
      <c r="O322" s="69"/>
      <c r="P322" s="69"/>
      <c r="Q322" s="64"/>
    </row>
    <row r="323" spans="1:17">
      <c r="A323" s="63" t="s">
        <v>452</v>
      </c>
      <c r="B323" s="75" t="s">
        <v>572</v>
      </c>
      <c r="C323" s="76" t="s">
        <v>165</v>
      </c>
      <c r="D323" s="75" t="s">
        <v>573</v>
      </c>
      <c r="E323" s="125">
        <v>1358251.72</v>
      </c>
      <c r="F323" s="130">
        <v>40</v>
      </c>
      <c r="G323" s="130">
        <v>1</v>
      </c>
      <c r="J323" s="66"/>
      <c r="K323" s="61"/>
      <c r="L323" s="61"/>
      <c r="M323" s="69"/>
      <c r="N323" s="69"/>
      <c r="O323" s="69"/>
      <c r="P323" s="69"/>
      <c r="Q323" s="64"/>
    </row>
    <row r="324" spans="1:17">
      <c r="A324" s="63" t="s">
        <v>453</v>
      </c>
      <c r="B324" s="75" t="s">
        <v>572</v>
      </c>
      <c r="C324" s="76" t="s">
        <v>174</v>
      </c>
      <c r="D324" s="75" t="s">
        <v>573</v>
      </c>
      <c r="E324" s="125">
        <v>3463608.63</v>
      </c>
      <c r="F324" s="130">
        <v>52</v>
      </c>
      <c r="G324" s="130">
        <v>1</v>
      </c>
      <c r="J324" s="66"/>
      <c r="K324" s="61"/>
      <c r="L324" s="61"/>
      <c r="M324" s="69"/>
      <c r="N324" s="69"/>
      <c r="O324" s="69"/>
      <c r="P324" s="69"/>
      <c r="Q324" s="64"/>
    </row>
    <row r="325" spans="1:17">
      <c r="A325" s="63" t="s">
        <v>454</v>
      </c>
      <c r="B325" s="75" t="s">
        <v>574</v>
      </c>
      <c r="C325" s="76" t="s">
        <v>178</v>
      </c>
      <c r="D325" s="75" t="s">
        <v>573</v>
      </c>
      <c r="E325" s="125">
        <v>1350086.71</v>
      </c>
      <c r="F325" s="130">
        <v>19</v>
      </c>
      <c r="G325" s="130">
        <v>1</v>
      </c>
      <c r="J325" s="66"/>
      <c r="K325" s="61"/>
      <c r="L325" s="61"/>
      <c r="M325" s="69"/>
      <c r="N325" s="69"/>
      <c r="O325" s="69"/>
      <c r="P325" s="69"/>
      <c r="Q325" s="64"/>
    </row>
    <row r="326" spans="1:17">
      <c r="A326" s="63" t="s">
        <v>455</v>
      </c>
      <c r="B326" s="75" t="s">
        <v>574</v>
      </c>
      <c r="C326" s="76" t="s">
        <v>148</v>
      </c>
      <c r="D326" s="75" t="s">
        <v>573</v>
      </c>
      <c r="E326" s="125">
        <v>2780703.24</v>
      </c>
      <c r="F326" s="130">
        <v>33</v>
      </c>
      <c r="G326" s="130">
        <v>1</v>
      </c>
      <c r="J326" s="66"/>
      <c r="K326" s="61"/>
      <c r="L326" s="61"/>
      <c r="M326" s="69"/>
      <c r="N326" s="69"/>
      <c r="O326" s="69"/>
      <c r="P326" s="69"/>
      <c r="Q326" s="64"/>
    </row>
    <row r="327" spans="1:17">
      <c r="A327" s="63" t="s">
        <v>456</v>
      </c>
      <c r="B327" s="75" t="s">
        <v>574</v>
      </c>
      <c r="C327" s="76" t="s">
        <v>147</v>
      </c>
      <c r="D327" s="75" t="s">
        <v>571</v>
      </c>
      <c r="E327" s="125">
        <v>2058543.0699999998</v>
      </c>
      <c r="F327" s="130">
        <v>33</v>
      </c>
      <c r="G327" s="130">
        <v>1</v>
      </c>
      <c r="J327" s="66"/>
      <c r="K327" s="61"/>
      <c r="L327" s="61"/>
      <c r="M327" s="69"/>
      <c r="N327" s="69"/>
      <c r="O327" s="69"/>
      <c r="P327" s="69"/>
      <c r="Q327" s="64"/>
    </row>
    <row r="328" spans="1:17">
      <c r="A328" s="63" t="s">
        <v>457</v>
      </c>
      <c r="B328" s="75" t="s">
        <v>574</v>
      </c>
      <c r="C328" s="76" t="s">
        <v>104</v>
      </c>
      <c r="D328" s="75" t="s">
        <v>573</v>
      </c>
      <c r="E328" s="125">
        <v>2935537.84</v>
      </c>
      <c r="F328" s="130">
        <v>54</v>
      </c>
      <c r="G328" s="130">
        <v>1</v>
      </c>
      <c r="J328" s="66"/>
      <c r="K328" s="61"/>
      <c r="L328" s="61"/>
      <c r="M328" s="69"/>
      <c r="N328" s="69"/>
      <c r="O328" s="69"/>
      <c r="P328" s="69"/>
      <c r="Q328" s="64"/>
    </row>
    <row r="329" spans="1:17">
      <c r="A329" s="63" t="s">
        <v>685</v>
      </c>
      <c r="B329" s="75" t="s">
        <v>572</v>
      </c>
      <c r="C329" s="76" t="s">
        <v>119</v>
      </c>
      <c r="D329" s="75" t="s">
        <v>571</v>
      </c>
      <c r="E329" s="125">
        <v>2962675.1900000004</v>
      </c>
      <c r="F329" s="130">
        <v>68</v>
      </c>
      <c r="G329" s="130">
        <v>1</v>
      </c>
      <c r="J329" s="66"/>
      <c r="K329" s="61"/>
      <c r="L329" s="61"/>
      <c r="M329" s="69"/>
      <c r="N329" s="69"/>
      <c r="O329" s="69"/>
      <c r="P329" s="69"/>
      <c r="Q329" s="64"/>
    </row>
    <row r="330" spans="1:17">
      <c r="A330" s="63" t="s">
        <v>458</v>
      </c>
      <c r="B330" s="75" t="s">
        <v>572</v>
      </c>
      <c r="C330" s="76" t="s">
        <v>132</v>
      </c>
      <c r="D330" s="75" t="s">
        <v>573</v>
      </c>
      <c r="E330" s="125">
        <v>1982642.2400000002</v>
      </c>
      <c r="F330" s="130">
        <v>39</v>
      </c>
      <c r="G330" s="130">
        <v>1</v>
      </c>
      <c r="J330" s="66"/>
      <c r="K330" s="61"/>
      <c r="L330" s="61"/>
      <c r="M330" s="69"/>
      <c r="N330" s="69"/>
      <c r="O330" s="69"/>
      <c r="P330" s="69"/>
      <c r="Q330" s="64"/>
    </row>
    <row r="331" spans="1:17">
      <c r="A331" s="63" t="s">
        <v>686</v>
      </c>
      <c r="B331" s="75" t="s">
        <v>572</v>
      </c>
      <c r="C331" s="76" t="s">
        <v>144</v>
      </c>
      <c r="D331" s="75" t="s">
        <v>571</v>
      </c>
      <c r="E331" s="125">
        <v>2806253.39</v>
      </c>
      <c r="F331" s="130">
        <v>70</v>
      </c>
      <c r="G331" s="130">
        <v>1</v>
      </c>
      <c r="J331" s="66"/>
      <c r="K331" s="61"/>
      <c r="L331" s="61"/>
      <c r="M331" s="69"/>
      <c r="N331" s="69"/>
      <c r="O331" s="69"/>
      <c r="P331" s="69"/>
      <c r="Q331" s="64"/>
    </row>
    <row r="332" spans="1:17">
      <c r="A332" s="63" t="s">
        <v>459</v>
      </c>
      <c r="B332" s="75" t="s">
        <v>574</v>
      </c>
      <c r="C332" s="76" t="s">
        <v>126</v>
      </c>
      <c r="D332" s="75" t="s">
        <v>573</v>
      </c>
      <c r="E332" s="125">
        <v>2663458.14</v>
      </c>
      <c r="F332" s="130">
        <v>35</v>
      </c>
      <c r="G332" s="130">
        <v>1</v>
      </c>
      <c r="J332" s="66"/>
      <c r="K332" s="61"/>
      <c r="L332" s="61"/>
      <c r="M332" s="69"/>
      <c r="N332" s="69"/>
      <c r="O332" s="69"/>
      <c r="P332" s="69"/>
      <c r="Q332" s="64"/>
    </row>
    <row r="333" spans="1:17">
      <c r="A333" s="63" t="s">
        <v>460</v>
      </c>
      <c r="B333" s="75" t="s">
        <v>572</v>
      </c>
      <c r="C333" s="76" t="s">
        <v>110</v>
      </c>
      <c r="D333" s="75" t="s">
        <v>573</v>
      </c>
      <c r="E333" s="125">
        <v>2971772.67</v>
      </c>
      <c r="F333" s="130">
        <v>42</v>
      </c>
      <c r="G333" s="130">
        <v>1</v>
      </c>
      <c r="J333" s="66"/>
      <c r="K333" s="61"/>
      <c r="L333" s="61"/>
      <c r="M333" s="69"/>
      <c r="N333" s="69"/>
      <c r="O333" s="69"/>
      <c r="P333" s="69"/>
      <c r="Q333" s="64"/>
    </row>
    <row r="334" spans="1:17">
      <c r="A334" s="63" t="s">
        <v>461</v>
      </c>
      <c r="B334" s="75" t="s">
        <v>572</v>
      </c>
      <c r="C334" s="76" t="s">
        <v>121</v>
      </c>
      <c r="D334" s="75" t="s">
        <v>573</v>
      </c>
      <c r="E334" s="125">
        <v>2901990.3</v>
      </c>
      <c r="F334" s="130">
        <v>40</v>
      </c>
      <c r="G334" s="130">
        <v>1</v>
      </c>
      <c r="J334" s="66"/>
      <c r="K334" s="61"/>
      <c r="L334" s="61"/>
      <c r="M334" s="69"/>
      <c r="N334" s="69"/>
      <c r="O334" s="69"/>
      <c r="P334" s="69"/>
      <c r="Q334" s="64"/>
    </row>
    <row r="335" spans="1:17">
      <c r="A335" s="63" t="s">
        <v>462</v>
      </c>
      <c r="B335" s="75" t="s">
        <v>574</v>
      </c>
      <c r="C335" s="76" t="s">
        <v>104</v>
      </c>
      <c r="D335" s="75" t="s">
        <v>573</v>
      </c>
      <c r="E335" s="125">
        <v>1109935.9700000002</v>
      </c>
      <c r="F335" s="130">
        <v>20</v>
      </c>
      <c r="G335" s="130">
        <v>1</v>
      </c>
      <c r="J335" s="66"/>
      <c r="K335" s="61"/>
      <c r="L335" s="61"/>
      <c r="M335" s="69"/>
      <c r="N335" s="69"/>
      <c r="O335" s="69"/>
      <c r="P335" s="69"/>
      <c r="Q335" s="64"/>
    </row>
    <row r="336" spans="1:17">
      <c r="A336" s="63" t="s">
        <v>463</v>
      </c>
      <c r="B336" s="75" t="s">
        <v>574</v>
      </c>
      <c r="C336" s="76" t="s">
        <v>168</v>
      </c>
      <c r="D336" s="75" t="s">
        <v>571</v>
      </c>
      <c r="E336" s="125">
        <v>2575774.4</v>
      </c>
      <c r="F336" s="130">
        <v>68</v>
      </c>
      <c r="G336" s="130">
        <v>1</v>
      </c>
      <c r="J336" s="66"/>
      <c r="K336" s="61"/>
      <c r="L336" s="61"/>
      <c r="M336" s="69"/>
      <c r="N336" s="69"/>
      <c r="O336" s="69"/>
      <c r="P336" s="69"/>
      <c r="Q336" s="64"/>
    </row>
    <row r="337" spans="1:17">
      <c r="A337" s="63" t="s">
        <v>584</v>
      </c>
      <c r="B337" s="75" t="s">
        <v>572</v>
      </c>
      <c r="C337" s="76" t="s">
        <v>119</v>
      </c>
      <c r="D337" s="75" t="s">
        <v>573</v>
      </c>
      <c r="E337" s="125">
        <v>3492566.8900000006</v>
      </c>
      <c r="F337" s="130">
        <v>44</v>
      </c>
      <c r="G337" s="130">
        <v>1</v>
      </c>
      <c r="J337" s="66"/>
      <c r="K337" s="61"/>
      <c r="L337" s="61"/>
      <c r="M337" s="69"/>
      <c r="N337" s="69"/>
      <c r="O337" s="69"/>
      <c r="P337" s="69"/>
      <c r="Q337" s="64"/>
    </row>
    <row r="338" spans="1:17">
      <c r="A338" s="63" t="s">
        <v>464</v>
      </c>
      <c r="B338" s="75" t="s">
        <v>572</v>
      </c>
      <c r="C338" s="76" t="s">
        <v>154</v>
      </c>
      <c r="D338" s="75" t="s">
        <v>571</v>
      </c>
      <c r="E338" s="125">
        <v>982073.04</v>
      </c>
      <c r="F338" s="130">
        <v>40</v>
      </c>
      <c r="G338" s="130">
        <v>1</v>
      </c>
      <c r="J338" s="66"/>
      <c r="K338" s="61"/>
      <c r="L338" s="61"/>
      <c r="M338" s="69"/>
      <c r="N338" s="69"/>
      <c r="O338" s="69"/>
      <c r="P338" s="69"/>
      <c r="Q338" s="64"/>
    </row>
    <row r="339" spans="1:17">
      <c r="A339" s="63" t="s">
        <v>465</v>
      </c>
      <c r="B339" s="75" t="s">
        <v>572</v>
      </c>
      <c r="C339" s="76" t="s">
        <v>154</v>
      </c>
      <c r="D339" s="75" t="s">
        <v>573</v>
      </c>
      <c r="E339" s="125">
        <v>8461041.3900000006</v>
      </c>
      <c r="F339" s="130">
        <v>70</v>
      </c>
      <c r="G339" s="130">
        <v>1</v>
      </c>
      <c r="J339" s="66"/>
      <c r="K339" s="61"/>
      <c r="L339" s="61"/>
      <c r="M339" s="69"/>
      <c r="N339" s="69"/>
      <c r="O339" s="69"/>
      <c r="P339" s="69"/>
      <c r="Q339" s="64"/>
    </row>
    <row r="340" spans="1:17">
      <c r="A340" s="63" t="s">
        <v>687</v>
      </c>
      <c r="B340" s="75" t="s">
        <v>572</v>
      </c>
      <c r="C340" s="76" t="s">
        <v>154</v>
      </c>
      <c r="D340" s="75" t="s">
        <v>571</v>
      </c>
      <c r="E340" s="125">
        <v>3760467.7199999997</v>
      </c>
      <c r="F340" s="130">
        <v>75</v>
      </c>
      <c r="G340" s="130">
        <v>1</v>
      </c>
      <c r="J340" s="66"/>
      <c r="K340" s="61"/>
      <c r="L340" s="61"/>
      <c r="M340" s="69"/>
      <c r="N340" s="69"/>
      <c r="O340" s="69"/>
      <c r="P340" s="69"/>
      <c r="Q340" s="64"/>
    </row>
    <row r="341" spans="1:17">
      <c r="A341" s="63" t="s">
        <v>466</v>
      </c>
      <c r="B341" s="75" t="s">
        <v>572</v>
      </c>
      <c r="C341" s="76" t="s">
        <v>123</v>
      </c>
      <c r="D341" s="75" t="s">
        <v>573</v>
      </c>
      <c r="E341" s="125">
        <v>12600778.889999999</v>
      </c>
      <c r="F341" s="130">
        <v>103</v>
      </c>
      <c r="G341" s="130">
        <v>1</v>
      </c>
      <c r="J341" s="66"/>
      <c r="K341" s="61"/>
      <c r="L341" s="61"/>
      <c r="M341" s="69"/>
      <c r="N341" s="69"/>
      <c r="O341" s="69"/>
      <c r="P341" s="69"/>
      <c r="Q341" s="64"/>
    </row>
    <row r="342" spans="1:17">
      <c r="A342" s="63" t="s">
        <v>467</v>
      </c>
      <c r="B342" s="75" t="s">
        <v>572</v>
      </c>
      <c r="C342" s="76" t="s">
        <v>134</v>
      </c>
      <c r="D342" s="75" t="s">
        <v>573</v>
      </c>
      <c r="E342" s="125">
        <v>12426787.48</v>
      </c>
      <c r="F342" s="130">
        <v>80</v>
      </c>
      <c r="G342" s="130">
        <v>1</v>
      </c>
      <c r="J342" s="66"/>
      <c r="K342" s="61"/>
      <c r="L342" s="61"/>
      <c r="M342" s="69"/>
      <c r="N342" s="69"/>
      <c r="O342" s="69"/>
      <c r="P342" s="69"/>
      <c r="Q342" s="64"/>
    </row>
    <row r="343" spans="1:17">
      <c r="A343" s="63" t="s">
        <v>468</v>
      </c>
      <c r="B343" s="75" t="s">
        <v>574</v>
      </c>
      <c r="C343" s="76" t="s">
        <v>138</v>
      </c>
      <c r="D343" s="75" t="s">
        <v>573</v>
      </c>
      <c r="E343" s="125">
        <v>2027269.0399999998</v>
      </c>
      <c r="F343" s="130">
        <v>20</v>
      </c>
      <c r="G343" s="130">
        <v>1</v>
      </c>
      <c r="J343" s="66"/>
      <c r="K343" s="61"/>
      <c r="L343" s="61"/>
      <c r="M343" s="69"/>
      <c r="N343" s="69"/>
      <c r="O343" s="69"/>
      <c r="P343" s="69"/>
      <c r="Q343" s="64"/>
    </row>
    <row r="344" spans="1:17">
      <c r="A344" s="63" t="s">
        <v>469</v>
      </c>
      <c r="B344" s="75" t="s">
        <v>574</v>
      </c>
      <c r="C344" s="76" t="s">
        <v>109</v>
      </c>
      <c r="D344" s="75" t="s">
        <v>573</v>
      </c>
      <c r="E344" s="125">
        <v>1762246.51</v>
      </c>
      <c r="F344" s="130">
        <v>30</v>
      </c>
      <c r="G344" s="130">
        <v>1</v>
      </c>
      <c r="J344" s="66"/>
      <c r="K344" s="61"/>
      <c r="L344" s="61"/>
      <c r="M344" s="69"/>
      <c r="N344" s="69"/>
      <c r="O344" s="69"/>
      <c r="P344" s="69"/>
      <c r="Q344" s="64"/>
    </row>
    <row r="345" spans="1:17">
      <c r="A345" s="63" t="s">
        <v>470</v>
      </c>
      <c r="B345" s="75" t="s">
        <v>574</v>
      </c>
      <c r="C345" s="76" t="s">
        <v>29</v>
      </c>
      <c r="D345" s="75" t="s">
        <v>573</v>
      </c>
      <c r="E345" s="125">
        <v>1197112.9200000002</v>
      </c>
      <c r="F345" s="130">
        <v>25</v>
      </c>
      <c r="G345" s="130">
        <v>1</v>
      </c>
      <c r="J345" s="66"/>
      <c r="K345" s="61"/>
      <c r="L345" s="61"/>
      <c r="M345" s="69"/>
      <c r="N345" s="69"/>
      <c r="O345" s="69"/>
      <c r="P345" s="69"/>
      <c r="Q345" s="64"/>
    </row>
    <row r="346" spans="1:17">
      <c r="A346" s="63" t="s">
        <v>471</v>
      </c>
      <c r="B346" s="75" t="s">
        <v>572</v>
      </c>
      <c r="C346" s="76" t="s">
        <v>151</v>
      </c>
      <c r="D346" s="75" t="s">
        <v>573</v>
      </c>
      <c r="E346" s="125">
        <v>5314551.17</v>
      </c>
      <c r="F346" s="130">
        <v>60</v>
      </c>
      <c r="G346" s="130">
        <v>1</v>
      </c>
      <c r="J346" s="66"/>
      <c r="K346" s="61"/>
      <c r="L346" s="61"/>
      <c r="M346" s="69"/>
      <c r="N346" s="69"/>
      <c r="O346" s="69"/>
      <c r="P346" s="69"/>
      <c r="Q346" s="64"/>
    </row>
    <row r="347" spans="1:17">
      <c r="A347" s="63" t="s">
        <v>472</v>
      </c>
      <c r="B347" s="75" t="s">
        <v>572</v>
      </c>
      <c r="C347" s="76" t="s">
        <v>134</v>
      </c>
      <c r="D347" s="75" t="s">
        <v>573</v>
      </c>
      <c r="E347" s="125">
        <v>4521295.87</v>
      </c>
      <c r="F347" s="130">
        <v>31</v>
      </c>
      <c r="G347" s="130">
        <v>1</v>
      </c>
      <c r="J347" s="66"/>
      <c r="K347" s="61"/>
      <c r="L347" s="61"/>
      <c r="M347" s="69"/>
      <c r="N347" s="69"/>
      <c r="O347" s="69"/>
      <c r="P347" s="69"/>
      <c r="Q347" s="64"/>
    </row>
    <row r="348" spans="1:17">
      <c r="A348" s="63" t="s">
        <v>473</v>
      </c>
      <c r="B348" s="75" t="s">
        <v>572</v>
      </c>
      <c r="C348" s="76" t="s">
        <v>136</v>
      </c>
      <c r="D348" s="75" t="s">
        <v>573</v>
      </c>
      <c r="E348" s="125">
        <v>6919020.1899999995</v>
      </c>
      <c r="F348" s="130">
        <v>80</v>
      </c>
      <c r="G348" s="130">
        <v>1</v>
      </c>
      <c r="J348" s="66"/>
      <c r="K348" s="61"/>
      <c r="L348" s="61"/>
      <c r="M348" s="69"/>
      <c r="N348" s="69"/>
      <c r="O348" s="69"/>
      <c r="P348" s="69"/>
      <c r="Q348" s="64"/>
    </row>
    <row r="349" spans="1:17">
      <c r="A349" s="63" t="s">
        <v>474</v>
      </c>
      <c r="B349" s="75" t="s">
        <v>572</v>
      </c>
      <c r="C349" s="76" t="s">
        <v>39</v>
      </c>
      <c r="D349" s="75" t="s">
        <v>571</v>
      </c>
      <c r="E349" s="125">
        <v>3291472.8000000003</v>
      </c>
      <c r="F349" s="130">
        <v>80</v>
      </c>
      <c r="G349" s="130">
        <v>1</v>
      </c>
      <c r="J349" s="66"/>
      <c r="K349" s="61"/>
      <c r="L349" s="61"/>
      <c r="M349" s="69"/>
      <c r="N349" s="69"/>
      <c r="O349" s="69"/>
      <c r="P349" s="69"/>
      <c r="Q349" s="64"/>
    </row>
    <row r="350" spans="1:17">
      <c r="A350" s="63" t="s">
        <v>475</v>
      </c>
      <c r="B350" s="75" t="s">
        <v>574</v>
      </c>
      <c r="C350" s="76" t="s">
        <v>33</v>
      </c>
      <c r="D350" s="75" t="s">
        <v>573</v>
      </c>
      <c r="E350" s="125">
        <v>1140440.93</v>
      </c>
      <c r="F350" s="130">
        <v>25</v>
      </c>
      <c r="G350" s="130">
        <v>1</v>
      </c>
      <c r="J350" s="66"/>
      <c r="K350" s="61"/>
      <c r="L350" s="61"/>
      <c r="M350" s="69"/>
      <c r="N350" s="69"/>
      <c r="O350" s="69"/>
      <c r="P350" s="69"/>
      <c r="Q350" s="64"/>
    </row>
    <row r="351" spans="1:17">
      <c r="A351" s="63" t="s">
        <v>476</v>
      </c>
      <c r="B351" s="75" t="s">
        <v>572</v>
      </c>
      <c r="C351" s="76" t="s">
        <v>154</v>
      </c>
      <c r="D351" s="75" t="s">
        <v>573</v>
      </c>
      <c r="E351" s="125">
        <v>2126808.7799999998</v>
      </c>
      <c r="F351" s="130">
        <v>30</v>
      </c>
      <c r="G351" s="130">
        <v>1</v>
      </c>
      <c r="J351" s="66"/>
      <c r="K351" s="61"/>
      <c r="L351" s="61"/>
      <c r="M351" s="69"/>
      <c r="N351" s="69"/>
      <c r="O351" s="69"/>
      <c r="P351" s="69"/>
      <c r="Q351" s="64"/>
    </row>
    <row r="352" spans="1:17">
      <c r="A352" s="63" t="s">
        <v>688</v>
      </c>
      <c r="B352" s="75" t="s">
        <v>572</v>
      </c>
      <c r="C352" s="76" t="s">
        <v>154</v>
      </c>
      <c r="D352" s="75" t="s">
        <v>571</v>
      </c>
      <c r="E352" s="125">
        <v>4230015.67</v>
      </c>
      <c r="F352" s="130">
        <v>70</v>
      </c>
      <c r="G352" s="130">
        <v>1</v>
      </c>
      <c r="J352" s="66"/>
      <c r="K352" s="61"/>
      <c r="L352" s="61"/>
      <c r="M352" s="69"/>
      <c r="N352" s="69"/>
      <c r="O352" s="69"/>
      <c r="P352" s="69"/>
      <c r="Q352" s="64"/>
    </row>
    <row r="353" spans="1:17">
      <c r="A353" s="63" t="s">
        <v>477</v>
      </c>
      <c r="B353" s="75" t="s">
        <v>574</v>
      </c>
      <c r="C353" s="76" t="s">
        <v>171</v>
      </c>
      <c r="D353" s="75" t="s">
        <v>571</v>
      </c>
      <c r="E353" s="125">
        <v>4651022.2300000004</v>
      </c>
      <c r="F353" s="130">
        <v>80</v>
      </c>
      <c r="G353" s="130">
        <v>1</v>
      </c>
      <c r="J353" s="66"/>
      <c r="K353" s="61"/>
      <c r="L353" s="61"/>
      <c r="M353" s="69"/>
      <c r="N353" s="69"/>
      <c r="O353" s="69"/>
      <c r="P353" s="69"/>
      <c r="Q353" s="64"/>
    </row>
    <row r="354" spans="1:17">
      <c r="A354" s="63" t="s">
        <v>478</v>
      </c>
      <c r="B354" s="75" t="s">
        <v>572</v>
      </c>
      <c r="C354" s="76" t="s">
        <v>174</v>
      </c>
      <c r="D354" s="75" t="s">
        <v>573</v>
      </c>
      <c r="E354" s="125">
        <v>7493954.8499999996</v>
      </c>
      <c r="F354" s="130">
        <v>70</v>
      </c>
      <c r="G354" s="130">
        <v>1</v>
      </c>
      <c r="J354" s="66"/>
      <c r="K354" s="61"/>
      <c r="L354" s="61"/>
      <c r="M354" s="69"/>
      <c r="N354" s="69"/>
      <c r="O354" s="69"/>
      <c r="P354" s="69"/>
      <c r="Q354" s="64"/>
    </row>
    <row r="355" spans="1:17">
      <c r="A355" s="63" t="s">
        <v>479</v>
      </c>
      <c r="B355" s="75" t="s">
        <v>572</v>
      </c>
      <c r="C355" s="76" t="s">
        <v>136</v>
      </c>
      <c r="D355" s="75" t="s">
        <v>573</v>
      </c>
      <c r="E355" s="125">
        <v>8269631.5700000003</v>
      </c>
      <c r="F355" s="130">
        <v>82</v>
      </c>
      <c r="G355" s="130">
        <v>1</v>
      </c>
      <c r="J355" s="66"/>
      <c r="K355" s="61"/>
      <c r="L355" s="61"/>
      <c r="M355" s="69"/>
      <c r="N355" s="69"/>
      <c r="O355" s="69"/>
      <c r="P355" s="69"/>
      <c r="Q355" s="64"/>
    </row>
    <row r="356" spans="1:17">
      <c r="A356" s="63" t="s">
        <v>480</v>
      </c>
      <c r="B356" s="75" t="s">
        <v>572</v>
      </c>
      <c r="C356" s="76" t="s">
        <v>127</v>
      </c>
      <c r="D356" s="75" t="s">
        <v>573</v>
      </c>
      <c r="E356" s="125">
        <v>7894242.2799999993</v>
      </c>
      <c r="F356" s="130">
        <v>75</v>
      </c>
      <c r="G356" s="130">
        <v>1</v>
      </c>
      <c r="J356" s="66"/>
      <c r="K356" s="61"/>
      <c r="L356" s="61"/>
      <c r="M356" s="69"/>
      <c r="N356" s="69"/>
      <c r="O356" s="69"/>
      <c r="P356" s="69"/>
      <c r="Q356" s="64"/>
    </row>
    <row r="357" spans="1:17">
      <c r="A357" s="63" t="s">
        <v>481</v>
      </c>
      <c r="B357" s="75" t="s">
        <v>572</v>
      </c>
      <c r="C357" s="76" t="s">
        <v>108</v>
      </c>
      <c r="D357" s="75" t="s">
        <v>573</v>
      </c>
      <c r="E357" s="125">
        <v>3573773.7100000004</v>
      </c>
      <c r="F357" s="130">
        <v>40</v>
      </c>
      <c r="G357" s="130">
        <v>1</v>
      </c>
      <c r="J357" s="66"/>
      <c r="K357" s="61"/>
      <c r="L357" s="61"/>
      <c r="M357" s="69"/>
      <c r="N357" s="69"/>
      <c r="O357" s="69"/>
      <c r="P357" s="69"/>
      <c r="Q357" s="64"/>
    </row>
    <row r="358" spans="1:17">
      <c r="A358" s="63" t="s">
        <v>482</v>
      </c>
      <c r="B358" s="75" t="s">
        <v>572</v>
      </c>
      <c r="C358" s="76" t="s">
        <v>121</v>
      </c>
      <c r="D358" s="75" t="s">
        <v>573</v>
      </c>
      <c r="E358" s="125">
        <v>7898379.8400000017</v>
      </c>
      <c r="F358" s="130">
        <v>65</v>
      </c>
      <c r="G358" s="130">
        <v>1</v>
      </c>
      <c r="J358" s="66"/>
      <c r="K358" s="61"/>
      <c r="L358" s="61"/>
      <c r="M358" s="69"/>
      <c r="N358" s="69"/>
      <c r="O358" s="69"/>
      <c r="P358" s="69"/>
      <c r="Q358" s="64"/>
    </row>
    <row r="359" spans="1:17">
      <c r="A359" s="63" t="s">
        <v>690</v>
      </c>
      <c r="B359" s="75" t="s">
        <v>572</v>
      </c>
      <c r="C359" s="76" t="s">
        <v>121</v>
      </c>
      <c r="D359" s="75" t="s">
        <v>571</v>
      </c>
      <c r="E359" s="125">
        <v>1334806.94</v>
      </c>
      <c r="F359" s="130">
        <v>25</v>
      </c>
      <c r="G359" s="130">
        <v>1</v>
      </c>
      <c r="J359" s="66"/>
      <c r="K359" s="61"/>
      <c r="L359" s="61"/>
      <c r="M359" s="69"/>
      <c r="N359" s="69"/>
      <c r="O359" s="69"/>
      <c r="P359" s="69"/>
      <c r="Q359" s="64"/>
    </row>
    <row r="360" spans="1:17">
      <c r="A360" s="63" t="s">
        <v>483</v>
      </c>
      <c r="B360" s="75" t="s">
        <v>572</v>
      </c>
      <c r="C360" s="76" t="s">
        <v>121</v>
      </c>
      <c r="D360" s="75" t="s">
        <v>573</v>
      </c>
      <c r="E360" s="125">
        <v>10445185.109999999</v>
      </c>
      <c r="F360" s="130">
        <v>94</v>
      </c>
      <c r="G360" s="130">
        <v>1</v>
      </c>
      <c r="J360" s="66"/>
      <c r="K360" s="61"/>
      <c r="L360" s="61"/>
      <c r="M360" s="69"/>
      <c r="N360" s="69"/>
      <c r="O360" s="69"/>
      <c r="P360" s="69"/>
      <c r="Q360" s="64"/>
    </row>
    <row r="361" spans="1:17">
      <c r="A361" s="63" t="s">
        <v>484</v>
      </c>
      <c r="B361" s="75" t="s">
        <v>572</v>
      </c>
      <c r="C361" s="76" t="s">
        <v>132</v>
      </c>
      <c r="D361" s="75" t="s">
        <v>571</v>
      </c>
      <c r="E361" s="125">
        <v>5405309.0199999996</v>
      </c>
      <c r="F361" s="130">
        <v>66</v>
      </c>
      <c r="G361" s="130">
        <v>1</v>
      </c>
      <c r="J361" s="66"/>
      <c r="K361" s="61"/>
      <c r="L361" s="61"/>
      <c r="M361" s="69"/>
      <c r="N361" s="69"/>
      <c r="O361" s="69"/>
      <c r="P361" s="69"/>
      <c r="Q361" s="64"/>
    </row>
    <row r="362" spans="1:17">
      <c r="A362" s="63" t="s">
        <v>485</v>
      </c>
      <c r="B362" s="75" t="s">
        <v>574</v>
      </c>
      <c r="C362" s="76" t="s">
        <v>104</v>
      </c>
      <c r="D362" s="75" t="s">
        <v>571</v>
      </c>
      <c r="E362" s="125">
        <v>3549680.8299999996</v>
      </c>
      <c r="F362" s="130">
        <v>50</v>
      </c>
      <c r="G362" s="130">
        <v>1</v>
      </c>
      <c r="J362" s="66"/>
      <c r="K362" s="61"/>
      <c r="L362" s="61"/>
      <c r="M362" s="69"/>
      <c r="N362" s="69"/>
      <c r="O362" s="69"/>
      <c r="P362" s="69"/>
      <c r="Q362" s="64"/>
    </row>
    <row r="363" spans="1:17">
      <c r="A363" s="63" t="s">
        <v>486</v>
      </c>
      <c r="B363" s="75" t="s">
        <v>574</v>
      </c>
      <c r="C363" s="76" t="s">
        <v>148</v>
      </c>
      <c r="D363" s="75" t="s">
        <v>571</v>
      </c>
      <c r="E363" s="125">
        <v>2600165.15</v>
      </c>
      <c r="F363" s="130">
        <v>50</v>
      </c>
      <c r="G363" s="130">
        <v>1</v>
      </c>
      <c r="J363" s="66"/>
      <c r="K363" s="61"/>
      <c r="L363" s="61"/>
      <c r="M363" s="69"/>
      <c r="N363" s="69"/>
      <c r="O363" s="69"/>
      <c r="P363" s="69"/>
      <c r="Q363" s="64"/>
    </row>
    <row r="364" spans="1:17">
      <c r="A364" s="63" t="s">
        <v>487</v>
      </c>
      <c r="B364" s="75" t="s">
        <v>574</v>
      </c>
      <c r="C364" s="76" t="s">
        <v>126</v>
      </c>
      <c r="D364" s="75" t="s">
        <v>573</v>
      </c>
      <c r="E364" s="125">
        <v>2694896.4299999997</v>
      </c>
      <c r="F364" s="130">
        <v>65</v>
      </c>
      <c r="G364" s="130">
        <v>1</v>
      </c>
      <c r="J364" s="66"/>
      <c r="K364" s="61"/>
      <c r="L364" s="61"/>
      <c r="M364" s="69"/>
      <c r="N364" s="69"/>
      <c r="O364" s="69"/>
      <c r="P364" s="69"/>
      <c r="Q364" s="64"/>
    </row>
    <row r="365" spans="1:17">
      <c r="A365" s="63" t="s">
        <v>488</v>
      </c>
      <c r="B365" s="75" t="s">
        <v>572</v>
      </c>
      <c r="C365" s="76" t="s">
        <v>145</v>
      </c>
      <c r="D365" s="75" t="s">
        <v>573</v>
      </c>
      <c r="E365" s="125">
        <v>2529324.35</v>
      </c>
      <c r="F365" s="130">
        <v>48</v>
      </c>
      <c r="G365" s="130">
        <v>1</v>
      </c>
      <c r="J365" s="66"/>
      <c r="K365" s="61"/>
      <c r="L365" s="61"/>
      <c r="M365" s="69"/>
      <c r="N365" s="69"/>
      <c r="O365" s="69"/>
      <c r="P365" s="69"/>
      <c r="Q365" s="64"/>
    </row>
    <row r="366" spans="1:17">
      <c r="A366" s="63" t="s">
        <v>489</v>
      </c>
      <c r="B366" s="75" t="s">
        <v>574</v>
      </c>
      <c r="C366" s="76" t="s">
        <v>128</v>
      </c>
      <c r="D366" s="75" t="s">
        <v>571</v>
      </c>
      <c r="E366" s="125">
        <v>4586022.54</v>
      </c>
      <c r="F366" s="130">
        <v>77</v>
      </c>
      <c r="G366" s="130">
        <v>1</v>
      </c>
      <c r="J366" s="66"/>
      <c r="K366" s="61"/>
      <c r="L366" s="61"/>
      <c r="M366" s="69"/>
      <c r="N366" s="69"/>
      <c r="O366" s="69"/>
      <c r="P366" s="69"/>
      <c r="Q366" s="64"/>
    </row>
    <row r="367" spans="1:17">
      <c r="A367" s="63" t="s">
        <v>490</v>
      </c>
      <c r="B367" s="75" t="s">
        <v>574</v>
      </c>
      <c r="C367" s="76" t="s">
        <v>129</v>
      </c>
      <c r="D367" s="75" t="s">
        <v>571</v>
      </c>
      <c r="E367" s="125">
        <v>3404393.7199999997</v>
      </c>
      <c r="F367" s="130">
        <v>56</v>
      </c>
      <c r="G367" s="130">
        <v>1</v>
      </c>
      <c r="J367" s="66"/>
      <c r="K367" s="61"/>
      <c r="L367" s="61"/>
      <c r="M367" s="69"/>
      <c r="N367" s="69"/>
      <c r="O367" s="69"/>
      <c r="P367" s="69"/>
      <c r="Q367" s="64"/>
    </row>
    <row r="368" spans="1:17">
      <c r="A368" s="63" t="s">
        <v>691</v>
      </c>
      <c r="B368" s="75" t="s">
        <v>574</v>
      </c>
      <c r="C368" s="76" t="s">
        <v>129</v>
      </c>
      <c r="D368" s="75" t="s">
        <v>571</v>
      </c>
      <c r="E368" s="125">
        <v>5031451.92</v>
      </c>
      <c r="F368" s="130">
        <v>80</v>
      </c>
      <c r="G368" s="130">
        <v>1</v>
      </c>
      <c r="J368" s="66"/>
      <c r="K368" s="61"/>
      <c r="L368" s="61"/>
      <c r="M368" s="69"/>
      <c r="N368" s="69"/>
      <c r="O368" s="69"/>
      <c r="P368" s="69"/>
      <c r="Q368" s="64"/>
    </row>
    <row r="369" spans="1:17">
      <c r="A369" s="63" t="s">
        <v>491</v>
      </c>
      <c r="B369" s="75" t="s">
        <v>574</v>
      </c>
      <c r="C369" s="76" t="s">
        <v>129</v>
      </c>
      <c r="D369" s="75" t="s">
        <v>573</v>
      </c>
      <c r="E369" s="125">
        <v>3292398.74</v>
      </c>
      <c r="F369" s="130">
        <v>43</v>
      </c>
      <c r="G369" s="130">
        <v>1</v>
      </c>
      <c r="J369" s="66"/>
      <c r="K369" s="61"/>
      <c r="L369" s="61"/>
      <c r="M369" s="69"/>
      <c r="N369" s="69"/>
      <c r="O369" s="69"/>
      <c r="P369" s="69"/>
      <c r="Q369" s="64"/>
    </row>
    <row r="370" spans="1:17">
      <c r="A370" s="63" t="s">
        <v>492</v>
      </c>
      <c r="B370" s="75" t="s">
        <v>572</v>
      </c>
      <c r="C370" s="76" t="s">
        <v>141</v>
      </c>
      <c r="D370" s="75" t="s">
        <v>573</v>
      </c>
      <c r="E370" s="125">
        <v>10791763.789999999</v>
      </c>
      <c r="F370" s="130">
        <v>87</v>
      </c>
      <c r="G370" s="130">
        <v>1</v>
      </c>
      <c r="J370" s="66"/>
      <c r="K370" s="61"/>
      <c r="L370" s="61"/>
      <c r="M370" s="69"/>
      <c r="N370" s="69"/>
      <c r="O370" s="69"/>
      <c r="P370" s="69"/>
      <c r="Q370" s="64"/>
    </row>
    <row r="371" spans="1:17">
      <c r="A371" s="63" t="s">
        <v>493</v>
      </c>
      <c r="B371" s="75" t="s">
        <v>572</v>
      </c>
      <c r="C371" s="76" t="s">
        <v>105</v>
      </c>
      <c r="D371" s="75" t="s">
        <v>573</v>
      </c>
      <c r="E371" s="125">
        <v>4971157.95</v>
      </c>
      <c r="F371" s="130">
        <v>65</v>
      </c>
      <c r="G371" s="130">
        <v>1</v>
      </c>
      <c r="J371" s="66"/>
      <c r="K371" s="61"/>
      <c r="L371" s="61"/>
      <c r="M371" s="69"/>
      <c r="N371" s="69"/>
      <c r="O371" s="69"/>
      <c r="P371" s="69"/>
      <c r="Q371" s="64"/>
    </row>
    <row r="372" spans="1:17">
      <c r="A372" s="63" t="s">
        <v>494</v>
      </c>
      <c r="B372" s="75" t="s">
        <v>572</v>
      </c>
      <c r="C372" s="76" t="s">
        <v>151</v>
      </c>
      <c r="D372" s="75" t="s">
        <v>573</v>
      </c>
      <c r="E372" s="125">
        <v>13921181.41</v>
      </c>
      <c r="F372" s="130">
        <v>96</v>
      </c>
      <c r="G372" s="130">
        <v>1</v>
      </c>
      <c r="J372" s="66"/>
      <c r="K372" s="61"/>
      <c r="L372" s="61"/>
      <c r="M372" s="69"/>
      <c r="N372" s="69"/>
      <c r="O372" s="69"/>
      <c r="P372" s="69"/>
      <c r="Q372" s="64"/>
    </row>
    <row r="373" spans="1:17">
      <c r="A373" s="63" t="s">
        <v>495</v>
      </c>
      <c r="B373" s="75" t="s">
        <v>572</v>
      </c>
      <c r="C373" s="76" t="s">
        <v>154</v>
      </c>
      <c r="D373" s="75" t="s">
        <v>573</v>
      </c>
      <c r="E373" s="125">
        <v>4152440.36</v>
      </c>
      <c r="F373" s="130">
        <v>39</v>
      </c>
      <c r="G373" s="130">
        <v>1</v>
      </c>
      <c r="J373" s="66"/>
      <c r="K373" s="61"/>
      <c r="L373" s="61"/>
      <c r="M373" s="69"/>
      <c r="N373" s="69"/>
      <c r="O373" s="69"/>
      <c r="P373" s="69"/>
      <c r="Q373" s="64"/>
    </row>
    <row r="374" spans="1:17">
      <c r="A374" s="63" t="s">
        <v>496</v>
      </c>
      <c r="B374" s="75" t="s">
        <v>572</v>
      </c>
      <c r="C374" s="76" t="s">
        <v>123</v>
      </c>
      <c r="D374" s="75" t="s">
        <v>571</v>
      </c>
      <c r="E374" s="125">
        <v>657750.75</v>
      </c>
      <c r="F374" s="130">
        <v>40</v>
      </c>
      <c r="G374" s="130">
        <v>1</v>
      </c>
      <c r="J374" s="66"/>
      <c r="K374" s="61"/>
      <c r="L374" s="61"/>
      <c r="M374" s="69"/>
      <c r="N374" s="69"/>
      <c r="O374" s="69"/>
      <c r="P374" s="69"/>
      <c r="Q374" s="64"/>
    </row>
    <row r="375" spans="1:17">
      <c r="A375" s="63" t="s">
        <v>497</v>
      </c>
      <c r="B375" s="75" t="s">
        <v>574</v>
      </c>
      <c r="C375" s="76" t="s">
        <v>128</v>
      </c>
      <c r="D375" s="75" t="s">
        <v>573</v>
      </c>
      <c r="E375" s="125">
        <v>7378570.3300000001</v>
      </c>
      <c r="F375" s="130">
        <v>67</v>
      </c>
      <c r="G375" s="130">
        <v>1</v>
      </c>
      <c r="J375" s="66"/>
      <c r="K375" s="61"/>
      <c r="L375" s="61"/>
      <c r="M375" s="69"/>
      <c r="N375" s="69"/>
      <c r="O375" s="69"/>
      <c r="P375" s="69"/>
      <c r="Q375" s="64"/>
    </row>
    <row r="376" spans="1:17">
      <c r="A376" s="63" t="s">
        <v>498</v>
      </c>
      <c r="B376" s="75" t="s">
        <v>574</v>
      </c>
      <c r="C376" s="76" t="s">
        <v>171</v>
      </c>
      <c r="D376" s="75" t="s">
        <v>571</v>
      </c>
      <c r="E376" s="125">
        <v>4569434.1099999994</v>
      </c>
      <c r="F376" s="130">
        <v>74</v>
      </c>
      <c r="G376" s="130">
        <v>1</v>
      </c>
      <c r="J376" s="66"/>
      <c r="K376" s="61"/>
      <c r="L376" s="61"/>
      <c r="M376" s="69"/>
      <c r="N376" s="69"/>
      <c r="O376" s="69"/>
      <c r="P376" s="69"/>
      <c r="Q376" s="64"/>
    </row>
    <row r="377" spans="1:17">
      <c r="A377" s="63" t="s">
        <v>576</v>
      </c>
      <c r="B377" s="75" t="s">
        <v>574</v>
      </c>
      <c r="C377" s="76" t="s">
        <v>104</v>
      </c>
      <c r="D377" s="75" t="s">
        <v>571</v>
      </c>
      <c r="E377" s="125">
        <v>2072676.47</v>
      </c>
      <c r="F377" s="130">
        <v>35</v>
      </c>
      <c r="G377" s="130">
        <v>1</v>
      </c>
      <c r="J377" s="66"/>
      <c r="K377" s="61"/>
      <c r="L377" s="61"/>
      <c r="M377" s="69"/>
      <c r="N377" s="69"/>
      <c r="O377" s="69"/>
      <c r="P377" s="69"/>
      <c r="Q377" s="64"/>
    </row>
    <row r="378" spans="1:17">
      <c r="A378" s="63" t="s">
        <v>692</v>
      </c>
      <c r="B378" s="75" t="s">
        <v>572</v>
      </c>
      <c r="C378" s="76" t="s">
        <v>127</v>
      </c>
      <c r="D378" s="75" t="s">
        <v>571</v>
      </c>
      <c r="E378" s="125">
        <v>4680221.4499999993</v>
      </c>
      <c r="F378" s="130">
        <v>55</v>
      </c>
      <c r="G378" s="130">
        <v>1</v>
      </c>
      <c r="J378" s="66"/>
      <c r="K378" s="61"/>
      <c r="L378" s="61"/>
      <c r="M378" s="69"/>
      <c r="N378" s="69"/>
      <c r="O378" s="69"/>
      <c r="P378" s="69"/>
      <c r="Q378" s="64"/>
    </row>
    <row r="379" spans="1:17">
      <c r="A379" s="63" t="s">
        <v>499</v>
      </c>
      <c r="B379" s="75" t="s">
        <v>572</v>
      </c>
      <c r="C379" s="76" t="s">
        <v>111</v>
      </c>
      <c r="D379" s="75" t="s">
        <v>573</v>
      </c>
      <c r="E379" s="125">
        <v>6846816.5099999998</v>
      </c>
      <c r="F379" s="130">
        <v>50</v>
      </c>
      <c r="G379" s="130">
        <v>1</v>
      </c>
      <c r="J379" s="66"/>
      <c r="K379" s="61"/>
      <c r="L379" s="61"/>
      <c r="M379" s="69"/>
      <c r="N379" s="69"/>
      <c r="O379" s="69"/>
      <c r="P379" s="69"/>
      <c r="Q379" s="64"/>
    </row>
    <row r="380" spans="1:17">
      <c r="A380" s="63" t="s">
        <v>500</v>
      </c>
      <c r="B380" s="75" t="s">
        <v>572</v>
      </c>
      <c r="C380" s="76" t="s">
        <v>111</v>
      </c>
      <c r="D380" s="75" t="s">
        <v>571</v>
      </c>
      <c r="E380" s="125">
        <v>3589913.21</v>
      </c>
      <c r="F380" s="130">
        <v>35</v>
      </c>
      <c r="G380" s="130">
        <v>1</v>
      </c>
      <c r="J380" s="66"/>
      <c r="K380" s="61"/>
      <c r="L380" s="61"/>
      <c r="M380" s="69"/>
      <c r="N380" s="69"/>
      <c r="O380" s="69"/>
      <c r="P380" s="69"/>
      <c r="Q380" s="64"/>
    </row>
    <row r="381" spans="1:17">
      <c r="A381" s="63" t="s">
        <v>501</v>
      </c>
      <c r="B381" s="75" t="s">
        <v>574</v>
      </c>
      <c r="C381" s="76" t="s">
        <v>159</v>
      </c>
      <c r="D381" s="75" t="s">
        <v>571</v>
      </c>
      <c r="E381" s="125">
        <v>1027208.2899999999</v>
      </c>
      <c r="F381" s="130">
        <v>35</v>
      </c>
      <c r="G381" s="130">
        <v>1</v>
      </c>
      <c r="J381" s="66"/>
      <c r="K381" s="61"/>
      <c r="L381" s="61"/>
      <c r="M381" s="69"/>
      <c r="N381" s="69"/>
      <c r="O381" s="69"/>
      <c r="P381" s="69"/>
      <c r="Q381" s="64"/>
    </row>
    <row r="382" spans="1:17">
      <c r="A382" s="63" t="s">
        <v>502</v>
      </c>
      <c r="B382" s="75" t="s">
        <v>574</v>
      </c>
      <c r="C382" s="76" t="s">
        <v>128</v>
      </c>
      <c r="D382" s="75" t="s">
        <v>571</v>
      </c>
      <c r="E382" s="125">
        <v>2440792.02</v>
      </c>
      <c r="F382" s="130">
        <v>35</v>
      </c>
      <c r="G382" s="130">
        <v>1</v>
      </c>
      <c r="J382" s="66"/>
      <c r="K382" s="61"/>
      <c r="L382" s="61"/>
      <c r="M382" s="69"/>
      <c r="N382" s="69"/>
      <c r="O382" s="69"/>
      <c r="P382" s="69"/>
      <c r="Q382" s="64"/>
    </row>
    <row r="383" spans="1:17">
      <c r="A383" s="63" t="s">
        <v>503</v>
      </c>
      <c r="B383" s="75" t="s">
        <v>572</v>
      </c>
      <c r="C383" s="76" t="s">
        <v>160</v>
      </c>
      <c r="D383" s="75" t="s">
        <v>571</v>
      </c>
      <c r="E383" s="125">
        <v>1791485.7300000002</v>
      </c>
      <c r="F383" s="130">
        <v>53</v>
      </c>
      <c r="G383" s="130">
        <v>1</v>
      </c>
      <c r="J383" s="66"/>
      <c r="K383" s="61"/>
      <c r="L383" s="61"/>
      <c r="M383" s="69"/>
      <c r="N383" s="69"/>
      <c r="O383" s="69"/>
      <c r="P383" s="69"/>
      <c r="Q383" s="64"/>
    </row>
    <row r="384" spans="1:17">
      <c r="A384" s="63" t="s">
        <v>504</v>
      </c>
      <c r="B384" s="75" t="s">
        <v>572</v>
      </c>
      <c r="C384" s="76" t="s">
        <v>136</v>
      </c>
      <c r="D384" s="75" t="s">
        <v>571</v>
      </c>
      <c r="E384" s="125">
        <v>1741130.43</v>
      </c>
      <c r="F384" s="130">
        <v>83</v>
      </c>
      <c r="G384" s="130">
        <v>1</v>
      </c>
      <c r="J384" s="66"/>
      <c r="K384" s="61"/>
      <c r="L384" s="61"/>
      <c r="M384" s="69"/>
      <c r="N384" s="69"/>
      <c r="O384" s="69"/>
      <c r="P384" s="69"/>
      <c r="Q384" s="64"/>
    </row>
    <row r="385" spans="1:17">
      <c r="A385" s="63" t="s">
        <v>505</v>
      </c>
      <c r="B385" s="75" t="s">
        <v>572</v>
      </c>
      <c r="C385" s="76" t="s">
        <v>137</v>
      </c>
      <c r="D385" s="75" t="s">
        <v>573</v>
      </c>
      <c r="E385" s="125">
        <v>8659860.7199999988</v>
      </c>
      <c r="F385" s="130">
        <v>85</v>
      </c>
      <c r="G385" s="130">
        <v>1</v>
      </c>
      <c r="J385" s="66"/>
      <c r="K385" s="61"/>
      <c r="L385" s="61"/>
      <c r="M385" s="69"/>
      <c r="N385" s="69"/>
      <c r="O385" s="69"/>
      <c r="P385" s="69"/>
      <c r="Q385" s="64"/>
    </row>
    <row r="386" spans="1:17">
      <c r="A386" s="63" t="s">
        <v>506</v>
      </c>
      <c r="B386" s="75" t="s">
        <v>574</v>
      </c>
      <c r="C386" s="76" t="s">
        <v>171</v>
      </c>
      <c r="D386" s="75" t="s">
        <v>573</v>
      </c>
      <c r="E386" s="125">
        <v>1774780.9899999998</v>
      </c>
      <c r="F386" s="130">
        <v>23</v>
      </c>
      <c r="G386" s="130">
        <v>1</v>
      </c>
      <c r="J386" s="66"/>
      <c r="K386" s="61"/>
      <c r="L386" s="61"/>
      <c r="M386" s="69"/>
      <c r="N386" s="69"/>
      <c r="O386" s="69"/>
      <c r="P386" s="69"/>
      <c r="Q386" s="64"/>
    </row>
    <row r="387" spans="1:17">
      <c r="A387" s="63" t="s">
        <v>585</v>
      </c>
      <c r="B387" s="75" t="s">
        <v>574</v>
      </c>
      <c r="C387" s="76" t="s">
        <v>102</v>
      </c>
      <c r="D387" s="75" t="s">
        <v>573</v>
      </c>
      <c r="E387" s="125">
        <v>862771.84000000008</v>
      </c>
      <c r="F387" s="130">
        <v>17</v>
      </c>
      <c r="G387" s="130">
        <v>1</v>
      </c>
      <c r="J387" s="66"/>
      <c r="K387" s="61"/>
      <c r="L387" s="61"/>
      <c r="M387" s="69"/>
      <c r="N387" s="69"/>
      <c r="O387" s="69"/>
      <c r="P387" s="69"/>
      <c r="Q387" s="64"/>
    </row>
    <row r="388" spans="1:17">
      <c r="A388" s="63" t="s">
        <v>507</v>
      </c>
      <c r="B388" s="75" t="s">
        <v>574</v>
      </c>
      <c r="C388" s="76" t="s">
        <v>159</v>
      </c>
      <c r="D388" s="75" t="s">
        <v>571</v>
      </c>
      <c r="E388" s="125">
        <v>1998739.7</v>
      </c>
      <c r="F388" s="130">
        <v>45</v>
      </c>
      <c r="G388" s="130">
        <v>1</v>
      </c>
      <c r="J388" s="66"/>
      <c r="K388" s="61"/>
      <c r="L388" s="61"/>
      <c r="M388" s="69"/>
      <c r="N388" s="69"/>
      <c r="O388" s="69"/>
      <c r="P388" s="69"/>
      <c r="Q388" s="64"/>
    </row>
    <row r="389" spans="1:17">
      <c r="A389" s="63" t="s">
        <v>508</v>
      </c>
      <c r="B389" s="75" t="s">
        <v>572</v>
      </c>
      <c r="C389" s="76" t="s">
        <v>154</v>
      </c>
      <c r="D389" s="75" t="s">
        <v>571</v>
      </c>
      <c r="E389" s="125">
        <v>7380218.1899999995</v>
      </c>
      <c r="F389" s="130">
        <v>85</v>
      </c>
      <c r="G389" s="130">
        <v>1</v>
      </c>
      <c r="J389" s="66"/>
      <c r="K389" s="61"/>
      <c r="L389" s="61"/>
      <c r="M389" s="69"/>
      <c r="N389" s="69"/>
      <c r="O389" s="69"/>
      <c r="P389" s="69"/>
      <c r="Q389" s="64"/>
    </row>
    <row r="390" spans="1:17">
      <c r="A390" s="63" t="s">
        <v>509</v>
      </c>
      <c r="B390" s="75" t="s">
        <v>574</v>
      </c>
      <c r="C390" s="76" t="s">
        <v>152</v>
      </c>
      <c r="D390" s="75" t="s">
        <v>571</v>
      </c>
      <c r="E390" s="125">
        <v>2474214.8200000003</v>
      </c>
      <c r="F390" s="130">
        <v>40</v>
      </c>
      <c r="G390" s="130">
        <v>1</v>
      </c>
      <c r="J390" s="66"/>
      <c r="K390" s="61"/>
      <c r="L390" s="61"/>
      <c r="M390" s="69"/>
      <c r="N390" s="69"/>
      <c r="O390" s="69"/>
      <c r="P390" s="69"/>
      <c r="Q390" s="64"/>
    </row>
    <row r="391" spans="1:17">
      <c r="A391" s="63" t="s">
        <v>510</v>
      </c>
      <c r="B391" s="75" t="s">
        <v>572</v>
      </c>
      <c r="C391" s="76" t="s">
        <v>146</v>
      </c>
      <c r="D391" s="75" t="s">
        <v>573</v>
      </c>
      <c r="E391" s="125">
        <v>7055945</v>
      </c>
      <c r="F391" s="130">
        <v>70</v>
      </c>
      <c r="G391" s="130">
        <v>1</v>
      </c>
      <c r="J391" s="66"/>
      <c r="K391" s="61"/>
      <c r="L391" s="61"/>
      <c r="M391" s="69"/>
      <c r="N391" s="69"/>
      <c r="O391" s="69"/>
      <c r="P391" s="69"/>
      <c r="Q391" s="64"/>
    </row>
    <row r="392" spans="1:17">
      <c r="A392" s="63" t="s">
        <v>511</v>
      </c>
      <c r="B392" s="75" t="s">
        <v>572</v>
      </c>
      <c r="C392" s="76" t="s">
        <v>119</v>
      </c>
      <c r="D392" s="75" t="s">
        <v>573</v>
      </c>
      <c r="E392" s="125">
        <v>7996689.2200000007</v>
      </c>
      <c r="F392" s="130">
        <v>88</v>
      </c>
      <c r="G392" s="130">
        <v>1</v>
      </c>
      <c r="J392" s="66"/>
      <c r="K392" s="61"/>
      <c r="L392" s="61"/>
      <c r="M392" s="69"/>
      <c r="N392" s="69"/>
      <c r="O392" s="69"/>
      <c r="P392" s="69"/>
      <c r="Q392" s="64"/>
    </row>
    <row r="393" spans="1:17">
      <c r="A393" s="63" t="s">
        <v>512</v>
      </c>
      <c r="B393" s="75" t="s">
        <v>572</v>
      </c>
      <c r="C393" s="76" t="s">
        <v>134</v>
      </c>
      <c r="D393" s="75" t="s">
        <v>571</v>
      </c>
      <c r="E393" s="125">
        <v>2829699.4</v>
      </c>
      <c r="F393" s="130">
        <v>78</v>
      </c>
      <c r="G393" s="130">
        <v>1</v>
      </c>
      <c r="J393" s="66"/>
      <c r="K393" s="61"/>
      <c r="L393" s="61"/>
      <c r="M393" s="69"/>
      <c r="N393" s="69"/>
      <c r="O393" s="69"/>
      <c r="P393" s="69"/>
      <c r="Q393" s="64"/>
    </row>
    <row r="394" spans="1:17">
      <c r="A394" s="63" t="s">
        <v>513</v>
      </c>
      <c r="B394" s="75" t="s">
        <v>572</v>
      </c>
      <c r="C394" s="76" t="s">
        <v>134</v>
      </c>
      <c r="D394" s="75" t="s">
        <v>571</v>
      </c>
      <c r="E394" s="125">
        <v>1102665.3599999999</v>
      </c>
      <c r="F394" s="130">
        <v>38</v>
      </c>
      <c r="G394" s="130">
        <v>1</v>
      </c>
      <c r="J394" s="66"/>
      <c r="K394" s="61"/>
      <c r="L394" s="61"/>
      <c r="M394" s="69"/>
      <c r="N394" s="69"/>
      <c r="O394" s="69"/>
      <c r="P394" s="69"/>
      <c r="Q394" s="64"/>
    </row>
    <row r="395" spans="1:17">
      <c r="A395" s="63" t="s">
        <v>514</v>
      </c>
      <c r="B395" s="75" t="s">
        <v>572</v>
      </c>
      <c r="C395" s="76" t="s">
        <v>134</v>
      </c>
      <c r="D395" s="75" t="s">
        <v>571</v>
      </c>
      <c r="E395" s="125">
        <v>1746587.0099999998</v>
      </c>
      <c r="F395" s="130">
        <v>40</v>
      </c>
      <c r="G395" s="130">
        <v>1</v>
      </c>
      <c r="J395" s="66"/>
      <c r="K395" s="61"/>
      <c r="L395" s="61"/>
      <c r="M395" s="69"/>
      <c r="N395" s="69"/>
      <c r="O395" s="69"/>
      <c r="P395" s="69"/>
      <c r="Q395" s="64"/>
    </row>
    <row r="396" spans="1:17">
      <c r="A396" s="63" t="s">
        <v>515</v>
      </c>
      <c r="B396" s="75" t="s">
        <v>572</v>
      </c>
      <c r="C396" s="76" t="s">
        <v>111</v>
      </c>
      <c r="D396" s="75" t="s">
        <v>571</v>
      </c>
      <c r="E396" s="125">
        <v>447922.60000000003</v>
      </c>
      <c r="F396" s="130">
        <v>18</v>
      </c>
      <c r="G396" s="130">
        <v>1</v>
      </c>
      <c r="J396" s="66"/>
      <c r="K396" s="61"/>
      <c r="L396" s="61"/>
      <c r="M396" s="69"/>
      <c r="N396" s="69"/>
      <c r="O396" s="69"/>
      <c r="P396" s="69"/>
      <c r="Q396" s="64"/>
    </row>
    <row r="397" spans="1:17">
      <c r="A397" s="63" t="s">
        <v>693</v>
      </c>
      <c r="B397" s="75" t="s">
        <v>572</v>
      </c>
      <c r="C397" s="76" t="s">
        <v>111</v>
      </c>
      <c r="D397" s="75" t="s">
        <v>571</v>
      </c>
      <c r="E397" s="125">
        <v>2654201.19</v>
      </c>
      <c r="F397" s="130">
        <v>60</v>
      </c>
      <c r="G397" s="130">
        <v>1</v>
      </c>
      <c r="J397" s="66"/>
      <c r="K397" s="61"/>
      <c r="L397" s="61"/>
      <c r="M397" s="69"/>
      <c r="N397" s="69"/>
      <c r="O397" s="69"/>
      <c r="P397" s="69"/>
      <c r="Q397" s="64"/>
    </row>
    <row r="398" spans="1:17">
      <c r="A398" s="63" t="s">
        <v>516</v>
      </c>
      <c r="B398" s="75" t="s">
        <v>574</v>
      </c>
      <c r="C398" s="76" t="s">
        <v>168</v>
      </c>
      <c r="D398" s="75" t="s">
        <v>571</v>
      </c>
      <c r="E398" s="125">
        <v>1463798.5</v>
      </c>
      <c r="F398" s="130">
        <v>42</v>
      </c>
      <c r="G398" s="130">
        <v>1</v>
      </c>
      <c r="J398" s="66"/>
      <c r="K398" s="61"/>
      <c r="L398" s="61"/>
      <c r="M398" s="69"/>
      <c r="N398" s="69"/>
      <c r="O398" s="69"/>
      <c r="P398" s="69"/>
      <c r="Q398" s="64"/>
    </row>
    <row r="399" spans="1:17">
      <c r="A399" s="63" t="s">
        <v>694</v>
      </c>
      <c r="B399" s="75" t="s">
        <v>574</v>
      </c>
      <c r="C399" s="76" t="s">
        <v>168</v>
      </c>
      <c r="D399" s="75" t="s">
        <v>571</v>
      </c>
      <c r="E399" s="125">
        <v>1062853.67</v>
      </c>
      <c r="F399" s="130">
        <v>35</v>
      </c>
      <c r="G399" s="130">
        <v>1</v>
      </c>
      <c r="J399" s="66"/>
      <c r="K399" s="61"/>
      <c r="L399" s="61"/>
      <c r="M399" s="69"/>
      <c r="N399" s="69"/>
      <c r="O399" s="69"/>
      <c r="P399" s="69"/>
      <c r="Q399" s="64"/>
    </row>
    <row r="400" spans="1:17">
      <c r="A400" s="63" t="s">
        <v>517</v>
      </c>
      <c r="B400" s="75" t="s">
        <v>572</v>
      </c>
      <c r="C400" s="76" t="s">
        <v>134</v>
      </c>
      <c r="D400" s="75" t="s">
        <v>573</v>
      </c>
      <c r="E400" s="125">
        <v>8395232.0899999999</v>
      </c>
      <c r="F400" s="130">
        <v>75</v>
      </c>
      <c r="G400" s="130">
        <v>1</v>
      </c>
      <c r="J400" s="66"/>
      <c r="K400" s="61"/>
      <c r="L400" s="61"/>
      <c r="M400" s="69"/>
      <c r="N400" s="69"/>
      <c r="O400" s="69"/>
      <c r="P400" s="69"/>
      <c r="Q400" s="64"/>
    </row>
    <row r="401" spans="1:17">
      <c r="A401" s="63" t="s">
        <v>518</v>
      </c>
      <c r="B401" s="75" t="s">
        <v>572</v>
      </c>
      <c r="C401" s="76" t="s">
        <v>146</v>
      </c>
      <c r="D401" s="75" t="s">
        <v>571</v>
      </c>
      <c r="E401" s="125">
        <v>6522726.3300000001</v>
      </c>
      <c r="F401" s="130">
        <v>80</v>
      </c>
      <c r="G401" s="130">
        <v>1</v>
      </c>
      <c r="J401" s="66"/>
      <c r="K401" s="61"/>
      <c r="L401" s="61"/>
      <c r="M401" s="69"/>
      <c r="N401" s="69"/>
      <c r="O401" s="69"/>
      <c r="P401" s="69"/>
      <c r="Q401" s="64"/>
    </row>
    <row r="402" spans="1:17">
      <c r="A402" s="63" t="s">
        <v>519</v>
      </c>
      <c r="B402" s="75" t="s">
        <v>572</v>
      </c>
      <c r="C402" s="76" t="s">
        <v>39</v>
      </c>
      <c r="D402" s="75" t="s">
        <v>573</v>
      </c>
      <c r="E402" s="125">
        <v>4159867.04</v>
      </c>
      <c r="F402" s="130">
        <v>49</v>
      </c>
      <c r="G402" s="130">
        <v>1</v>
      </c>
      <c r="J402" s="66"/>
      <c r="K402" s="61"/>
      <c r="L402" s="61"/>
      <c r="M402" s="69"/>
      <c r="N402" s="69"/>
      <c r="O402" s="69"/>
      <c r="P402" s="69"/>
      <c r="Q402" s="64"/>
    </row>
    <row r="403" spans="1:17">
      <c r="A403" s="63" t="s">
        <v>520</v>
      </c>
      <c r="B403" s="75" t="s">
        <v>572</v>
      </c>
      <c r="C403" s="76" t="s">
        <v>111</v>
      </c>
      <c r="D403" s="75" t="s">
        <v>573</v>
      </c>
      <c r="E403" s="125">
        <v>11380721.02</v>
      </c>
      <c r="F403" s="130">
        <v>105</v>
      </c>
      <c r="G403" s="130">
        <v>1</v>
      </c>
      <c r="J403" s="66"/>
      <c r="K403" s="61"/>
      <c r="L403" s="61"/>
      <c r="M403" s="69"/>
      <c r="N403" s="69"/>
      <c r="O403" s="69"/>
      <c r="P403" s="69"/>
      <c r="Q403" s="64"/>
    </row>
    <row r="404" spans="1:17">
      <c r="A404" s="63" t="s">
        <v>521</v>
      </c>
      <c r="B404" s="75" t="s">
        <v>572</v>
      </c>
      <c r="C404" s="76" t="s">
        <v>141</v>
      </c>
      <c r="D404" s="75" t="s">
        <v>573</v>
      </c>
      <c r="E404" s="125">
        <v>4744199.0600000005</v>
      </c>
      <c r="F404" s="130">
        <v>50</v>
      </c>
      <c r="G404" s="130">
        <v>1</v>
      </c>
      <c r="J404" s="66"/>
      <c r="K404" s="61"/>
      <c r="L404" s="61"/>
      <c r="M404" s="69"/>
      <c r="N404" s="69"/>
      <c r="O404" s="69"/>
      <c r="P404" s="69"/>
      <c r="Q404" s="64"/>
    </row>
    <row r="405" spans="1:17">
      <c r="A405" s="63" t="s">
        <v>586</v>
      </c>
      <c r="B405" s="75" t="s">
        <v>572</v>
      </c>
      <c r="C405" s="76" t="s">
        <v>176</v>
      </c>
      <c r="D405" s="75" t="s">
        <v>573</v>
      </c>
      <c r="E405" s="125">
        <v>566830.05999999994</v>
      </c>
      <c r="F405" s="130">
        <v>30</v>
      </c>
      <c r="G405" s="130">
        <v>1</v>
      </c>
      <c r="J405" s="66"/>
      <c r="K405" s="61"/>
      <c r="L405" s="61"/>
      <c r="M405" s="69"/>
      <c r="N405" s="69"/>
      <c r="O405" s="69"/>
      <c r="P405" s="69"/>
      <c r="Q405" s="64"/>
    </row>
    <row r="406" spans="1:17">
      <c r="A406" s="63" t="s">
        <v>621</v>
      </c>
      <c r="B406" s="75" t="s">
        <v>572</v>
      </c>
      <c r="C406" s="76" t="s">
        <v>160</v>
      </c>
      <c r="D406" s="75" t="s">
        <v>573</v>
      </c>
      <c r="E406" s="125">
        <v>1796473.6800000002</v>
      </c>
      <c r="F406" s="130">
        <v>29</v>
      </c>
      <c r="G406" s="130">
        <v>1</v>
      </c>
      <c r="J406" s="66"/>
      <c r="K406" s="61"/>
      <c r="L406" s="61"/>
      <c r="M406" s="69"/>
      <c r="N406" s="69"/>
      <c r="O406" s="69"/>
      <c r="P406" s="69"/>
      <c r="Q406" s="64"/>
    </row>
    <row r="407" spans="1:17">
      <c r="A407" s="63" t="s">
        <v>522</v>
      </c>
      <c r="B407" s="75" t="s">
        <v>572</v>
      </c>
      <c r="C407" s="76" t="s">
        <v>160</v>
      </c>
      <c r="D407" s="75" t="s">
        <v>573</v>
      </c>
      <c r="E407" s="125">
        <v>1895664.9600000002</v>
      </c>
      <c r="F407" s="130">
        <v>32</v>
      </c>
      <c r="G407" s="130">
        <v>1</v>
      </c>
      <c r="J407" s="66"/>
      <c r="K407" s="61"/>
      <c r="L407" s="61"/>
      <c r="M407" s="69"/>
      <c r="N407" s="69"/>
      <c r="O407" s="69"/>
      <c r="P407" s="69"/>
      <c r="Q407" s="64"/>
    </row>
    <row r="408" spans="1:17">
      <c r="A408" s="63" t="s">
        <v>622</v>
      </c>
      <c r="B408" s="75" t="s">
        <v>574</v>
      </c>
      <c r="C408" s="76" t="s">
        <v>126</v>
      </c>
      <c r="D408" s="75" t="s">
        <v>571</v>
      </c>
      <c r="E408" s="125">
        <v>2045312.8</v>
      </c>
      <c r="F408" s="130">
        <v>60</v>
      </c>
      <c r="G408" s="130">
        <v>1</v>
      </c>
      <c r="J408" s="66"/>
      <c r="K408" s="61"/>
      <c r="L408" s="61"/>
      <c r="M408" s="69"/>
      <c r="N408" s="69"/>
      <c r="O408" s="69"/>
      <c r="P408" s="69"/>
      <c r="Q408" s="64"/>
    </row>
    <row r="409" spans="1:17">
      <c r="A409" s="63" t="s">
        <v>623</v>
      </c>
      <c r="B409" s="75" t="s">
        <v>574</v>
      </c>
      <c r="C409" s="76" t="s">
        <v>126</v>
      </c>
      <c r="D409" s="75" t="s">
        <v>571</v>
      </c>
      <c r="E409" s="125">
        <v>2061915.09</v>
      </c>
      <c r="F409" s="130">
        <v>40</v>
      </c>
      <c r="G409" s="130">
        <v>1</v>
      </c>
      <c r="J409" s="66"/>
      <c r="K409" s="61"/>
      <c r="L409" s="61"/>
      <c r="M409" s="69"/>
      <c r="N409" s="69"/>
      <c r="O409" s="69"/>
      <c r="P409" s="69"/>
      <c r="Q409" s="64"/>
    </row>
    <row r="410" spans="1:17">
      <c r="A410" s="63" t="s">
        <v>624</v>
      </c>
      <c r="B410" s="75" t="s">
        <v>572</v>
      </c>
      <c r="C410" s="76" t="s">
        <v>136</v>
      </c>
      <c r="D410" s="75" t="s">
        <v>573</v>
      </c>
      <c r="E410" s="125">
        <v>2286639.0299999998</v>
      </c>
      <c r="F410" s="130">
        <v>50</v>
      </c>
      <c r="G410" s="130">
        <v>1</v>
      </c>
      <c r="J410" s="66"/>
      <c r="K410" s="61"/>
      <c r="L410" s="61"/>
      <c r="M410" s="69"/>
      <c r="N410" s="69"/>
      <c r="O410" s="69"/>
      <c r="P410" s="69"/>
      <c r="Q410" s="64"/>
    </row>
    <row r="411" spans="1:17">
      <c r="A411" s="63" t="s">
        <v>625</v>
      </c>
      <c r="B411" s="75" t="s">
        <v>572</v>
      </c>
      <c r="C411" s="76" t="s">
        <v>174</v>
      </c>
      <c r="D411" s="75" t="s">
        <v>571</v>
      </c>
      <c r="E411" s="125">
        <v>5499867.1200000001</v>
      </c>
      <c r="F411" s="130">
        <v>80</v>
      </c>
      <c r="G411" s="130">
        <v>1</v>
      </c>
      <c r="J411" s="66"/>
      <c r="K411" s="61"/>
      <c r="L411" s="61"/>
      <c r="M411" s="69"/>
      <c r="N411" s="69"/>
      <c r="O411" s="69"/>
      <c r="P411" s="69"/>
      <c r="Q411" s="64"/>
    </row>
    <row r="412" spans="1:17">
      <c r="A412" s="63" t="s">
        <v>626</v>
      </c>
      <c r="B412" s="75" t="s">
        <v>572</v>
      </c>
      <c r="C412" s="76" t="s">
        <v>153</v>
      </c>
      <c r="D412" s="75" t="s">
        <v>571</v>
      </c>
      <c r="E412" s="125">
        <v>1250208.1299999999</v>
      </c>
      <c r="F412" s="130">
        <v>43</v>
      </c>
      <c r="G412" s="130">
        <v>1</v>
      </c>
      <c r="J412" s="66"/>
      <c r="K412" s="61"/>
      <c r="L412" s="61"/>
      <c r="M412" s="69"/>
      <c r="N412" s="69"/>
      <c r="O412" s="69"/>
      <c r="P412" s="69"/>
      <c r="Q412" s="64"/>
    </row>
    <row r="413" spans="1:17">
      <c r="A413" s="63" t="s">
        <v>627</v>
      </c>
      <c r="B413" s="75" t="s">
        <v>572</v>
      </c>
      <c r="C413" s="76" t="s">
        <v>123</v>
      </c>
      <c r="D413" s="75" t="s">
        <v>573</v>
      </c>
      <c r="E413" s="125">
        <v>4185179.6799999997</v>
      </c>
      <c r="F413" s="130">
        <v>50</v>
      </c>
      <c r="G413" s="130">
        <v>1</v>
      </c>
      <c r="J413" s="66"/>
      <c r="K413" s="61"/>
      <c r="L413" s="61"/>
      <c r="M413" s="69"/>
      <c r="N413" s="69"/>
      <c r="O413" s="69"/>
      <c r="P413" s="69"/>
      <c r="Q413" s="64"/>
    </row>
    <row r="414" spans="1:17">
      <c r="A414" s="63" t="s">
        <v>628</v>
      </c>
      <c r="B414" s="75" t="s">
        <v>572</v>
      </c>
      <c r="C414" s="76" t="s">
        <v>38</v>
      </c>
      <c r="D414" s="75" t="s">
        <v>573</v>
      </c>
      <c r="E414" s="125">
        <v>11280258.65</v>
      </c>
      <c r="F414" s="130">
        <v>90</v>
      </c>
      <c r="G414" s="130">
        <v>1</v>
      </c>
      <c r="J414" s="66"/>
      <c r="K414" s="61"/>
      <c r="L414" s="61"/>
      <c r="M414" s="69"/>
      <c r="N414" s="69"/>
      <c r="O414" s="69"/>
      <c r="P414" s="69"/>
      <c r="Q414" s="64"/>
    </row>
    <row r="415" spans="1:17">
      <c r="A415" s="63" t="s">
        <v>629</v>
      </c>
      <c r="B415" s="75" t="s">
        <v>572</v>
      </c>
      <c r="C415" s="76" t="s">
        <v>150</v>
      </c>
      <c r="D415" s="75" t="s">
        <v>573</v>
      </c>
      <c r="E415" s="125">
        <v>4386950.72</v>
      </c>
      <c r="F415" s="130">
        <v>35</v>
      </c>
      <c r="G415" s="130">
        <v>1</v>
      </c>
      <c r="J415" s="66"/>
      <c r="K415" s="61"/>
      <c r="L415" s="61"/>
      <c r="M415" s="69"/>
      <c r="N415" s="69"/>
      <c r="O415" s="69"/>
      <c r="P415" s="69"/>
      <c r="Q415" s="64"/>
    </row>
    <row r="416" spans="1:17">
      <c r="A416" s="63" t="s">
        <v>523</v>
      </c>
      <c r="B416" s="75" t="s">
        <v>572</v>
      </c>
      <c r="C416" s="76" t="s">
        <v>146</v>
      </c>
      <c r="D416" s="75" t="s">
        <v>571</v>
      </c>
      <c r="E416" s="125">
        <v>6505062.8599999994</v>
      </c>
      <c r="F416" s="130">
        <v>66</v>
      </c>
      <c r="G416" s="130">
        <v>1</v>
      </c>
      <c r="J416" s="66"/>
      <c r="K416" s="61"/>
      <c r="L416" s="61"/>
      <c r="M416" s="69"/>
      <c r="N416" s="69"/>
      <c r="O416" s="69"/>
      <c r="P416" s="69"/>
      <c r="Q416" s="64"/>
    </row>
    <row r="417" spans="1:17">
      <c r="A417" s="63" t="s">
        <v>707</v>
      </c>
      <c r="B417" s="75" t="s">
        <v>572</v>
      </c>
      <c r="C417" s="76" t="s">
        <v>144</v>
      </c>
      <c r="D417" s="75" t="s">
        <v>571</v>
      </c>
      <c r="E417" s="125">
        <v>3143819.8200000003</v>
      </c>
      <c r="F417" s="130">
        <v>90</v>
      </c>
      <c r="G417" s="130">
        <v>1</v>
      </c>
      <c r="J417" s="66"/>
      <c r="K417" s="61"/>
      <c r="L417" s="61"/>
      <c r="M417" s="69"/>
      <c r="N417" s="69"/>
      <c r="O417" s="69"/>
      <c r="P417" s="69"/>
      <c r="Q417" s="64"/>
    </row>
    <row r="418" spans="1:17">
      <c r="A418" s="63" t="s">
        <v>630</v>
      </c>
      <c r="B418" s="75" t="s">
        <v>572</v>
      </c>
      <c r="C418" s="76" t="s">
        <v>136</v>
      </c>
      <c r="D418" s="75" t="s">
        <v>573</v>
      </c>
      <c r="E418" s="125">
        <v>5883268.25</v>
      </c>
      <c r="F418" s="130">
        <v>53</v>
      </c>
      <c r="G418" s="130">
        <v>1</v>
      </c>
      <c r="J418" s="66"/>
      <c r="K418" s="61"/>
      <c r="L418" s="61"/>
      <c r="M418" s="69"/>
      <c r="N418" s="69"/>
      <c r="O418" s="69"/>
      <c r="P418" s="69"/>
      <c r="Q418" s="64"/>
    </row>
    <row r="419" spans="1:17">
      <c r="A419" s="63" t="s">
        <v>631</v>
      </c>
      <c r="B419" s="75" t="s">
        <v>572</v>
      </c>
      <c r="C419" s="76" t="s">
        <v>123</v>
      </c>
      <c r="D419" s="75" t="s">
        <v>571</v>
      </c>
      <c r="E419" s="125">
        <v>1196403.9500000002</v>
      </c>
      <c r="F419" s="130">
        <v>32</v>
      </c>
      <c r="G419" s="130">
        <v>1</v>
      </c>
      <c r="J419" s="66"/>
      <c r="K419" s="61"/>
      <c r="L419" s="61"/>
      <c r="M419" s="69"/>
      <c r="N419" s="69"/>
      <c r="O419" s="69"/>
      <c r="P419" s="69"/>
      <c r="Q419" s="64"/>
    </row>
    <row r="420" spans="1:17">
      <c r="A420" s="63" t="s">
        <v>632</v>
      </c>
      <c r="B420" s="75" t="s">
        <v>574</v>
      </c>
      <c r="C420" s="76" t="s">
        <v>126</v>
      </c>
      <c r="D420" s="75" t="s">
        <v>573</v>
      </c>
      <c r="E420" s="125">
        <v>1429062.1500000001</v>
      </c>
      <c r="F420" s="130">
        <v>25</v>
      </c>
      <c r="G420" s="130">
        <v>1</v>
      </c>
      <c r="J420" s="66"/>
      <c r="K420" s="61"/>
      <c r="L420" s="61"/>
      <c r="M420" s="69"/>
      <c r="N420" s="69"/>
      <c r="O420" s="69"/>
      <c r="P420" s="69"/>
      <c r="Q420" s="64"/>
    </row>
    <row r="421" spans="1:17">
      <c r="A421" s="63" t="s">
        <v>633</v>
      </c>
      <c r="B421" s="75" t="s">
        <v>572</v>
      </c>
      <c r="C421" s="76" t="s">
        <v>176</v>
      </c>
      <c r="D421" s="75" t="s">
        <v>571</v>
      </c>
      <c r="E421" s="125">
        <v>4006520.5999999996</v>
      </c>
      <c r="F421" s="130">
        <v>80</v>
      </c>
      <c r="G421" s="130">
        <v>1</v>
      </c>
      <c r="J421" s="66"/>
      <c r="K421" s="61"/>
      <c r="L421" s="61"/>
      <c r="M421" s="69"/>
      <c r="N421" s="69"/>
      <c r="O421" s="69"/>
      <c r="P421" s="69"/>
      <c r="Q421" s="64"/>
    </row>
    <row r="422" spans="1:17">
      <c r="A422" s="63" t="s">
        <v>634</v>
      </c>
      <c r="B422" s="75" t="s">
        <v>572</v>
      </c>
      <c r="C422" s="76" t="s">
        <v>127</v>
      </c>
      <c r="D422" s="75" t="s">
        <v>573</v>
      </c>
      <c r="E422" s="125">
        <v>1349593.6300000001</v>
      </c>
      <c r="F422" s="130">
        <v>0</v>
      </c>
      <c r="G422" s="130">
        <v>1</v>
      </c>
      <c r="J422" s="66"/>
      <c r="K422" s="61"/>
      <c r="L422" s="61"/>
      <c r="M422" s="69"/>
      <c r="N422" s="69"/>
      <c r="O422" s="69"/>
      <c r="P422" s="69"/>
      <c r="Q422" s="64"/>
    </row>
    <row r="423" spans="1:17">
      <c r="A423" s="63" t="s">
        <v>635</v>
      </c>
      <c r="B423" s="75" t="s">
        <v>574</v>
      </c>
      <c r="C423" s="76" t="s">
        <v>120</v>
      </c>
      <c r="D423" s="75" t="s">
        <v>571</v>
      </c>
      <c r="E423" s="125">
        <v>2418039</v>
      </c>
      <c r="F423" s="130">
        <v>41</v>
      </c>
      <c r="G423" s="130">
        <v>1</v>
      </c>
      <c r="J423" s="66"/>
      <c r="K423" s="61"/>
      <c r="L423" s="61"/>
      <c r="M423" s="69"/>
      <c r="N423" s="69"/>
      <c r="O423" s="69"/>
      <c r="P423" s="69"/>
      <c r="Q423" s="64"/>
    </row>
    <row r="424" spans="1:17">
      <c r="A424" s="63" t="s">
        <v>636</v>
      </c>
      <c r="B424" s="75" t="s">
        <v>572</v>
      </c>
      <c r="C424" s="76" t="s">
        <v>145</v>
      </c>
      <c r="D424" s="75" t="s">
        <v>571</v>
      </c>
      <c r="E424" s="125">
        <v>5811045.3900000006</v>
      </c>
      <c r="F424" s="130">
        <v>56</v>
      </c>
      <c r="G424" s="130">
        <v>1</v>
      </c>
      <c r="J424" s="66"/>
      <c r="K424" s="61"/>
      <c r="L424" s="61"/>
      <c r="M424" s="69"/>
      <c r="N424" s="69"/>
      <c r="O424" s="69"/>
      <c r="P424" s="69"/>
      <c r="Q424" s="64"/>
    </row>
    <row r="425" spans="1:17">
      <c r="A425" s="63" t="s">
        <v>637</v>
      </c>
      <c r="B425" s="75" t="s">
        <v>572</v>
      </c>
      <c r="C425" s="76" t="s">
        <v>151</v>
      </c>
      <c r="D425" s="75" t="s">
        <v>571</v>
      </c>
      <c r="E425" s="125">
        <v>1991066.22</v>
      </c>
      <c r="F425" s="130">
        <v>50</v>
      </c>
      <c r="G425" s="130">
        <v>1</v>
      </c>
      <c r="J425" s="66"/>
      <c r="K425" s="61"/>
      <c r="L425" s="61"/>
      <c r="M425" s="69"/>
      <c r="N425" s="69"/>
      <c r="O425" s="69"/>
      <c r="P425" s="69"/>
      <c r="Q425" s="64"/>
    </row>
    <row r="426" spans="1:17">
      <c r="A426" s="63" t="s">
        <v>638</v>
      </c>
      <c r="B426" s="75" t="s">
        <v>574</v>
      </c>
      <c r="C426" s="76" t="s">
        <v>170</v>
      </c>
      <c r="D426" s="75" t="s">
        <v>573</v>
      </c>
      <c r="E426" s="125">
        <v>1525805.1300000001</v>
      </c>
      <c r="F426" s="130">
        <v>35</v>
      </c>
      <c r="G426" s="130">
        <v>1</v>
      </c>
      <c r="J426" s="66"/>
      <c r="K426" s="61"/>
      <c r="L426" s="61"/>
      <c r="M426" s="69"/>
      <c r="N426" s="69"/>
      <c r="O426" s="69"/>
      <c r="P426" s="69"/>
      <c r="Q426" s="64"/>
    </row>
    <row r="427" spans="1:17">
      <c r="A427" s="63" t="s">
        <v>639</v>
      </c>
      <c r="B427" s="75" t="s">
        <v>574</v>
      </c>
      <c r="C427" s="76" t="s">
        <v>120</v>
      </c>
      <c r="D427" s="75" t="s">
        <v>571</v>
      </c>
      <c r="E427" s="125">
        <v>672364.96</v>
      </c>
      <c r="F427" s="130">
        <v>24</v>
      </c>
      <c r="G427" s="130">
        <v>1</v>
      </c>
      <c r="J427" s="66"/>
      <c r="K427" s="61"/>
      <c r="L427" s="61"/>
      <c r="M427" s="69"/>
      <c r="N427" s="69"/>
      <c r="O427" s="69"/>
      <c r="P427" s="69"/>
      <c r="Q427" s="64"/>
    </row>
    <row r="428" spans="1:17">
      <c r="A428" s="63" t="s">
        <v>438</v>
      </c>
      <c r="B428" s="75" t="s">
        <v>572</v>
      </c>
      <c r="C428" s="76" t="s">
        <v>174</v>
      </c>
      <c r="D428" s="75" t="s">
        <v>573</v>
      </c>
      <c r="E428" s="125">
        <v>3767254.16</v>
      </c>
      <c r="F428" s="130">
        <v>50</v>
      </c>
      <c r="G428" s="130">
        <v>1</v>
      </c>
      <c r="J428" s="66"/>
      <c r="K428" s="61"/>
      <c r="L428" s="61"/>
      <c r="M428" s="69"/>
      <c r="N428" s="69"/>
      <c r="O428" s="69"/>
      <c r="P428" s="69"/>
      <c r="Q428" s="64"/>
    </row>
    <row r="429" spans="1:17">
      <c r="A429" s="63" t="s">
        <v>640</v>
      </c>
      <c r="B429" s="75" t="s">
        <v>572</v>
      </c>
      <c r="C429" s="76" t="s">
        <v>39</v>
      </c>
      <c r="D429" s="75" t="s">
        <v>573</v>
      </c>
      <c r="E429" s="125">
        <v>2904659.08</v>
      </c>
      <c r="F429" s="130">
        <v>40</v>
      </c>
      <c r="G429" s="130">
        <v>1</v>
      </c>
      <c r="J429" s="66"/>
      <c r="K429" s="61"/>
      <c r="L429" s="61"/>
      <c r="M429" s="69"/>
      <c r="N429" s="69"/>
      <c r="O429" s="69"/>
      <c r="P429" s="69"/>
      <c r="Q429" s="64"/>
    </row>
    <row r="430" spans="1:17">
      <c r="A430" s="63" t="s">
        <v>641</v>
      </c>
      <c r="B430" s="75" t="s">
        <v>572</v>
      </c>
      <c r="C430" s="76" t="s">
        <v>160</v>
      </c>
      <c r="D430" s="75" t="s">
        <v>571</v>
      </c>
      <c r="E430" s="125">
        <v>3798016.7699999996</v>
      </c>
      <c r="F430" s="130">
        <v>57</v>
      </c>
      <c r="G430" s="130">
        <v>1</v>
      </c>
      <c r="J430" s="66"/>
      <c r="K430" s="61"/>
      <c r="L430" s="61"/>
      <c r="M430" s="69"/>
      <c r="N430" s="69"/>
      <c r="O430" s="69"/>
      <c r="P430" s="69"/>
      <c r="Q430" s="64"/>
    </row>
    <row r="431" spans="1:17">
      <c r="A431" s="63" t="s">
        <v>642</v>
      </c>
      <c r="B431" s="75" t="s">
        <v>574</v>
      </c>
      <c r="C431" s="76" t="s">
        <v>124</v>
      </c>
      <c r="D431" s="75" t="s">
        <v>573</v>
      </c>
      <c r="E431" s="125">
        <v>1973712.71</v>
      </c>
      <c r="F431" s="130">
        <v>32</v>
      </c>
      <c r="G431" s="130">
        <v>1</v>
      </c>
      <c r="J431" s="66"/>
      <c r="K431" s="61"/>
      <c r="L431" s="61"/>
      <c r="M431" s="69"/>
      <c r="N431" s="69"/>
      <c r="O431" s="69"/>
      <c r="P431" s="69"/>
      <c r="Q431" s="64"/>
    </row>
    <row r="432" spans="1:17">
      <c r="A432" s="63" t="s">
        <v>643</v>
      </c>
      <c r="B432" s="75" t="s">
        <v>572</v>
      </c>
      <c r="C432" s="76" t="s">
        <v>39</v>
      </c>
      <c r="D432" s="75" t="s">
        <v>573</v>
      </c>
      <c r="E432" s="125">
        <v>2444274.34</v>
      </c>
      <c r="F432" s="130">
        <v>31</v>
      </c>
      <c r="G432" s="130">
        <v>1</v>
      </c>
      <c r="J432" s="66"/>
      <c r="K432" s="61"/>
      <c r="L432" s="61"/>
      <c r="M432" s="69"/>
      <c r="N432" s="69"/>
      <c r="O432" s="69"/>
      <c r="P432" s="69"/>
      <c r="Q432" s="64"/>
    </row>
    <row r="433" spans="1:17">
      <c r="A433" s="63" t="s">
        <v>644</v>
      </c>
      <c r="B433" s="75" t="s">
        <v>572</v>
      </c>
      <c r="C433" s="76" t="s">
        <v>137</v>
      </c>
      <c r="D433" s="75" t="s">
        <v>573</v>
      </c>
      <c r="E433" s="125">
        <v>4914927.5199999996</v>
      </c>
      <c r="F433" s="130">
        <v>69</v>
      </c>
      <c r="G433" s="130">
        <v>1</v>
      </c>
      <c r="J433" s="66"/>
      <c r="K433" s="61"/>
      <c r="L433" s="61"/>
      <c r="M433" s="69"/>
      <c r="N433" s="69"/>
      <c r="O433" s="69"/>
      <c r="P433" s="69"/>
      <c r="Q433" s="64"/>
    </row>
    <row r="434" spans="1:17">
      <c r="A434" s="63" t="s">
        <v>689</v>
      </c>
      <c r="B434" s="75" t="s">
        <v>574</v>
      </c>
      <c r="C434" s="76" t="s">
        <v>171</v>
      </c>
      <c r="D434" s="75" t="s">
        <v>571</v>
      </c>
      <c r="E434" s="125">
        <v>1110118.5699999998</v>
      </c>
      <c r="F434" s="130">
        <v>36</v>
      </c>
      <c r="G434" s="130">
        <v>1</v>
      </c>
      <c r="J434" s="66"/>
      <c r="K434" s="61"/>
      <c r="L434" s="61"/>
      <c r="M434" s="69"/>
      <c r="N434" s="69"/>
      <c r="O434" s="69"/>
      <c r="P434" s="69"/>
      <c r="Q434" s="64"/>
    </row>
    <row r="435" spans="1:17">
      <c r="A435" s="63" t="s">
        <v>645</v>
      </c>
      <c r="B435" s="75" t="s">
        <v>572</v>
      </c>
      <c r="C435" s="76" t="s">
        <v>115</v>
      </c>
      <c r="D435" s="75" t="s">
        <v>573</v>
      </c>
      <c r="E435" s="125">
        <v>7975105.2999999998</v>
      </c>
      <c r="F435" s="130">
        <v>52</v>
      </c>
      <c r="G435" s="130">
        <v>1</v>
      </c>
      <c r="J435" s="66"/>
      <c r="K435" s="61"/>
      <c r="L435" s="61"/>
      <c r="M435" s="69"/>
      <c r="N435" s="69"/>
      <c r="O435" s="69"/>
      <c r="P435" s="69"/>
      <c r="Q435" s="64"/>
    </row>
    <row r="436" spans="1:17">
      <c r="A436" s="63" t="s">
        <v>646</v>
      </c>
      <c r="B436" s="75" t="s">
        <v>572</v>
      </c>
      <c r="C436" s="76" t="s">
        <v>174</v>
      </c>
      <c r="D436" s="75" t="s">
        <v>571</v>
      </c>
      <c r="E436" s="125">
        <v>7996094.7100000009</v>
      </c>
      <c r="F436" s="130">
        <v>85</v>
      </c>
      <c r="G436" s="130">
        <v>1</v>
      </c>
      <c r="J436" s="66"/>
      <c r="K436" s="61"/>
      <c r="L436" s="61"/>
      <c r="M436" s="69"/>
      <c r="N436" s="69"/>
      <c r="O436" s="69"/>
      <c r="P436" s="69"/>
      <c r="Q436" s="64"/>
    </row>
    <row r="437" spans="1:17">
      <c r="A437" s="63" t="s">
        <v>647</v>
      </c>
      <c r="B437" s="75" t="s">
        <v>572</v>
      </c>
      <c r="C437" s="76" t="s">
        <v>150</v>
      </c>
      <c r="D437" s="75" t="s">
        <v>573</v>
      </c>
      <c r="E437" s="125">
        <v>5882242.6299999999</v>
      </c>
      <c r="F437" s="130">
        <v>55</v>
      </c>
      <c r="G437" s="130">
        <v>1</v>
      </c>
      <c r="J437" s="66"/>
      <c r="K437" s="61"/>
      <c r="L437" s="61"/>
      <c r="M437" s="69"/>
      <c r="N437" s="69"/>
      <c r="O437" s="69"/>
      <c r="P437" s="69"/>
      <c r="Q437" s="64"/>
    </row>
    <row r="438" spans="1:17">
      <c r="A438" s="63" t="s">
        <v>648</v>
      </c>
      <c r="B438" s="75" t="s">
        <v>572</v>
      </c>
      <c r="C438" s="76" t="s">
        <v>132</v>
      </c>
      <c r="D438" s="75" t="s">
        <v>571</v>
      </c>
      <c r="E438" s="125">
        <v>2380469.59</v>
      </c>
      <c r="F438" s="130">
        <v>60</v>
      </c>
      <c r="G438" s="130">
        <v>1</v>
      </c>
      <c r="J438" s="66"/>
      <c r="K438" s="61"/>
      <c r="L438" s="61"/>
      <c r="M438" s="69"/>
      <c r="N438" s="69"/>
      <c r="O438" s="69"/>
      <c r="P438" s="69"/>
      <c r="Q438" s="64"/>
    </row>
    <row r="439" spans="1:17">
      <c r="A439" s="63" t="s">
        <v>649</v>
      </c>
      <c r="B439" s="75" t="s">
        <v>574</v>
      </c>
      <c r="C439" s="76" t="s">
        <v>171</v>
      </c>
      <c r="D439" s="75" t="s">
        <v>571</v>
      </c>
      <c r="E439" s="125">
        <v>1938911.4400000002</v>
      </c>
      <c r="F439" s="130">
        <v>37</v>
      </c>
      <c r="G439" s="130">
        <v>1</v>
      </c>
      <c r="J439" s="66"/>
      <c r="K439" s="61"/>
      <c r="L439" s="61"/>
      <c r="M439" s="69"/>
      <c r="N439" s="69"/>
      <c r="O439" s="69"/>
      <c r="P439" s="69"/>
      <c r="Q439" s="64"/>
    </row>
    <row r="440" spans="1:17">
      <c r="A440" s="63" t="s">
        <v>524</v>
      </c>
      <c r="B440" s="75" t="s">
        <v>572</v>
      </c>
      <c r="C440" s="76" t="s">
        <v>115</v>
      </c>
      <c r="D440" s="75" t="s">
        <v>571</v>
      </c>
      <c r="E440" s="125">
        <v>1665565.75</v>
      </c>
      <c r="F440" s="130">
        <v>46</v>
      </c>
      <c r="G440" s="130">
        <v>1</v>
      </c>
      <c r="J440" s="66"/>
      <c r="K440" s="61"/>
      <c r="L440" s="61"/>
      <c r="M440" s="69"/>
      <c r="N440" s="69"/>
      <c r="O440" s="69"/>
      <c r="P440" s="69"/>
      <c r="Q440" s="64"/>
    </row>
    <row r="441" spans="1:17">
      <c r="A441" s="63" t="s">
        <v>525</v>
      </c>
      <c r="B441" s="75" t="s">
        <v>574</v>
      </c>
      <c r="C441" s="76" t="s">
        <v>167</v>
      </c>
      <c r="D441" s="75" t="s">
        <v>573</v>
      </c>
      <c r="E441" s="125">
        <v>2036448.52</v>
      </c>
      <c r="F441" s="130">
        <v>45</v>
      </c>
      <c r="G441" s="130">
        <v>1</v>
      </c>
      <c r="J441" s="66"/>
      <c r="K441" s="61"/>
      <c r="L441" s="61"/>
      <c r="M441" s="69"/>
      <c r="N441" s="69"/>
      <c r="O441" s="69"/>
      <c r="P441" s="69"/>
      <c r="Q441" s="64"/>
    </row>
    <row r="442" spans="1:17">
      <c r="A442" s="63" t="s">
        <v>526</v>
      </c>
      <c r="B442" s="75" t="s">
        <v>572</v>
      </c>
      <c r="C442" s="76" t="s">
        <v>110</v>
      </c>
      <c r="D442" s="75" t="s">
        <v>573</v>
      </c>
      <c r="E442" s="125">
        <v>1600434.0500000003</v>
      </c>
      <c r="F442" s="130">
        <v>33</v>
      </c>
      <c r="G442" s="130">
        <v>1</v>
      </c>
      <c r="J442" s="66"/>
      <c r="K442" s="61"/>
      <c r="L442" s="61"/>
      <c r="M442" s="69"/>
      <c r="N442" s="69"/>
      <c r="O442" s="69"/>
      <c r="P442" s="69"/>
      <c r="Q442" s="64"/>
    </row>
    <row r="443" spans="1:17">
      <c r="A443" s="63" t="s">
        <v>527</v>
      </c>
      <c r="B443" s="75" t="s">
        <v>574</v>
      </c>
      <c r="C443" s="76" t="s">
        <v>138</v>
      </c>
      <c r="D443" s="75" t="s">
        <v>571</v>
      </c>
      <c r="E443" s="125">
        <v>4588772.46</v>
      </c>
      <c r="F443" s="130">
        <v>59</v>
      </c>
      <c r="G443" s="130">
        <v>1</v>
      </c>
      <c r="J443" s="66"/>
      <c r="K443" s="61"/>
      <c r="L443" s="61"/>
      <c r="M443" s="69"/>
      <c r="N443" s="69"/>
      <c r="O443" s="69"/>
      <c r="P443" s="69"/>
      <c r="Q443" s="64"/>
    </row>
    <row r="444" spans="1:17">
      <c r="A444" s="63" t="s">
        <v>695</v>
      </c>
      <c r="B444" s="75" t="s">
        <v>574</v>
      </c>
      <c r="C444" s="76" t="s">
        <v>138</v>
      </c>
      <c r="D444" s="75" t="s">
        <v>571</v>
      </c>
      <c r="E444" s="125">
        <v>2008292.3800000001</v>
      </c>
      <c r="F444" s="130">
        <v>37</v>
      </c>
      <c r="G444" s="130">
        <v>1</v>
      </c>
      <c r="J444" s="66"/>
      <c r="K444" s="61"/>
      <c r="L444" s="61"/>
      <c r="M444" s="69"/>
      <c r="N444" s="69"/>
      <c r="O444" s="69"/>
      <c r="P444" s="69"/>
      <c r="Q444" s="64"/>
    </row>
    <row r="445" spans="1:17">
      <c r="A445" s="63" t="s">
        <v>528</v>
      </c>
      <c r="B445" s="75" t="s">
        <v>572</v>
      </c>
      <c r="C445" s="76" t="s">
        <v>115</v>
      </c>
      <c r="D445" s="75" t="s">
        <v>571</v>
      </c>
      <c r="E445" s="125">
        <v>6432031.0999999996</v>
      </c>
      <c r="F445" s="130">
        <v>75</v>
      </c>
      <c r="G445" s="130">
        <v>1</v>
      </c>
      <c r="J445" s="66"/>
      <c r="K445" s="61"/>
      <c r="L445" s="61"/>
      <c r="M445" s="69"/>
      <c r="N445" s="69"/>
      <c r="O445" s="69"/>
      <c r="P445" s="69"/>
      <c r="Q445" s="64"/>
    </row>
    <row r="446" spans="1:17">
      <c r="A446" s="63" t="s">
        <v>529</v>
      </c>
      <c r="B446" s="75" t="s">
        <v>572</v>
      </c>
      <c r="C446" s="76" t="s">
        <v>136</v>
      </c>
      <c r="D446" s="75" t="s">
        <v>573</v>
      </c>
      <c r="E446" s="125">
        <v>4121761.74</v>
      </c>
      <c r="F446" s="130">
        <v>47</v>
      </c>
      <c r="G446" s="130">
        <v>1</v>
      </c>
      <c r="J446" s="66"/>
      <c r="K446" s="61"/>
      <c r="L446" s="61"/>
      <c r="M446" s="69"/>
      <c r="N446" s="69"/>
      <c r="O446" s="69"/>
      <c r="P446" s="69"/>
      <c r="Q446" s="64"/>
    </row>
    <row r="447" spans="1:17">
      <c r="A447" s="63" t="s">
        <v>530</v>
      </c>
      <c r="B447" s="75" t="s">
        <v>574</v>
      </c>
      <c r="C447" s="76" t="s">
        <v>117</v>
      </c>
      <c r="D447" s="75" t="s">
        <v>573</v>
      </c>
      <c r="E447" s="125">
        <v>2053807.14</v>
      </c>
      <c r="F447" s="130">
        <v>22</v>
      </c>
      <c r="G447" s="130">
        <v>1</v>
      </c>
      <c r="J447" s="66"/>
      <c r="K447" s="61"/>
      <c r="L447" s="61"/>
      <c r="M447" s="69"/>
      <c r="N447" s="69"/>
      <c r="O447" s="69"/>
      <c r="P447" s="69"/>
      <c r="Q447" s="64"/>
    </row>
    <row r="448" spans="1:17">
      <c r="A448" s="63" t="s">
        <v>696</v>
      </c>
      <c r="B448" s="75" t="s">
        <v>572</v>
      </c>
      <c r="C448" s="76" t="s">
        <v>176</v>
      </c>
      <c r="D448" s="75" t="s">
        <v>571</v>
      </c>
      <c r="E448" s="125">
        <v>1084926.26</v>
      </c>
      <c r="F448" s="130">
        <v>30</v>
      </c>
      <c r="G448" s="130">
        <v>1</v>
      </c>
      <c r="J448" s="66"/>
      <c r="K448" s="61"/>
      <c r="L448" s="61"/>
      <c r="M448" s="69"/>
      <c r="N448" s="69"/>
      <c r="O448" s="69"/>
      <c r="P448" s="69"/>
      <c r="Q448" s="64"/>
    </row>
    <row r="449" spans="1:17">
      <c r="A449" s="63" t="s">
        <v>605</v>
      </c>
      <c r="B449" s="75" t="s">
        <v>574</v>
      </c>
      <c r="C449" s="76" t="s">
        <v>128</v>
      </c>
      <c r="D449" s="75" t="s">
        <v>573</v>
      </c>
      <c r="E449" s="125">
        <v>1502818.3</v>
      </c>
      <c r="F449" s="130">
        <v>29</v>
      </c>
      <c r="G449" s="130">
        <v>1</v>
      </c>
      <c r="J449" s="66"/>
      <c r="K449" s="61"/>
      <c r="L449" s="61"/>
      <c r="M449" s="69"/>
      <c r="N449" s="69"/>
      <c r="O449" s="69"/>
      <c r="P449" s="69"/>
      <c r="Q449" s="64"/>
    </row>
    <row r="450" spans="1:17">
      <c r="A450" s="63" t="s">
        <v>531</v>
      </c>
      <c r="B450" s="75" t="s">
        <v>572</v>
      </c>
      <c r="C450" s="76" t="s">
        <v>150</v>
      </c>
      <c r="D450" s="75" t="s">
        <v>571</v>
      </c>
      <c r="E450" s="125">
        <v>7268383.7999999998</v>
      </c>
      <c r="F450" s="130">
        <v>75</v>
      </c>
      <c r="G450" s="130">
        <v>1</v>
      </c>
      <c r="J450" s="66"/>
      <c r="K450" s="61"/>
      <c r="L450" s="61"/>
      <c r="M450" s="69"/>
      <c r="N450" s="69"/>
      <c r="O450" s="69"/>
      <c r="P450" s="69"/>
      <c r="Q450" s="64"/>
    </row>
    <row r="451" spans="1:17">
      <c r="A451" s="63" t="s">
        <v>532</v>
      </c>
      <c r="B451" s="75" t="s">
        <v>572</v>
      </c>
      <c r="C451" s="76" t="s">
        <v>141</v>
      </c>
      <c r="D451" s="75" t="s">
        <v>571</v>
      </c>
      <c r="E451" s="125">
        <v>4735971.6000000006</v>
      </c>
      <c r="F451" s="130">
        <v>90</v>
      </c>
      <c r="G451" s="130">
        <v>1</v>
      </c>
      <c r="J451" s="66"/>
      <c r="K451" s="61"/>
      <c r="L451" s="61"/>
      <c r="M451" s="69"/>
      <c r="N451" s="69"/>
      <c r="O451" s="69"/>
      <c r="P451" s="69"/>
      <c r="Q451" s="64"/>
    </row>
    <row r="452" spans="1:17">
      <c r="A452" s="63" t="s">
        <v>533</v>
      </c>
      <c r="B452" s="75" t="s">
        <v>574</v>
      </c>
      <c r="C452" s="76" t="s">
        <v>129</v>
      </c>
      <c r="D452" s="75" t="s">
        <v>573</v>
      </c>
      <c r="E452" s="125">
        <v>4653683.3000000007</v>
      </c>
      <c r="F452" s="130">
        <v>40</v>
      </c>
      <c r="G452" s="130">
        <v>1</v>
      </c>
      <c r="J452" s="66"/>
      <c r="K452" s="61"/>
      <c r="L452" s="61"/>
      <c r="M452" s="69"/>
      <c r="N452" s="69"/>
      <c r="O452" s="69"/>
      <c r="P452" s="69"/>
      <c r="Q452" s="64"/>
    </row>
    <row r="453" spans="1:17">
      <c r="A453" s="63" t="s">
        <v>534</v>
      </c>
      <c r="B453" s="75" t="s">
        <v>574</v>
      </c>
      <c r="C453" s="76" t="s">
        <v>140</v>
      </c>
      <c r="D453" s="75" t="s">
        <v>573</v>
      </c>
      <c r="E453" s="125">
        <v>3974254.25</v>
      </c>
      <c r="F453" s="130">
        <v>50</v>
      </c>
      <c r="G453" s="130">
        <v>1</v>
      </c>
      <c r="J453" s="66"/>
      <c r="K453" s="61"/>
      <c r="L453" s="61"/>
      <c r="M453" s="69"/>
      <c r="N453" s="69"/>
      <c r="O453" s="69"/>
      <c r="P453" s="69"/>
      <c r="Q453" s="64"/>
    </row>
    <row r="454" spans="1:17">
      <c r="A454" s="63" t="s">
        <v>535</v>
      </c>
      <c r="B454" s="75" t="s">
        <v>572</v>
      </c>
      <c r="C454" s="76" t="s">
        <v>160</v>
      </c>
      <c r="D454" s="75" t="s">
        <v>573</v>
      </c>
      <c r="E454" s="125">
        <v>2059069.26</v>
      </c>
      <c r="F454" s="130">
        <v>31</v>
      </c>
      <c r="G454" s="130">
        <v>1</v>
      </c>
      <c r="J454" s="66"/>
      <c r="K454" s="61"/>
      <c r="L454" s="61"/>
      <c r="M454" s="69"/>
      <c r="N454" s="69"/>
      <c r="O454" s="69"/>
      <c r="P454" s="69"/>
      <c r="Q454" s="64"/>
    </row>
    <row r="455" spans="1:17">
      <c r="A455" s="63" t="s">
        <v>536</v>
      </c>
      <c r="B455" s="75" t="s">
        <v>572</v>
      </c>
      <c r="C455" s="76" t="s">
        <v>150</v>
      </c>
      <c r="D455" s="75" t="s">
        <v>573</v>
      </c>
      <c r="E455" s="125">
        <v>7673160.7399999993</v>
      </c>
      <c r="F455" s="130">
        <v>78</v>
      </c>
      <c r="G455" s="130">
        <v>1</v>
      </c>
      <c r="J455" s="66"/>
      <c r="K455" s="61"/>
      <c r="L455" s="61"/>
      <c r="M455" s="69"/>
      <c r="N455" s="69"/>
      <c r="O455" s="69"/>
      <c r="P455" s="69"/>
      <c r="Q455" s="64"/>
    </row>
    <row r="456" spans="1:17">
      <c r="A456" s="63" t="s">
        <v>537</v>
      </c>
      <c r="B456" s="75" t="s">
        <v>572</v>
      </c>
      <c r="C456" s="76" t="s">
        <v>39</v>
      </c>
      <c r="D456" s="75" t="s">
        <v>573</v>
      </c>
      <c r="E456" s="125">
        <v>2683617.7800000003</v>
      </c>
      <c r="F456" s="130">
        <v>26</v>
      </c>
      <c r="G456" s="130">
        <v>1</v>
      </c>
      <c r="J456" s="66"/>
      <c r="K456" s="61"/>
      <c r="L456" s="61"/>
      <c r="M456" s="69"/>
      <c r="N456" s="69"/>
      <c r="O456" s="69"/>
      <c r="P456" s="69"/>
      <c r="Q456" s="64"/>
    </row>
    <row r="457" spans="1:17">
      <c r="A457" s="63" t="s">
        <v>538</v>
      </c>
      <c r="B457" s="75" t="s">
        <v>572</v>
      </c>
      <c r="C457" s="76" t="s">
        <v>127</v>
      </c>
      <c r="D457" s="75" t="s">
        <v>573</v>
      </c>
      <c r="E457" s="125">
        <v>8871176.9199999999</v>
      </c>
      <c r="F457" s="130">
        <v>71</v>
      </c>
      <c r="G457" s="130">
        <v>1</v>
      </c>
      <c r="J457" s="66"/>
      <c r="K457" s="61"/>
      <c r="L457" s="61"/>
      <c r="M457" s="69"/>
      <c r="N457" s="69"/>
      <c r="O457" s="69"/>
      <c r="P457" s="69"/>
      <c r="Q457" s="64"/>
    </row>
    <row r="458" spans="1:17">
      <c r="A458" s="63" t="s">
        <v>539</v>
      </c>
      <c r="B458" s="75" t="s">
        <v>574</v>
      </c>
      <c r="C458" s="76" t="s">
        <v>170</v>
      </c>
      <c r="D458" s="75" t="s">
        <v>571</v>
      </c>
      <c r="E458" s="125">
        <v>1024501.45</v>
      </c>
      <c r="F458" s="130">
        <v>25</v>
      </c>
      <c r="G458" s="130">
        <v>1</v>
      </c>
      <c r="J458" s="66"/>
      <c r="K458" s="61"/>
      <c r="L458" s="61"/>
      <c r="M458" s="69"/>
      <c r="N458" s="69"/>
      <c r="O458" s="69"/>
      <c r="P458" s="69"/>
      <c r="Q458" s="64"/>
    </row>
    <row r="459" spans="1:17">
      <c r="A459" s="63" t="s">
        <v>697</v>
      </c>
      <c r="B459" s="75" t="s">
        <v>574</v>
      </c>
      <c r="C459" s="76" t="s">
        <v>170</v>
      </c>
      <c r="D459" s="75" t="s">
        <v>571</v>
      </c>
      <c r="E459" s="125">
        <v>1677217.8099999998</v>
      </c>
      <c r="F459" s="130">
        <v>50</v>
      </c>
      <c r="G459" s="130">
        <v>1</v>
      </c>
      <c r="J459" s="66"/>
      <c r="K459" s="61"/>
      <c r="L459" s="61"/>
      <c r="M459" s="69"/>
      <c r="N459" s="69"/>
      <c r="O459" s="69"/>
      <c r="P459" s="69"/>
      <c r="Q459" s="64"/>
    </row>
    <row r="460" spans="1:17">
      <c r="A460" s="63" t="s">
        <v>540</v>
      </c>
      <c r="B460" s="75" t="s">
        <v>572</v>
      </c>
      <c r="C460" s="76" t="s">
        <v>137</v>
      </c>
      <c r="D460" s="75" t="s">
        <v>571</v>
      </c>
      <c r="E460" s="125">
        <v>3541751.8</v>
      </c>
      <c r="F460" s="130">
        <v>97</v>
      </c>
      <c r="G460" s="130">
        <v>1</v>
      </c>
      <c r="J460" s="66"/>
      <c r="K460" s="61"/>
      <c r="L460" s="61"/>
      <c r="M460" s="69"/>
      <c r="N460" s="69"/>
      <c r="O460" s="69"/>
      <c r="P460" s="69"/>
      <c r="Q460" s="64"/>
    </row>
    <row r="461" spans="1:17">
      <c r="A461" s="63" t="s">
        <v>541</v>
      </c>
      <c r="B461" s="75" t="s">
        <v>572</v>
      </c>
      <c r="C461" s="76" t="s">
        <v>137</v>
      </c>
      <c r="D461" s="75" t="s">
        <v>571</v>
      </c>
      <c r="E461" s="125">
        <v>2683135.9300000002</v>
      </c>
      <c r="F461" s="130">
        <v>60</v>
      </c>
      <c r="G461" s="130">
        <v>1</v>
      </c>
      <c r="J461" s="66"/>
      <c r="K461" s="61"/>
      <c r="L461" s="61"/>
      <c r="M461" s="69"/>
      <c r="N461" s="69"/>
      <c r="O461" s="69"/>
      <c r="P461" s="69"/>
      <c r="Q461" s="64"/>
    </row>
    <row r="462" spans="1:17">
      <c r="A462" s="63" t="s">
        <v>542</v>
      </c>
      <c r="B462" s="75" t="s">
        <v>574</v>
      </c>
      <c r="C462" s="76" t="s">
        <v>107</v>
      </c>
      <c r="D462" s="75" t="s">
        <v>571</v>
      </c>
      <c r="E462" s="125">
        <v>3663830.59</v>
      </c>
      <c r="F462" s="130">
        <v>100</v>
      </c>
      <c r="G462" s="130">
        <v>1</v>
      </c>
      <c r="J462" s="66"/>
      <c r="K462" s="61"/>
      <c r="L462" s="61"/>
      <c r="M462" s="69"/>
      <c r="N462" s="69"/>
      <c r="O462" s="69"/>
      <c r="P462" s="69"/>
      <c r="Q462" s="64"/>
    </row>
    <row r="463" spans="1:17">
      <c r="A463" s="63" t="s">
        <v>543</v>
      </c>
      <c r="B463" s="75" t="s">
        <v>574</v>
      </c>
      <c r="C463" s="76" t="s">
        <v>107</v>
      </c>
      <c r="D463" s="75" t="s">
        <v>571</v>
      </c>
      <c r="E463" s="125">
        <v>4834720.5199999996</v>
      </c>
      <c r="F463" s="130">
        <v>80</v>
      </c>
      <c r="G463" s="130">
        <v>1</v>
      </c>
      <c r="J463" s="66"/>
      <c r="K463" s="61"/>
      <c r="L463" s="61"/>
      <c r="M463" s="69"/>
      <c r="N463" s="69"/>
      <c r="O463" s="69"/>
      <c r="P463" s="69"/>
      <c r="Q463" s="64"/>
    </row>
    <row r="464" spans="1:17">
      <c r="A464" s="63" t="s">
        <v>544</v>
      </c>
      <c r="B464" s="75" t="s">
        <v>574</v>
      </c>
      <c r="C464" s="76" t="s">
        <v>178</v>
      </c>
      <c r="D464" s="75" t="s">
        <v>571</v>
      </c>
      <c r="E464" s="125">
        <v>2444683.79</v>
      </c>
      <c r="F464" s="130">
        <v>40</v>
      </c>
      <c r="G464" s="130">
        <v>1</v>
      </c>
      <c r="J464" s="66"/>
      <c r="K464" s="61"/>
      <c r="L464" s="61"/>
      <c r="M464" s="69"/>
      <c r="N464" s="69"/>
      <c r="O464" s="69"/>
      <c r="P464" s="69"/>
      <c r="Q464" s="64"/>
    </row>
    <row r="465" spans="1:17">
      <c r="A465" s="63" t="s">
        <v>545</v>
      </c>
      <c r="B465" s="75" t="s">
        <v>574</v>
      </c>
      <c r="C465" s="76" t="s">
        <v>178</v>
      </c>
      <c r="D465" s="75" t="s">
        <v>571</v>
      </c>
      <c r="E465" s="125">
        <v>1940388.7</v>
      </c>
      <c r="F465" s="130">
        <v>40</v>
      </c>
      <c r="G465" s="130">
        <v>1</v>
      </c>
      <c r="J465" s="66"/>
      <c r="K465" s="61"/>
      <c r="L465" s="61"/>
      <c r="M465" s="69"/>
      <c r="N465" s="69"/>
      <c r="O465" s="69"/>
      <c r="P465" s="69"/>
      <c r="Q465" s="64"/>
    </row>
    <row r="466" spans="1:17">
      <c r="A466" s="63" t="s">
        <v>698</v>
      </c>
      <c r="B466" s="75" t="s">
        <v>574</v>
      </c>
      <c r="C466" s="63" t="s">
        <v>178</v>
      </c>
      <c r="D466" s="75" t="s">
        <v>571</v>
      </c>
      <c r="E466" s="125">
        <v>1003050.3099999998</v>
      </c>
      <c r="F466" s="130">
        <v>24</v>
      </c>
      <c r="G466" s="130">
        <v>1</v>
      </c>
      <c r="J466" s="66"/>
      <c r="K466" s="61"/>
      <c r="L466" s="61"/>
      <c r="M466" s="69"/>
      <c r="N466" s="69"/>
      <c r="O466" s="69"/>
      <c r="P466" s="69"/>
      <c r="Q466" s="64"/>
    </row>
    <row r="467" spans="1:17">
      <c r="A467" s="63" t="s">
        <v>546</v>
      </c>
      <c r="B467" s="75" t="s">
        <v>572</v>
      </c>
      <c r="C467" s="76" t="s">
        <v>111</v>
      </c>
      <c r="D467" s="75" t="s">
        <v>573</v>
      </c>
      <c r="E467" s="125">
        <v>9730154.3599999994</v>
      </c>
      <c r="F467" s="130">
        <v>76</v>
      </c>
      <c r="G467" s="130">
        <v>1</v>
      </c>
      <c r="J467" s="66"/>
      <c r="K467" s="61"/>
      <c r="L467" s="61"/>
      <c r="M467" s="69"/>
      <c r="N467" s="69"/>
      <c r="O467" s="69"/>
      <c r="P467" s="69"/>
      <c r="Q467" s="64"/>
    </row>
    <row r="468" spans="1:17">
      <c r="A468" s="63" t="s">
        <v>547</v>
      </c>
      <c r="B468" s="75" t="s">
        <v>572</v>
      </c>
      <c r="C468" s="76" t="s">
        <v>151</v>
      </c>
      <c r="D468" s="75" t="s">
        <v>573</v>
      </c>
      <c r="E468" s="125">
        <v>7700178.4000000013</v>
      </c>
      <c r="F468" s="130">
        <v>70</v>
      </c>
      <c r="G468" s="130">
        <v>1</v>
      </c>
      <c r="J468" s="66"/>
      <c r="K468" s="61"/>
      <c r="L468" s="61"/>
      <c r="M468" s="69"/>
      <c r="N468" s="69"/>
      <c r="O468" s="69"/>
      <c r="P468" s="69"/>
      <c r="Q468" s="64"/>
    </row>
    <row r="469" spans="1:17">
      <c r="A469" s="63" t="s">
        <v>699</v>
      </c>
      <c r="B469" s="75" t="s">
        <v>572</v>
      </c>
      <c r="C469" s="76" t="s">
        <v>105</v>
      </c>
      <c r="D469" s="75" t="s">
        <v>571</v>
      </c>
      <c r="E469" s="125">
        <v>5775635.620000001</v>
      </c>
      <c r="F469" s="130">
        <v>103</v>
      </c>
      <c r="G469" s="130">
        <v>1</v>
      </c>
      <c r="J469" s="66"/>
      <c r="K469" s="61"/>
      <c r="L469" s="61"/>
      <c r="M469" s="69"/>
      <c r="N469" s="69"/>
      <c r="O469" s="69"/>
      <c r="P469" s="69"/>
      <c r="Q469" s="64"/>
    </row>
    <row r="470" spans="1:17">
      <c r="A470" s="63" t="s">
        <v>548</v>
      </c>
      <c r="B470" s="75" t="s">
        <v>574</v>
      </c>
      <c r="C470" s="76" t="s">
        <v>128</v>
      </c>
      <c r="D470" s="75" t="s">
        <v>573</v>
      </c>
      <c r="E470" s="125">
        <v>5022997.3499999996</v>
      </c>
      <c r="F470" s="130">
        <v>70</v>
      </c>
      <c r="G470" s="130">
        <v>1</v>
      </c>
      <c r="J470" s="66"/>
      <c r="K470" s="61"/>
      <c r="L470" s="61"/>
      <c r="M470" s="69"/>
      <c r="N470" s="69"/>
      <c r="O470" s="69"/>
      <c r="P470" s="69"/>
      <c r="Q470" s="64"/>
    </row>
    <row r="471" spans="1:17">
      <c r="A471" s="63" t="s">
        <v>700</v>
      </c>
      <c r="B471" s="75" t="s">
        <v>572</v>
      </c>
      <c r="C471" s="76" t="s">
        <v>150</v>
      </c>
      <c r="D471" s="75" t="s">
        <v>571</v>
      </c>
      <c r="E471" s="125">
        <v>3657286.21</v>
      </c>
      <c r="F471" s="130">
        <v>67</v>
      </c>
      <c r="G471" s="130">
        <v>1</v>
      </c>
      <c r="J471" s="66"/>
      <c r="K471" s="61"/>
      <c r="L471" s="61"/>
      <c r="M471" s="69"/>
      <c r="N471" s="69"/>
      <c r="O471" s="69"/>
      <c r="P471" s="69"/>
      <c r="Q471" s="64"/>
    </row>
    <row r="472" spans="1:17">
      <c r="A472" s="63" t="s">
        <v>549</v>
      </c>
      <c r="B472" s="75" t="s">
        <v>572</v>
      </c>
      <c r="C472" s="76" t="s">
        <v>174</v>
      </c>
      <c r="D472" s="75" t="s">
        <v>573</v>
      </c>
      <c r="E472" s="125">
        <v>10254126.51</v>
      </c>
      <c r="F472" s="130">
        <v>80</v>
      </c>
      <c r="G472" s="130">
        <v>1</v>
      </c>
      <c r="J472" s="66"/>
      <c r="K472" s="61"/>
      <c r="L472" s="61"/>
      <c r="M472" s="69"/>
      <c r="N472" s="69"/>
      <c r="O472" s="69"/>
      <c r="P472" s="69"/>
      <c r="Q472" s="64"/>
    </row>
    <row r="473" spans="1:17">
      <c r="A473" s="63" t="s">
        <v>701</v>
      </c>
      <c r="B473" s="75" t="s">
        <v>572</v>
      </c>
      <c r="C473" s="76" t="s">
        <v>174</v>
      </c>
      <c r="D473" s="75" t="s">
        <v>571</v>
      </c>
      <c r="E473" s="125">
        <v>2086998.1</v>
      </c>
      <c r="F473" s="130">
        <v>60</v>
      </c>
      <c r="G473" s="130">
        <v>1</v>
      </c>
      <c r="J473" s="66"/>
      <c r="K473" s="61"/>
      <c r="L473" s="61"/>
      <c r="M473" s="69"/>
      <c r="N473" s="69"/>
      <c r="O473" s="69"/>
      <c r="P473" s="69"/>
      <c r="Q473" s="64"/>
    </row>
    <row r="474" spans="1:17">
      <c r="A474" s="63" t="s">
        <v>702</v>
      </c>
      <c r="B474" s="75" t="s">
        <v>572</v>
      </c>
      <c r="C474" s="76" t="s">
        <v>105</v>
      </c>
      <c r="D474" s="75" t="s">
        <v>571</v>
      </c>
      <c r="E474" s="125">
        <v>1129775.8400000001</v>
      </c>
      <c r="F474" s="130">
        <v>31</v>
      </c>
      <c r="G474" s="130">
        <v>1</v>
      </c>
      <c r="J474" s="66"/>
      <c r="K474" s="61"/>
      <c r="L474" s="61"/>
      <c r="M474" s="69"/>
      <c r="N474" s="69"/>
      <c r="O474" s="69"/>
      <c r="P474" s="69"/>
      <c r="Q474" s="64"/>
    </row>
    <row r="475" spans="1:17">
      <c r="A475" s="63" t="s">
        <v>550</v>
      </c>
      <c r="B475" s="75" t="s">
        <v>574</v>
      </c>
      <c r="C475" s="76" t="s">
        <v>133</v>
      </c>
      <c r="D475" s="75" t="s">
        <v>571</v>
      </c>
      <c r="E475" s="125">
        <v>1243485.02</v>
      </c>
      <c r="F475" s="130">
        <v>34</v>
      </c>
      <c r="G475" s="130">
        <v>1</v>
      </c>
      <c r="J475" s="66"/>
      <c r="K475" s="61"/>
      <c r="L475" s="61"/>
      <c r="M475" s="69"/>
      <c r="N475" s="69"/>
      <c r="O475" s="69"/>
      <c r="P475" s="69"/>
      <c r="Q475" s="64"/>
    </row>
    <row r="476" spans="1:17">
      <c r="A476" s="63" t="s">
        <v>551</v>
      </c>
      <c r="B476" s="75" t="s">
        <v>572</v>
      </c>
      <c r="C476" s="76" t="s">
        <v>146</v>
      </c>
      <c r="D476" s="75" t="s">
        <v>573</v>
      </c>
      <c r="E476" s="125">
        <v>10962852.08</v>
      </c>
      <c r="F476" s="130">
        <v>90</v>
      </c>
      <c r="G476" s="130">
        <v>1</v>
      </c>
      <c r="J476" s="66"/>
      <c r="K476" s="61"/>
      <c r="L476" s="61"/>
      <c r="M476" s="69"/>
      <c r="N476" s="69"/>
      <c r="O476" s="69"/>
      <c r="P476" s="69"/>
      <c r="Q476" s="64"/>
    </row>
    <row r="477" spans="1:17">
      <c r="A477" s="63" t="s">
        <v>552</v>
      </c>
      <c r="B477" s="75" t="s">
        <v>572</v>
      </c>
      <c r="C477" s="76" t="s">
        <v>111</v>
      </c>
      <c r="D477" s="75" t="s">
        <v>573</v>
      </c>
      <c r="E477" s="125">
        <v>8449797.0300000012</v>
      </c>
      <c r="F477" s="130">
        <v>78</v>
      </c>
      <c r="G477" s="130">
        <v>1</v>
      </c>
      <c r="J477" s="66"/>
      <c r="K477" s="61"/>
      <c r="L477" s="61"/>
      <c r="M477" s="69"/>
      <c r="N477" s="69"/>
      <c r="O477" s="69"/>
      <c r="P477" s="69"/>
      <c r="Q477" s="64"/>
    </row>
    <row r="478" spans="1:17">
      <c r="A478" s="63" t="s">
        <v>553</v>
      </c>
      <c r="B478" s="75" t="s">
        <v>572</v>
      </c>
      <c r="C478" s="76" t="s">
        <v>154</v>
      </c>
      <c r="D478" s="75" t="s">
        <v>573</v>
      </c>
      <c r="E478" s="125">
        <v>3251367.24</v>
      </c>
      <c r="F478" s="130">
        <v>40</v>
      </c>
      <c r="G478" s="130">
        <v>1</v>
      </c>
      <c r="J478" s="66"/>
      <c r="K478" s="61"/>
      <c r="L478" s="61"/>
      <c r="M478" s="69"/>
      <c r="N478" s="69"/>
      <c r="O478" s="69"/>
      <c r="P478" s="69"/>
      <c r="Q478" s="64"/>
    </row>
    <row r="479" spans="1:17">
      <c r="A479" s="63" t="s">
        <v>554</v>
      </c>
      <c r="B479" s="75" t="s">
        <v>572</v>
      </c>
      <c r="C479" s="76" t="s">
        <v>134</v>
      </c>
      <c r="D479" s="75" t="s">
        <v>573</v>
      </c>
      <c r="E479" s="125">
        <v>4243972.1500000004</v>
      </c>
      <c r="F479" s="130">
        <v>40</v>
      </c>
      <c r="G479" s="130">
        <v>1</v>
      </c>
      <c r="J479" s="66"/>
      <c r="K479" s="61"/>
      <c r="L479" s="61"/>
      <c r="M479" s="69"/>
      <c r="N479" s="69"/>
      <c r="O479" s="69"/>
      <c r="P479" s="69"/>
      <c r="Q479" s="64"/>
    </row>
    <row r="480" spans="1:17">
      <c r="A480" s="63" t="s">
        <v>555</v>
      </c>
      <c r="B480" s="75" t="s">
        <v>572</v>
      </c>
      <c r="C480" s="76" t="s">
        <v>174</v>
      </c>
      <c r="D480" s="75" t="s">
        <v>573</v>
      </c>
      <c r="E480" s="125">
        <v>6565969.7300000004</v>
      </c>
      <c r="F480" s="130">
        <v>70</v>
      </c>
      <c r="G480" s="130">
        <v>1</v>
      </c>
      <c r="J480" s="66"/>
      <c r="K480" s="61"/>
      <c r="L480" s="61"/>
      <c r="M480" s="69"/>
      <c r="N480" s="69"/>
      <c r="O480" s="69"/>
      <c r="P480" s="69"/>
      <c r="Q480" s="64"/>
    </row>
    <row r="481" spans="1:17">
      <c r="A481" s="63" t="s">
        <v>556</v>
      </c>
      <c r="B481" s="75" t="s">
        <v>574</v>
      </c>
      <c r="C481" s="76" t="s">
        <v>178</v>
      </c>
      <c r="D481" s="75" t="s">
        <v>573</v>
      </c>
      <c r="E481" s="125">
        <v>2446806.7400000002</v>
      </c>
      <c r="F481" s="130">
        <v>34</v>
      </c>
      <c r="G481" s="130">
        <v>1</v>
      </c>
      <c r="J481" s="66"/>
      <c r="K481" s="61"/>
      <c r="L481" s="61"/>
      <c r="M481" s="69"/>
      <c r="N481" s="69"/>
      <c r="O481" s="69"/>
      <c r="P481" s="69"/>
      <c r="Q481" s="64"/>
    </row>
    <row r="482" spans="1:17">
      <c r="A482" s="63" t="s">
        <v>557</v>
      </c>
      <c r="B482" s="75" t="s">
        <v>572</v>
      </c>
      <c r="C482" s="76" t="s">
        <v>150</v>
      </c>
      <c r="D482" s="75" t="s">
        <v>573</v>
      </c>
      <c r="E482" s="125">
        <v>3512410.63</v>
      </c>
      <c r="F482" s="130">
        <v>40</v>
      </c>
      <c r="G482" s="130">
        <v>1</v>
      </c>
      <c r="J482" s="66"/>
      <c r="K482" s="61"/>
      <c r="L482" s="61"/>
      <c r="M482" s="69"/>
      <c r="N482" s="69"/>
      <c r="O482" s="69"/>
      <c r="P482" s="69"/>
      <c r="Q482" s="64"/>
    </row>
    <row r="483" spans="1:17">
      <c r="A483" s="63" t="s">
        <v>558</v>
      </c>
      <c r="B483" s="75" t="s">
        <v>572</v>
      </c>
      <c r="C483" s="76" t="s">
        <v>173</v>
      </c>
      <c r="D483" s="75" t="s">
        <v>571</v>
      </c>
      <c r="E483" s="125">
        <v>3031888.91</v>
      </c>
      <c r="F483" s="130">
        <v>50</v>
      </c>
      <c r="G483" s="130">
        <v>1</v>
      </c>
      <c r="J483" s="66"/>
      <c r="K483" s="61"/>
      <c r="L483" s="61"/>
      <c r="M483" s="69"/>
      <c r="N483" s="69"/>
      <c r="O483" s="69"/>
      <c r="P483" s="69"/>
      <c r="Q483" s="64"/>
    </row>
    <row r="484" spans="1:17">
      <c r="A484" s="63" t="s">
        <v>559</v>
      </c>
      <c r="B484" s="75" t="s">
        <v>574</v>
      </c>
      <c r="C484" s="76" t="s">
        <v>126</v>
      </c>
      <c r="D484" s="75" t="s">
        <v>573</v>
      </c>
      <c r="E484" s="125">
        <v>4788440.3999999994</v>
      </c>
      <c r="F484" s="130">
        <v>40</v>
      </c>
      <c r="G484" s="130">
        <v>1</v>
      </c>
      <c r="J484" s="66"/>
      <c r="K484" s="61"/>
      <c r="L484" s="61"/>
      <c r="M484" s="69"/>
      <c r="N484" s="69"/>
      <c r="O484" s="69"/>
      <c r="P484" s="69"/>
      <c r="Q484" s="64"/>
    </row>
    <row r="485" spans="1:17">
      <c r="A485" s="63" t="s">
        <v>560</v>
      </c>
      <c r="B485" s="75" t="s">
        <v>574</v>
      </c>
      <c r="C485" s="76" t="s">
        <v>106</v>
      </c>
      <c r="D485" s="75" t="s">
        <v>571</v>
      </c>
      <c r="E485" s="125">
        <v>4277875.18</v>
      </c>
      <c r="F485" s="130">
        <v>68</v>
      </c>
      <c r="G485" s="130">
        <v>1</v>
      </c>
      <c r="J485" s="66"/>
      <c r="K485" s="61"/>
      <c r="L485" s="61"/>
      <c r="M485" s="69"/>
      <c r="N485" s="69"/>
      <c r="O485" s="69"/>
      <c r="P485" s="69"/>
      <c r="Q485" s="64"/>
    </row>
    <row r="486" spans="1:17">
      <c r="A486" s="63" t="s">
        <v>561</v>
      </c>
      <c r="B486" s="75" t="s">
        <v>574</v>
      </c>
      <c r="C486" s="76" t="s">
        <v>106</v>
      </c>
      <c r="D486" s="75" t="s">
        <v>571</v>
      </c>
      <c r="E486" s="125">
        <v>313122.36</v>
      </c>
      <c r="F486" s="130">
        <v>15</v>
      </c>
      <c r="G486" s="130">
        <v>1</v>
      </c>
      <c r="J486" s="66"/>
      <c r="K486" s="61"/>
      <c r="L486" s="61"/>
      <c r="M486" s="69"/>
      <c r="N486" s="69"/>
      <c r="O486" s="69"/>
      <c r="P486" s="69"/>
      <c r="Q486" s="64"/>
    </row>
    <row r="487" spans="1:17">
      <c r="A487" s="63" t="s">
        <v>562</v>
      </c>
      <c r="B487" s="75" t="s">
        <v>574</v>
      </c>
      <c r="C487" s="76" t="s">
        <v>106</v>
      </c>
      <c r="D487" s="75" t="s">
        <v>571</v>
      </c>
      <c r="E487" s="125">
        <v>2869117.92</v>
      </c>
      <c r="F487" s="130">
        <v>55</v>
      </c>
      <c r="G487" s="130">
        <v>1</v>
      </c>
      <c r="J487" s="66"/>
      <c r="K487" s="61"/>
      <c r="L487" s="61"/>
      <c r="M487" s="69"/>
      <c r="N487" s="69"/>
      <c r="O487" s="69"/>
      <c r="P487" s="69"/>
      <c r="Q487" s="64"/>
    </row>
    <row r="488" spans="1:17">
      <c r="A488" s="63" t="s">
        <v>563</v>
      </c>
      <c r="B488" s="75" t="s">
        <v>572</v>
      </c>
      <c r="C488" s="76" t="s">
        <v>141</v>
      </c>
      <c r="D488" s="75" t="s">
        <v>571</v>
      </c>
      <c r="E488" s="125">
        <v>2608952.62</v>
      </c>
      <c r="F488" s="130">
        <v>70</v>
      </c>
      <c r="G488" s="130">
        <v>1</v>
      </c>
      <c r="J488" s="66"/>
      <c r="K488" s="61"/>
      <c r="L488" s="61"/>
      <c r="M488" s="69"/>
      <c r="N488" s="69"/>
      <c r="O488" s="69"/>
      <c r="P488" s="69"/>
      <c r="Q488" s="64"/>
    </row>
    <row r="489" spans="1:17">
      <c r="A489" s="63" t="s">
        <v>565</v>
      </c>
      <c r="B489" s="75" t="s">
        <v>572</v>
      </c>
      <c r="C489" s="76" t="s">
        <v>143</v>
      </c>
      <c r="D489" s="75" t="s">
        <v>571</v>
      </c>
      <c r="E489" s="125">
        <v>4577760.8599999994</v>
      </c>
      <c r="F489" s="130">
        <v>103</v>
      </c>
      <c r="G489" s="130">
        <v>1</v>
      </c>
      <c r="J489" s="66"/>
      <c r="K489" s="61"/>
      <c r="L489" s="61"/>
      <c r="M489" s="69"/>
      <c r="N489" s="69"/>
      <c r="O489" s="69"/>
      <c r="P489" s="69"/>
      <c r="Q489" s="64"/>
    </row>
    <row r="490" spans="1:17">
      <c r="A490" s="63" t="s">
        <v>566</v>
      </c>
      <c r="B490" s="75" t="s">
        <v>572</v>
      </c>
      <c r="C490" s="76" t="s">
        <v>143</v>
      </c>
      <c r="D490" s="75" t="s">
        <v>571</v>
      </c>
      <c r="E490" s="125">
        <v>10018521.729999999</v>
      </c>
      <c r="F490" s="130">
        <v>76</v>
      </c>
      <c r="G490" s="130">
        <v>1</v>
      </c>
      <c r="J490" s="66"/>
      <c r="K490" s="61"/>
      <c r="L490" s="61"/>
      <c r="M490" s="69"/>
      <c r="N490" s="69"/>
      <c r="O490" s="69"/>
      <c r="P490" s="69"/>
      <c r="Q490" s="64"/>
    </row>
    <row r="491" spans="1:17">
      <c r="A491" s="63" t="s">
        <v>564</v>
      </c>
      <c r="B491" s="75" t="s">
        <v>572</v>
      </c>
      <c r="C491" s="76" t="s">
        <v>143</v>
      </c>
      <c r="D491" s="75" t="s">
        <v>571</v>
      </c>
      <c r="E491" s="125">
        <v>1565193.97</v>
      </c>
      <c r="F491" s="130">
        <v>29</v>
      </c>
      <c r="G491" s="130">
        <v>1</v>
      </c>
      <c r="J491" s="66"/>
      <c r="K491" s="61"/>
      <c r="L491" s="61"/>
      <c r="M491" s="69"/>
      <c r="N491" s="69"/>
      <c r="O491" s="69"/>
      <c r="P491" s="69"/>
      <c r="Q491" s="64"/>
    </row>
    <row r="492" spans="1:17">
      <c r="A492" s="63" t="s">
        <v>567</v>
      </c>
      <c r="B492" s="75" t="s">
        <v>572</v>
      </c>
      <c r="C492" s="76" t="s">
        <v>176</v>
      </c>
      <c r="D492" s="75" t="s">
        <v>573</v>
      </c>
      <c r="E492" s="125">
        <v>4148653.7600000007</v>
      </c>
      <c r="F492" s="130">
        <v>70</v>
      </c>
      <c r="G492" s="130">
        <v>1</v>
      </c>
      <c r="J492" s="66"/>
      <c r="K492" s="61"/>
      <c r="L492" s="61"/>
      <c r="M492" s="69"/>
      <c r="N492" s="69"/>
      <c r="O492" s="69"/>
      <c r="P492" s="69"/>
      <c r="Q492" s="64"/>
    </row>
    <row r="493" spans="1:17">
      <c r="A493" s="63" t="s">
        <v>570</v>
      </c>
      <c r="B493" s="75" t="s">
        <v>572</v>
      </c>
      <c r="C493" s="76" t="s">
        <v>137</v>
      </c>
      <c r="D493" s="75" t="s">
        <v>573</v>
      </c>
      <c r="E493" s="125">
        <v>8363502.9100000001</v>
      </c>
      <c r="F493" s="130">
        <v>80</v>
      </c>
      <c r="G493" s="130">
        <v>1</v>
      </c>
      <c r="J493" s="66"/>
      <c r="K493" s="61"/>
      <c r="L493" s="61"/>
      <c r="M493" s="69"/>
      <c r="N493" s="69"/>
      <c r="O493" s="69"/>
      <c r="P493" s="69"/>
      <c r="Q493" s="64"/>
    </row>
    <row r="494" spans="1:17">
      <c r="A494" s="63" t="s">
        <v>568</v>
      </c>
      <c r="B494" s="75" t="s">
        <v>574</v>
      </c>
      <c r="C494" s="76" t="s">
        <v>104</v>
      </c>
      <c r="D494" s="75" t="s">
        <v>573</v>
      </c>
      <c r="E494" s="125">
        <v>9738018.6500000004</v>
      </c>
      <c r="F494" s="130">
        <v>104</v>
      </c>
      <c r="G494" s="130">
        <v>1</v>
      </c>
      <c r="J494" s="66"/>
      <c r="K494" s="61"/>
      <c r="L494" s="61"/>
      <c r="M494" s="69"/>
      <c r="N494" s="69"/>
      <c r="O494" s="69"/>
      <c r="P494" s="69"/>
      <c r="Q494" s="64"/>
    </row>
    <row r="495" spans="1:17">
      <c r="A495" s="63" t="s">
        <v>569</v>
      </c>
      <c r="B495" s="75" t="s">
        <v>572</v>
      </c>
      <c r="C495" s="76" t="s">
        <v>123</v>
      </c>
      <c r="D495" s="75" t="s">
        <v>573</v>
      </c>
      <c r="E495" s="125">
        <v>8601008.1600000001</v>
      </c>
      <c r="F495" s="130">
        <v>100</v>
      </c>
      <c r="G495" s="130">
        <v>1</v>
      </c>
      <c r="J495" s="66"/>
      <c r="K495" s="61"/>
      <c r="L495" s="61"/>
      <c r="M495" s="69"/>
      <c r="N495" s="69"/>
      <c r="O495" s="69"/>
      <c r="P495" s="69"/>
      <c r="Q495" s="64"/>
    </row>
    <row r="496" spans="1:17">
      <c r="E496"/>
      <c r="F496"/>
      <c r="G496"/>
      <c r="J496" s="66"/>
      <c r="K496" s="61"/>
      <c r="L496" s="61"/>
      <c r="M496" s="69"/>
      <c r="N496" s="69"/>
      <c r="O496" s="69"/>
      <c r="P496" s="69"/>
      <c r="Q496" s="64"/>
    </row>
    <row r="497" spans="5:17">
      <c r="E497"/>
      <c r="F497"/>
      <c r="G497"/>
      <c r="J497" s="66"/>
      <c r="K497" s="61"/>
      <c r="L497" s="61"/>
      <c r="M497" s="69"/>
      <c r="N497" s="69"/>
      <c r="O497" s="69"/>
      <c r="P497" s="69"/>
      <c r="Q497" s="64"/>
    </row>
    <row r="498" spans="5:17">
      <c r="E498"/>
      <c r="F498"/>
      <c r="G498"/>
      <c r="J498" s="66"/>
      <c r="K498" s="61"/>
      <c r="L498" s="61"/>
      <c r="M498" s="69"/>
      <c r="N498" s="69"/>
      <c r="O498" s="69"/>
      <c r="P498" s="69"/>
      <c r="Q498" s="64"/>
    </row>
    <row r="499" spans="5:17">
      <c r="E499"/>
      <c r="F499"/>
      <c r="G499"/>
      <c r="J499" s="66"/>
      <c r="K499" s="61"/>
      <c r="L499" s="61"/>
      <c r="M499" s="69"/>
      <c r="N499" s="69"/>
      <c r="O499" s="69"/>
      <c r="P499" s="69"/>
      <c r="Q499" s="64"/>
    </row>
    <row r="500" spans="5:17">
      <c r="E500"/>
      <c r="F500"/>
      <c r="G500"/>
      <c r="J500" s="66"/>
      <c r="K500" s="61"/>
      <c r="L500" s="61"/>
      <c r="M500" s="69"/>
      <c r="N500" s="69"/>
      <c r="O500" s="69"/>
      <c r="P500" s="69"/>
      <c r="Q500" s="64"/>
    </row>
    <row r="501" spans="5:17">
      <c r="E501"/>
      <c r="F501"/>
      <c r="G501"/>
      <c r="J501" s="66"/>
      <c r="K501" s="61"/>
      <c r="L501" s="61"/>
      <c r="M501" s="69"/>
      <c r="N501" s="69"/>
      <c r="O501" s="69"/>
      <c r="P501" s="69"/>
      <c r="Q501" s="64"/>
    </row>
    <row r="502" spans="5:17">
      <c r="E502"/>
      <c r="F502"/>
      <c r="G502"/>
      <c r="J502" s="66"/>
      <c r="K502" s="61"/>
      <c r="L502" s="61"/>
      <c r="M502" s="69"/>
      <c r="N502" s="69"/>
      <c r="O502" s="69"/>
      <c r="P502" s="69"/>
      <c r="Q502" s="64"/>
    </row>
    <row r="503" spans="5:17">
      <c r="E503"/>
      <c r="F503"/>
      <c r="G503"/>
      <c r="J503" s="66"/>
      <c r="K503" s="61"/>
      <c r="L503" s="61"/>
      <c r="M503" s="69"/>
      <c r="N503" s="69"/>
      <c r="O503" s="69"/>
      <c r="P503" s="69"/>
      <c r="Q503" s="64"/>
    </row>
    <row r="504" spans="5:17">
      <c r="E504"/>
      <c r="F504"/>
      <c r="G504"/>
      <c r="J504" s="66"/>
      <c r="K504" s="61"/>
      <c r="L504" s="61"/>
      <c r="M504" s="69"/>
      <c r="N504" s="69"/>
      <c r="O504" s="69"/>
      <c r="P504" s="69"/>
      <c r="Q504" s="64"/>
    </row>
    <row r="505" spans="5:17">
      <c r="E505"/>
      <c r="F505"/>
      <c r="G505"/>
      <c r="J505" s="66"/>
      <c r="K505" s="61"/>
      <c r="L505" s="61"/>
      <c r="M505" s="69"/>
      <c r="N505" s="69"/>
      <c r="O505" s="69"/>
      <c r="P505" s="69"/>
      <c r="Q505" s="64"/>
    </row>
    <row r="506" spans="5:17">
      <c r="E506"/>
      <c r="F506"/>
      <c r="G506"/>
      <c r="J506" s="66"/>
      <c r="K506" s="61"/>
      <c r="L506" s="61"/>
      <c r="M506" s="69"/>
      <c r="N506" s="69"/>
      <c r="O506" s="69"/>
      <c r="P506" s="69"/>
      <c r="Q506" s="64"/>
    </row>
    <row r="507" spans="5:17">
      <c r="E507"/>
      <c r="F507"/>
      <c r="G507"/>
      <c r="J507" s="66"/>
      <c r="K507" s="61"/>
      <c r="L507" s="61"/>
      <c r="M507" s="69"/>
      <c r="N507" s="69"/>
      <c r="O507" s="69"/>
      <c r="P507" s="69"/>
      <c r="Q507" s="64"/>
    </row>
    <row r="508" spans="5:17">
      <c r="E508"/>
      <c r="F508"/>
      <c r="G508"/>
      <c r="J508" s="66"/>
      <c r="K508" s="61"/>
      <c r="L508" s="61"/>
      <c r="M508" s="69"/>
      <c r="N508" s="69"/>
      <c r="O508" s="69"/>
      <c r="P508" s="69"/>
      <c r="Q508" s="64"/>
    </row>
    <row r="509" spans="5:17">
      <c r="E509"/>
      <c r="F509"/>
      <c r="G509"/>
      <c r="J509" s="66"/>
      <c r="K509" s="61"/>
      <c r="L509" s="61"/>
      <c r="M509" s="69"/>
      <c r="N509" s="69"/>
      <c r="O509" s="69"/>
      <c r="P509" s="69"/>
      <c r="Q509" s="64"/>
    </row>
    <row r="510" spans="5:17">
      <c r="E510"/>
      <c r="F510"/>
      <c r="G510"/>
      <c r="J510" s="66"/>
      <c r="K510" s="61"/>
      <c r="L510" s="61"/>
      <c r="M510" s="69"/>
      <c r="N510" s="69"/>
      <c r="O510" s="69"/>
      <c r="P510" s="69"/>
      <c r="Q510" s="64"/>
    </row>
    <row r="511" spans="5:17">
      <c r="E511"/>
      <c r="F511"/>
      <c r="G511"/>
      <c r="J511" s="66"/>
      <c r="K511" s="61"/>
      <c r="L511" s="61"/>
      <c r="M511" s="69"/>
      <c r="N511" s="69"/>
      <c r="O511" s="69"/>
      <c r="P511" s="69"/>
      <c r="Q511" s="64"/>
    </row>
    <row r="512" spans="5:17">
      <c r="E512"/>
      <c r="F512"/>
      <c r="G512"/>
      <c r="J512" s="66"/>
      <c r="K512" s="61"/>
      <c r="L512" s="61"/>
      <c r="M512" s="69"/>
      <c r="N512" s="69"/>
      <c r="O512" s="69"/>
      <c r="P512" s="69"/>
      <c r="Q512" s="64"/>
    </row>
    <row r="513" spans="1:17">
      <c r="E513"/>
      <c r="F513"/>
      <c r="G513"/>
      <c r="J513" s="66"/>
      <c r="K513" s="69"/>
      <c r="L513" s="69"/>
      <c r="M513" s="69"/>
      <c r="N513" s="69"/>
      <c r="O513" s="69"/>
      <c r="P513" s="69"/>
      <c r="Q513" s="64"/>
    </row>
    <row r="514" spans="1:17">
      <c r="A514" s="77"/>
      <c r="B514" s="78"/>
      <c r="C514" s="77"/>
      <c r="D514" s="78"/>
      <c r="E514" s="122"/>
      <c r="H514" s="66"/>
      <c r="I514" s="66"/>
      <c r="J514" s="66"/>
      <c r="K514" s="69"/>
      <c r="L514" s="69"/>
      <c r="M514" s="69"/>
      <c r="N514" s="69"/>
      <c r="O514" s="69"/>
      <c r="P514" s="69"/>
      <c r="Q514" s="64"/>
    </row>
  </sheetData>
  <sheetProtection password="CF21"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A9864454</value>
    </field>
    <field name="Objective-Title">
      <value order="0">Gambling venues machines and losses</value>
    </field>
    <field name="Objective-Description">
      <value order="0"/>
    </field>
    <field name="Objective-CreationStamp">
      <value order="0">2023-06-07T01:40:50Z</value>
    </field>
    <field name="Objective-IsApproved">
      <value order="0">false</value>
    </field>
    <field name="Objective-IsPublished">
      <value order="0">true</value>
    </field>
    <field name="Objective-DatePublished">
      <value order="0">2023-06-07T01:50:09Z</value>
    </field>
    <field name="Objective-ModificationStamp">
      <value order="0">2023-07-19T23:33:52Z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vA12551980</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Indicators</vt:lpstr>
      <vt:lpstr>Converter to Grouped Localities</vt:lpstr>
      <vt:lpstr>Comparison</vt:lpstr>
      <vt:lpstr>Data</vt:lpstr>
      <vt:lpstr>Venue Data</vt:lpstr>
      <vt:lpstr>Calculation of EGM &amp; Venue no's</vt:lpstr>
      <vt:lpstr>Background - not useful</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2020-07-24T03:40:37Z</cp:lastPrinted>
  <dcterms:created xsi:type="dcterms:W3CDTF">2008-07-29T05:19:45Z</dcterms:created>
  <dcterms:modified xsi:type="dcterms:W3CDTF">2023-06-07T01:40:51Z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A9864454</vt:lpwstr>
  </property>
  <property fmtid="{D5CDD505-2E9C-101B-9397-08002B2CF9AE}" pid="4" name="Objective-Title">
    <vt:lpwstr>Gambling venues machines and losses</vt:lpwstr>
  </property>
  <property fmtid="{D5CDD505-2E9C-101B-9397-08002B2CF9AE}" pid="5" name="Objective-Description">
    <vt:lpwstr/>
  </property>
  <property fmtid="{D5CDD505-2E9C-101B-9397-08002B2CF9AE}" pid="6" name="Objective-CreationStamp">
    <vt:filetime>2023-06-07T01:40:50Z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2023-06-07T01:50:09Z</vt:filetime>
  </property>
  <property fmtid="{D5CDD505-2E9C-101B-9397-08002B2CF9AE}" pid="10" name="Objective-ModificationStamp">
    <vt:filetime>2023-07-19T23:33:52Z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vA12551980</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