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0a523f3d314439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586B955B-5529-4928-A234-BCBAC3377D9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<sst xmlns="http://schemas.openxmlformats.org/spreadsheetml/2006/main" count="456" uniqueCount="260">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</sst>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33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 applyAlignment="1">
      <protection locked="0"/>
    </xf>
    <xf numFmtId="0" fontId="8" fillId="0" borderId="0" xfId="0" applyFont="1" applyAlignment="1">
      <protection locked="0"/>
    </xf>
    <xf numFmtId="0" fontId="8" fillId="0" borderId="0" xfId="6" applyFont="1" applyAlignment="1">
      <protection locked="0"/>
    </xf>
    <xf numFmtId="0" fontId="9" fillId="0" borderId="0" xfId="8" applyFont="1" applyFill="1" applyAlignment="1">
      <protection locked="0"/>
    </xf>
    <xf numFmtId="0" fontId="10" fillId="0" borderId="0" xfId="0" applyFont="1" applyAlignme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 applyAlignment="1">
      <alignment vertical="center"/>
      <protection locked="0"/>
    </xf>
    <xf numFmtId="0" fontId="15" fillId="0" borderId="2" xfId="0" applyFont="1" applyBorder="1" applyAlignment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Fill="1" applyAlignment="1">
      <protection locked="0"/>
    </xf>
    <xf numFmtId="0" fontId="15" fillId="0" borderId="4" xfId="9" applyFont="1" applyFill="1" applyBorder="1" applyAlignment="1">
      <alignment vertical="center"/>
      <protection locked="0"/>
    </xf>
    <xf numFmtId="0" fontId="15" fillId="0" borderId="4" xfId="1" applyNumberFormat="1" applyFont="1" applyFill="1" applyBorder="1" applyAlignment="1">
      <protection locked="0"/>
    </xf>
    <xf numFmtId="166" fontId="15" fillId="0" borderId="4" xfId="1" applyNumberFormat="1" applyFont="1" applyFill="1" applyBorder="1" applyAlignment="1">
      <protection locked="0"/>
    </xf>
    <xf numFmtId="3" fontId="15" fillId="0" borderId="0" xfId="0" applyNumberFormat="1" applyFont="1" applyFill="1" applyAlignment="1">
      <protection locked="0"/>
    </xf>
    <xf numFmtId="0" fontId="15" fillId="0" borderId="3" xfId="9" applyFont="1" applyFill="1" applyBorder="1" applyAlignment="1">
      <alignment vertical="center"/>
      <protection locked="0"/>
    </xf>
    <xf numFmtId="0" fontId="15" fillId="0" borderId="3" xfId="1" applyNumberFormat="1" applyFont="1" applyFill="1" applyBorder="1" applyAlignment="1">
      <protection locked="0"/>
    </xf>
    <xf numFmtId="166" fontId="15" fillId="0" borderId="3" xfId="1" applyNumberFormat="1" applyFont="1" applyFill="1" applyBorder="1" applyAlignment="1">
      <protection locked="0"/>
    </xf>
    <xf numFmtId="3" fontId="15" fillId="0" borderId="3" xfId="0" applyNumberFormat="1" applyFont="1" applyFill="1" applyBorder="1" applyAlignment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Font="1" applyProtection="1">
      <protection hidden="1"/>
    </xf>
    <xf numFmtId="0" fontId="1" fillId="0" borderId="0" xfId="11" applyFont="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Font="1" applyBorder="1" applyAlignment="1" applyProtection="1">
      <alignment vertical="center"/>
      <protection hidden="1"/>
    </xf>
    <xf numFmtId="0" fontId="1" fillId="0" borderId="0" xfId="11" applyFont="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0" fontId="15" fillId="0" borderId="0" xfId="11" applyFont="1" applyBorder="1" applyAlignment="1" applyProtection="1">
      <alignment horizontal="center" vertical="center"/>
      <protection hidden="1"/>
    </xf>
    <xf numFmtId="3" fontId="1" fillId="0" borderId="0" xfId="11" applyNumberFormat="1" applyFont="1" applyAlignment="1" applyProtection="1">
      <alignment vertical="center"/>
      <protection hidden="1"/>
    </xf>
    <xf numFmtId="3" fontId="1" fillId="0" borderId="8" xfId="11" applyNumberFormat="1" applyFon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0" fontId="1" fillId="0" borderId="0" xfId="11" applyBorder="1" applyProtection="1">
      <protection hidden="1"/>
    </xf>
    <xf numFmtId="0" fontId="17" fillId="0" borderId="0" xfId="11" applyFont="1" applyBorder="1" applyProtection="1">
      <protection hidden="1"/>
    </xf>
    <xf numFmtId="1" fontId="17" fillId="0" borderId="0" xfId="11" applyNumberFormat="1" applyFont="1" applyBorder="1" applyAlignment="1" applyProtection="1">
      <alignment horizontal="left" vertical="center"/>
      <protection hidden="1"/>
    </xf>
    <xf numFmtId="0" fontId="37" fillId="0" borderId="0" xfId="11" applyFont="1" applyBorder="1" applyProtection="1">
      <protection hidden="1"/>
    </xf>
    <xf numFmtId="0" fontId="1" fillId="0" borderId="0" xfId="11" applyBorder="1" applyAlignment="1" applyProtection="1">
      <alignment horizontal="left"/>
      <protection hidden="1"/>
    </xf>
    <xf numFmtId="166" fontId="16" fillId="0" borderId="0" xfId="11" applyNumberFormat="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vertical="top"/>
      <protection hidden="1"/>
    </xf>
    <xf numFmtId="0" fontId="16" fillId="0" borderId="0" xfId="11" applyFont="1" applyBorder="1" applyAlignment="1" applyProtection="1">
      <alignment horizontal="right" vertical="center"/>
      <protection hidden="1"/>
    </xf>
    <xf numFmtId="0" fontId="17" fillId="0" borderId="0" xfId="11" applyFont="1" applyBorder="1" applyAlignment="1" applyProtection="1">
      <alignment horizontal="center"/>
      <protection hidden="1"/>
    </xf>
    <xf numFmtId="0" fontId="20" fillId="0" borderId="0" xfId="11" applyFont="1" applyBorder="1" applyAlignment="1" applyProtection="1">
      <alignment vertical="top"/>
      <protection hidden="1"/>
    </xf>
    <xf numFmtId="0" fontId="1" fillId="0" borderId="0" xfId="11" applyBorder="1" applyAlignment="1" applyProtection="1">
      <alignment vertical="top"/>
      <protection hidden="1"/>
    </xf>
    <xf numFmtId="0" fontId="21" fillId="0" borderId="0" xfId="11" applyFont="1" applyBorder="1" applyProtection="1">
      <protection hidden="1"/>
    </xf>
    <xf numFmtId="1" fontId="18" fillId="0" borderId="0" xfId="11" applyNumberFormat="1" applyFont="1" applyBorder="1" applyAlignment="1" applyProtection="1">
      <alignment horizontal="center" vertical="center"/>
      <protection hidden="1"/>
    </xf>
    <xf numFmtId="0" fontId="17" fillId="0" borderId="0" xfId="11" applyFont="1" applyBorder="1" applyAlignment="1" applyProtection="1">
      <alignment horizontal="left"/>
      <protection hidden="1"/>
    </xf>
    <xf numFmtId="0" fontId="22" fillId="0" borderId="0" xfId="11" applyFont="1" applyBorder="1" applyProtection="1">
      <protection hidden="1"/>
    </xf>
    <xf numFmtId="0" fontId="11" fillId="0" borderId="0" xfId="11" applyFont="1" applyBorder="1" applyAlignment="1" applyProtection="1">
      <alignment horizontal="left" vertical="top"/>
      <protection hidden="1"/>
    </xf>
    <xf numFmtId="0" fontId="17" fillId="0" borderId="0" xfId="11" applyFont="1" applyBorder="1" applyAlignment="1" applyProtection="1">
      <alignment horizontal="left" vertical="top"/>
      <protection hidden="1"/>
    </xf>
    <xf numFmtId="0" fontId="23" fillId="0" borderId="0" xfId="11" applyFont="1" applyBorder="1" applyAlignment="1" applyProtection="1">
      <alignment horizontal="center"/>
      <protection hidden="1"/>
    </xf>
    <xf numFmtId="0" fontId="25" fillId="0" borderId="0" xfId="11" applyFont="1" applyBorder="1" applyAlignment="1" applyProtection="1">
      <alignment horizontal="center"/>
      <protection hidden="1"/>
    </xf>
    <xf numFmtId="1" fontId="18" fillId="0" borderId="0" xfId="11" applyNumberFormat="1" applyFont="1" applyBorder="1" applyAlignment="1" applyProtection="1">
      <alignment horizontal="center" vertical="top"/>
      <protection hidden="1"/>
    </xf>
    <xf numFmtId="0" fontId="1" fillId="0" borderId="0" xfId="11" applyBorder="1" applyAlignment="1" applyProtection="1">
      <alignment horizontal="left" vertical="center"/>
      <protection hidden="1"/>
    </xf>
    <xf numFmtId="0" fontId="18" fillId="0" borderId="0" xfId="11" applyFont="1" applyBorder="1" applyAlignment="1" applyProtection="1">
      <alignment horizontal="right" vertical="center"/>
      <protection hidden="1"/>
    </xf>
    <xf numFmtId="0" fontId="1" fillId="0" borderId="0" xfId="11" applyBorder="1" applyAlignment="1" applyProtection="1">
      <alignment horizontal="center" vertical="center"/>
      <protection hidden="1"/>
    </xf>
    <xf numFmtId="0" fontId="18" fillId="0" borderId="0" xfId="11" applyFont="1" applyBorder="1" applyAlignment="1" applyProtection="1">
      <alignment horizontal="left" vertical="center"/>
      <protection hidden="1"/>
    </xf>
    <xf numFmtId="0" fontId="1" fillId="0" borderId="0" xfId="11" applyBorder="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Font="1" applyBorder="1" applyProtection="1">
      <protection hidden="1"/>
    </xf>
    <xf numFmtId="0" fontId="1" fillId="0" borderId="14" xfId="11" applyBorder="1" applyProtection="1">
      <protection hidden="1"/>
    </xf>
    <xf numFmtId="0" fontId="1" fillId="0" borderId="13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Border="1" applyProtection="1">
      <protection hidden="1"/>
    </xf>
    <xf numFmtId="166" fontId="32" fillId="0" borderId="0" xfId="11" applyNumberFormat="1" applyFont="1" applyBorder="1" applyAlignment="1" applyProtection="1">
      <alignment horizontal="left" vertical="center" wrapText="1"/>
      <protection hidden="1"/>
    </xf>
    <xf numFmtId="0" fontId="46" fillId="0" borderId="0" xfId="11" applyFont="1" applyBorder="1" applyAlignment="1" applyProtection="1">
      <alignment horizontal="center"/>
      <protection locked="0" hidden="1"/>
    </xf>
    <xf numFmtId="0" fontId="45" fillId="0" borderId="0" xfId="11" applyFont="1" applyBorder="1" applyAlignment="1" applyProtection="1">
      <alignment horizontal="right" vertical="center" wrapText="1"/>
      <protection hidden="1"/>
    </xf>
    <xf numFmtId="0" fontId="38" fillId="0" borderId="0" xfId="11" applyFont="1" applyBorder="1" applyAlignment="1" applyProtection="1">
      <alignment horizontal="center"/>
      <protection hidden="1"/>
    </xf>
    <xf numFmtId="0" fontId="41" fillId="0" borderId="10" xfId="11" applyFont="1" applyFill="1" applyBorder="1" applyAlignment="1" applyProtection="1">
      <alignment horizontal="center" vertical="top"/>
      <protection hidden="1"/>
    </xf>
    <xf numFmtId="0" fontId="41" fillId="0" borderId="11" xfId="11" applyFont="1" applyFill="1" applyBorder="1" applyAlignment="1" applyProtection="1">
      <alignment horizontal="center" vertical="top"/>
      <protection hidden="1"/>
    </xf>
    <xf numFmtId="0" fontId="41" fillId="0" borderId="12" xfId="11" applyFont="1" applyFill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Border="1" applyAlignment="1" applyProtection="1">
      <alignment horizontal="center" vertical="center"/>
      <protection hidden="1"/>
    </xf>
    <xf numFmtId="0" fontId="34" fillId="0" borderId="0" xfId="11" applyFont="1" applyBorder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Border="1" applyAlignment="1" applyProtection="1">
      <alignment horizontal="center"/>
      <protection hidden="1"/>
    </xf>
    <xf numFmtId="0" fontId="36" fillId="0" borderId="0" xfId="11" applyFont="1" applyBorder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Border="1" applyAlignment="1" applyProtection="1">
      <alignment horizontal="right" vertical="center" wrapText="1"/>
      <protection hidden="1"/>
    </xf>
    <xf numFmtId="3" fontId="39" fillId="0" borderId="0" xfId="11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 applyProtection="1">
      <alignment horizontal="center" vertical="center" wrapText="1"/>
      <protection locked="0" hidden="1"/>
    </xf>
    <xf numFmtId="166" fontId="42" fillId="0" borderId="0" xfId="11" applyNumberFormat="1" applyFont="1" applyBorder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Border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10ec74d359474a4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6" customWidth="1"/>
    <col min="17" max="17" width="4.453125" style="36" customWidth="1"/>
    <col min="18" max="18" width="9.453125" style="37" customWidth="1"/>
    <col min="19" max="22" width="9.453125" style="36" customWidth="1"/>
    <col min="23" max="23" width="4.36328125" style="36" customWidth="1"/>
    <col min="24" max="32" width="9.453125" style="36" customWidth="1"/>
    <col min="33" max="33" width="4.36328125" style="36" customWidth="1"/>
    <col min="34" max="35" width="9.453125" style="36" customWidth="1"/>
    <col min="36" max="36" width="9.453125" style="55" customWidth="1"/>
    <col min="37" max="37" width="9.453125" style="36" customWidth="1"/>
    <col min="38" max="39" width="9.453125" style="43" customWidth="1"/>
    <col min="40" max="40" width="9.453125" style="53" customWidth="1"/>
    <col min="41" max="43" width="9.453125" style="36" customWidth="1"/>
    <col min="44" max="58" width="9.453125" style="35" customWidth="1"/>
    <col min="59" max="59" width="9.08984375" style="35"/>
    <col min="60" max="16384" width="9.08984375" style="32"/>
  </cols>
  <sheetData>
    <row r="1" spans="1:82" ht="32" customHeight="1" x14ac:dyDescent="0.35">
      <c r="C1" s="116" t="str" cm="1">
        <f t="array" ref="C1">CONCATENATE("Employment within ",INDEX(Data!B5:B85,Infographic!G3))</f>
        <v>Employment within Greater Dandenong</v>
      </c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8"/>
    </row>
    <row r="2" spans="1:82" ht="15" thickBot="1" x14ac:dyDescent="0.4">
      <c r="C2" s="85"/>
      <c r="D2" s="115" t="s">
        <v>257</v>
      </c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86"/>
    </row>
    <row r="3" spans="1:82" ht="15" thickTop="1" x14ac:dyDescent="0.35">
      <c r="C3" s="87"/>
      <c r="D3" s="58"/>
      <c r="E3" s="58"/>
      <c r="F3" s="58"/>
      <c r="G3" s="113">
        <v>26</v>
      </c>
      <c r="H3" s="58"/>
      <c r="I3" s="58"/>
      <c r="J3" s="58"/>
      <c r="K3" s="58"/>
      <c r="L3" s="58"/>
      <c r="M3" s="58"/>
      <c r="N3" s="58"/>
      <c r="O3" s="86"/>
      <c r="R3" s="47"/>
      <c r="S3" s="48" t="s">
        <v>220</v>
      </c>
      <c r="T3" s="49"/>
      <c r="U3" s="49"/>
      <c r="V3" s="50"/>
      <c r="X3" s="47"/>
      <c r="Y3" s="48" t="s">
        <v>226</v>
      </c>
      <c r="Z3" s="49"/>
      <c r="AA3" s="49"/>
      <c r="AB3" s="50"/>
      <c r="AC3" s="50"/>
      <c r="AD3" s="54" t="s">
        <v>117</v>
      </c>
      <c r="AE3" s="54" t="s">
        <v>118</v>
      </c>
      <c r="AF3" s="50"/>
      <c r="AH3" s="47"/>
      <c r="AI3" s="48" t="s">
        <v>227</v>
      </c>
      <c r="AJ3" s="56"/>
      <c r="AK3" s="49"/>
      <c r="AN3" s="54" t="s">
        <v>118</v>
      </c>
    </row>
    <row r="4" spans="1:82" s="33" customFormat="1" ht="19.5" customHeight="1" x14ac:dyDescent="0.45">
      <c r="A4" s="32"/>
      <c r="B4" s="32"/>
      <c r="C4" s="131" t="str" cm="1">
        <f t="array" ref="C4">CONCATENATE("Persons Employed within ",INDEX(Data!B5:B85,Infographic!G3))</f>
        <v>Persons Employed within Greater Dandenong</v>
      </c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58"/>
      <c r="O4" s="86"/>
      <c r="P4" s="36"/>
      <c r="Q4" s="36"/>
      <c r="R4" s="37"/>
      <c r="S4" s="36"/>
      <c r="T4" s="54" t="s">
        <v>117</v>
      </c>
      <c r="U4" s="54" t="s">
        <v>118</v>
      </c>
      <c r="V4" s="39"/>
      <c r="W4" s="51">
        <v>1</v>
      </c>
      <c r="X4" s="37">
        <v>48</v>
      </c>
      <c r="Y4" s="40" t="s">
        <v>120</v>
      </c>
      <c r="Z4" s="46">
        <f>VLOOKUP($G$3,Data!$A$5:$EN$87,X4)</f>
        <v>1819</v>
      </c>
      <c r="AA4" s="52">
        <f>Z4+0.00001*W4</f>
        <v>1819.00001</v>
      </c>
      <c r="AB4" s="43">
        <f>RANK(AA4,AA$4:AA$17)</f>
        <v>5</v>
      </c>
      <c r="AC4" s="43" t="str">
        <f>VLOOKUP(MATCH(W4,AB$4:AB$17,0),$W$4:$Z$17,3)</f>
        <v>Car, as driver</v>
      </c>
      <c r="AD4" s="43">
        <f>VLOOKUP(MATCH(W4,AB$4:AB$17,0),$W$4:$Z$17,4)</f>
        <v>79117</v>
      </c>
      <c r="AE4" s="53">
        <f>AD4/SUM(AD$4:AD$17)*100</f>
        <v>70.218242169818851</v>
      </c>
      <c r="AF4" s="36"/>
      <c r="AG4" s="51">
        <v>1</v>
      </c>
      <c r="AH4" s="37">
        <v>65</v>
      </c>
      <c r="AI4" s="40" t="s">
        <v>141</v>
      </c>
      <c r="AJ4" s="57">
        <f>VLOOKUP($G$3,Data!$A$5:$EM$87,AH4)</f>
        <v>0</v>
      </c>
      <c r="AK4" s="53">
        <f>AJ4+0.00001*AH4</f>
        <v>6.5000000000000008E-4</v>
      </c>
      <c r="AL4" s="43">
        <f>RANK(AK4,AK$4:AK$82)</f>
        <v>79</v>
      </c>
      <c r="AM4" s="43" t="str">
        <f>VLOOKUP(MATCH(AG4,AL$4:AL$82,0),$AG$4:$AJ$82,3)</f>
        <v xml:space="preserve">G. Dandenong </v>
      </c>
      <c r="AN4" s="53">
        <f>VLOOKUP(MATCH(AG4,AL$4:AL$82,0),$AG$4:$AJ$82,4)</f>
        <v>20.101495726495727</v>
      </c>
      <c r="AO4" s="36"/>
      <c r="AP4" s="36"/>
      <c r="AQ4" s="36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6" t="str" cm="1">
        <f t="array" ref="C5">CONCATENATE("Number of people employed within ",INDEX(Data!B5:B85,Infographic!G3))</f>
        <v>Number of people employed within Greater Dandenong</v>
      </c>
      <c r="D5" s="127"/>
      <c r="E5" s="127"/>
      <c r="F5" s="128">
        <f>T5</f>
        <v>113178</v>
      </c>
      <c r="G5" s="129"/>
      <c r="H5" s="58"/>
      <c r="I5" s="114" t="s">
        <v>139</v>
      </c>
      <c r="J5" s="112" t="str">
        <f>CONCATENATE(ROUNDUP(U10,1),"%")</f>
        <v>38.3%</v>
      </c>
      <c r="K5" s="58"/>
      <c r="L5" s="114" t="s">
        <v>247</v>
      </c>
      <c r="M5" s="112" t="str">
        <f>CONCATENATE(ROUNDUP(T16,1),"%")</f>
        <v>71.9%</v>
      </c>
      <c r="N5" s="59"/>
      <c r="O5" s="86"/>
      <c r="R5" s="37">
        <v>3</v>
      </c>
      <c r="S5" s="40" t="s">
        <v>0</v>
      </c>
      <c r="T5" s="46">
        <f>VLOOKUP($G$3,Data!$A$5:$EN$87,R5)</f>
        <v>113178</v>
      </c>
      <c r="U5" s="39"/>
      <c r="V5" s="39"/>
      <c r="W5" s="51">
        <v>2</v>
      </c>
      <c r="X5" s="37">
        <v>49</v>
      </c>
      <c r="Y5" s="40" t="s">
        <v>121</v>
      </c>
      <c r="Z5" s="46">
        <f>VLOOKUP($G$3,Data!$A$5:$EN$87,X5)</f>
        <v>1132</v>
      </c>
      <c r="AA5" s="52">
        <f t="shared" ref="AA5:AA17" si="0">Z5+0.00001*W5</f>
        <v>1132.0000199999999</v>
      </c>
      <c r="AB5" s="43">
        <f t="shared" ref="AB5:AB17" si="1">RANK(AA5,AA$4:AA$17)</f>
        <v>6</v>
      </c>
      <c r="AC5" s="43" t="str">
        <f t="shared" ref="AC5:AC17" si="2">VLOOKUP(MATCH(W5,AB$4:AB$17,0),$W$4:$Z$17,3)</f>
        <v>Worked at home</v>
      </c>
      <c r="AD5" s="43">
        <f t="shared" ref="AD5:AD17" si="3">VLOOKUP(MATCH(W5,AB$4:AB$17,0),$W$4:$Z$17,4)</f>
        <v>14647</v>
      </c>
      <c r="AE5" s="53">
        <f t="shared" ref="AE5:AE17" si="4">AD5/SUM(AD$4:AD$17)*100</f>
        <v>12.999565113203696</v>
      </c>
      <c r="AG5" s="51">
        <v>2</v>
      </c>
      <c r="AH5" s="37">
        <v>66</v>
      </c>
      <c r="AI5" s="40" t="s">
        <v>142</v>
      </c>
      <c r="AJ5" s="57">
        <f>VLOOKUP($G$3,Data!$A$5:$EM$87,AH5)</f>
        <v>0</v>
      </c>
      <c r="AK5" s="53">
        <f t="shared" ref="AK5:AK68" si="5">AJ5+0.00001*AH5</f>
        <v>6.600000000000001E-4</v>
      </c>
      <c r="AL5" s="43">
        <f t="shared" ref="AL5:AL68" si="6">RANK(AK5,AK$4:AK$82)</f>
        <v>78</v>
      </c>
      <c r="AM5" s="43" t="str">
        <f t="shared" ref="AM5:AM68" si="7">VLOOKUP(MATCH(AG5,AL$4:AL$82,0),$AG$4:$AJ$82,3)</f>
        <v xml:space="preserve">Kingston </v>
      </c>
      <c r="AN5" s="53">
        <f t="shared" ref="AN5:AN68" si="8">VLOOKUP(MATCH(AG5,AL$4:AL$82,0),$AG$4:$AJ$82,4)</f>
        <v>9.1786625583746577</v>
      </c>
    </row>
    <row r="6" spans="1:82" ht="14.5" customHeight="1" x14ac:dyDescent="0.35">
      <c r="C6" s="126"/>
      <c r="D6" s="127"/>
      <c r="E6" s="127"/>
      <c r="F6" s="129"/>
      <c r="G6" s="129"/>
      <c r="H6" s="58"/>
      <c r="I6" s="114" t="s">
        <v>138</v>
      </c>
      <c r="J6" s="112" t="str">
        <f>CONCATENATE(ROUNDUP(U9,1),"%")</f>
        <v>61.8%</v>
      </c>
      <c r="K6" s="58"/>
      <c r="L6" s="114" t="s">
        <v>248</v>
      </c>
      <c r="M6" s="112" t="str">
        <f>CONCATENATE(ROUNDUP(T17,1),"%")</f>
        <v>28.2%</v>
      </c>
      <c r="N6" s="60"/>
      <c r="O6" s="88"/>
      <c r="R6" s="37">
        <v>4</v>
      </c>
      <c r="S6" s="40" t="s">
        <v>133</v>
      </c>
      <c r="T6" s="46">
        <f>VLOOKUP($G$3,Data!$A$5:$EN$87,R6)</f>
        <v>12615</v>
      </c>
      <c r="U6" s="39"/>
      <c r="V6" s="39"/>
      <c r="W6" s="51">
        <v>3</v>
      </c>
      <c r="X6" s="37">
        <v>50</v>
      </c>
      <c r="Y6" s="40" t="s">
        <v>122</v>
      </c>
      <c r="Z6" s="46">
        <f>VLOOKUP($G$3,Data!$A$5:$EN$87,X6)</f>
        <v>36</v>
      </c>
      <c r="AA6" s="52">
        <f t="shared" si="0"/>
        <v>36.000030000000002</v>
      </c>
      <c r="AB6" s="43">
        <f t="shared" si="1"/>
        <v>13</v>
      </c>
      <c r="AC6" s="43" t="str">
        <f t="shared" si="2"/>
        <v>Did not go to work</v>
      </c>
      <c r="AD6" s="43">
        <f t="shared" si="3"/>
        <v>8087</v>
      </c>
      <c r="AE6" s="53">
        <f t="shared" si="4"/>
        <v>7.1774071871699512</v>
      </c>
      <c r="AG6" s="51">
        <v>3</v>
      </c>
      <c r="AH6" s="37">
        <v>67</v>
      </c>
      <c r="AI6" s="40" t="s">
        <v>143</v>
      </c>
      <c r="AJ6" s="57">
        <f>VLOOKUP($G$3,Data!$A$5:$EM$87,AH6)</f>
        <v>2.4182447263663084E-2</v>
      </c>
      <c r="AK6" s="53">
        <f t="shared" si="5"/>
        <v>2.4852447263663084E-2</v>
      </c>
      <c r="AL6" s="43">
        <f t="shared" si="6"/>
        <v>59</v>
      </c>
      <c r="AM6" s="43" t="str">
        <f t="shared" si="7"/>
        <v xml:space="preserve">Monash </v>
      </c>
      <c r="AN6" s="53">
        <f t="shared" si="8"/>
        <v>6.4011614765357399</v>
      </c>
    </row>
    <row r="7" spans="1:82" ht="14.5" customHeight="1" x14ac:dyDescent="0.35">
      <c r="C7" s="87"/>
      <c r="D7" s="58"/>
      <c r="E7" s="58"/>
      <c r="F7" s="58"/>
      <c r="G7" s="58"/>
      <c r="H7" s="58"/>
      <c r="I7" s="58"/>
      <c r="J7" s="58"/>
      <c r="K7" s="58"/>
      <c r="L7" s="58"/>
      <c r="M7" s="58"/>
      <c r="N7" s="60"/>
      <c r="O7" s="88"/>
      <c r="R7" s="37">
        <v>5</v>
      </c>
      <c r="S7" s="40" t="s">
        <v>134</v>
      </c>
      <c r="T7" s="46">
        <f>VLOOKUP($G$3,Data!$A$5:$EN$87,R7)</f>
        <v>76473</v>
      </c>
      <c r="U7" s="39"/>
      <c r="V7" s="39"/>
      <c r="W7" s="51">
        <v>4</v>
      </c>
      <c r="X7" s="37">
        <v>51</v>
      </c>
      <c r="Y7" s="40" t="s">
        <v>123</v>
      </c>
      <c r="Z7" s="46">
        <f>VLOOKUP($G$3,Data!$A$5:$EN$87,X7)</f>
        <v>31</v>
      </c>
      <c r="AA7" s="52">
        <f t="shared" si="0"/>
        <v>31.000039999999998</v>
      </c>
      <c r="AB7" s="43">
        <f t="shared" si="1"/>
        <v>14</v>
      </c>
      <c r="AC7" s="43" t="str">
        <f t="shared" si="2"/>
        <v>Car, as passenger</v>
      </c>
      <c r="AD7" s="43">
        <f t="shared" si="3"/>
        <v>4885</v>
      </c>
      <c r="AE7" s="53">
        <f t="shared" si="4"/>
        <v>4.3355551019321394</v>
      </c>
      <c r="AG7" s="51">
        <v>4</v>
      </c>
      <c r="AH7" s="37">
        <v>68</v>
      </c>
      <c r="AI7" s="40" t="s">
        <v>144</v>
      </c>
      <c r="AJ7" s="57">
        <f>VLOOKUP($G$3,Data!$A$5:$EM$87,AH7)</f>
        <v>0.34944174550413365</v>
      </c>
      <c r="AK7" s="53">
        <f t="shared" si="5"/>
        <v>0.35012174550413366</v>
      </c>
      <c r="AL7" s="43">
        <f t="shared" si="6"/>
        <v>22</v>
      </c>
      <c r="AM7" s="43" t="str">
        <f t="shared" si="7"/>
        <v xml:space="preserve">Casey </v>
      </c>
      <c r="AN7" s="53">
        <f t="shared" si="8"/>
        <v>4.3627803729768626</v>
      </c>
    </row>
    <row r="8" spans="1:82" ht="20" customHeight="1" x14ac:dyDescent="0.45">
      <c r="C8" s="119" t="s">
        <v>252</v>
      </c>
      <c r="D8" s="120"/>
      <c r="E8" s="120"/>
      <c r="F8" s="120"/>
      <c r="G8" s="120"/>
      <c r="H8" s="120"/>
      <c r="I8" s="58"/>
      <c r="J8" s="58"/>
      <c r="K8" s="58"/>
      <c r="L8" s="111" t="s">
        <v>259</v>
      </c>
      <c r="M8" s="61"/>
      <c r="N8" s="61"/>
      <c r="O8" s="89"/>
      <c r="R8" s="37">
        <v>6</v>
      </c>
      <c r="S8" s="40" t="s">
        <v>135</v>
      </c>
      <c r="T8" s="46">
        <f>VLOOKUP($G$3,Data!$A$5:$EN$87,R8)</f>
        <v>24089</v>
      </c>
      <c r="U8" s="39"/>
      <c r="V8" s="39"/>
      <c r="W8" s="51">
        <v>5</v>
      </c>
      <c r="X8" s="37">
        <v>52</v>
      </c>
      <c r="Y8" s="40" t="s">
        <v>243</v>
      </c>
      <c r="Z8" s="46">
        <f>VLOOKUP($G$3,Data!$A$5:$EN$87,X8)</f>
        <v>384</v>
      </c>
      <c r="AA8" s="52">
        <f t="shared" si="0"/>
        <v>384.00004999999999</v>
      </c>
      <c r="AB8" s="43">
        <f t="shared" si="1"/>
        <v>10</v>
      </c>
      <c r="AC8" s="43" t="str">
        <f t="shared" si="2"/>
        <v>Train</v>
      </c>
      <c r="AD8" s="43">
        <f t="shared" si="3"/>
        <v>1819</v>
      </c>
      <c r="AE8" s="53">
        <f t="shared" si="4"/>
        <v>1.6144062907706374</v>
      </c>
      <c r="AG8" s="51">
        <v>5</v>
      </c>
      <c r="AH8" s="37">
        <v>69</v>
      </c>
      <c r="AI8" s="40" t="s">
        <v>145</v>
      </c>
      <c r="AJ8" s="57">
        <f>VLOOKUP($G$3,Data!$A$5:$EM$87,AH8)</f>
        <v>0.15105740181268881</v>
      </c>
      <c r="AK8" s="53">
        <f t="shared" si="5"/>
        <v>0.15174740181268881</v>
      </c>
      <c r="AL8" s="43">
        <f t="shared" si="6"/>
        <v>34</v>
      </c>
      <c r="AM8" s="43" t="str">
        <f t="shared" si="7"/>
        <v xml:space="preserve">Knox </v>
      </c>
      <c r="AN8" s="53">
        <f t="shared" si="8"/>
        <v>3.8364497771298813</v>
      </c>
    </row>
    <row r="9" spans="1:82" ht="21" x14ac:dyDescent="0.35">
      <c r="C9" s="87"/>
      <c r="D9" s="58"/>
      <c r="E9" s="62"/>
      <c r="F9" s="62"/>
      <c r="G9" s="58"/>
      <c r="H9" s="58"/>
      <c r="I9" s="58"/>
      <c r="J9" s="63"/>
      <c r="K9" s="58"/>
      <c r="L9" s="64"/>
      <c r="M9" s="130" t="str">
        <f>CONCATENATE(ROUNDUP(T13,1),"%")</f>
        <v>6.5%</v>
      </c>
      <c r="N9" s="130"/>
      <c r="O9" s="90"/>
      <c r="R9" s="37">
        <v>7</v>
      </c>
      <c r="S9" s="40" t="s">
        <v>138</v>
      </c>
      <c r="T9" s="46">
        <f>VLOOKUP($G$3,Data!$A$5:$EN$87,R9)</f>
        <v>69890</v>
      </c>
      <c r="U9" s="39">
        <f>T9/SUM(T9:T10)*100</f>
        <v>61.755012237901262</v>
      </c>
      <c r="V9" s="39"/>
      <c r="W9" s="51">
        <v>6</v>
      </c>
      <c r="X9" s="37">
        <v>53</v>
      </c>
      <c r="Y9" s="40" t="s">
        <v>125</v>
      </c>
      <c r="Z9" s="46">
        <f>VLOOKUP($G$3,Data!$A$5:$EN$87,X9)</f>
        <v>79117</v>
      </c>
      <c r="AA9" s="52">
        <f t="shared" si="0"/>
        <v>79117.000060000006</v>
      </c>
      <c r="AB9" s="43">
        <f t="shared" si="1"/>
        <v>1</v>
      </c>
      <c r="AC9" s="43" t="str">
        <f t="shared" si="2"/>
        <v>Bus</v>
      </c>
      <c r="AD9" s="43">
        <f t="shared" si="3"/>
        <v>1132</v>
      </c>
      <c r="AE9" s="53">
        <f t="shared" si="4"/>
        <v>1.004677251870457</v>
      </c>
      <c r="AG9" s="51">
        <v>6</v>
      </c>
      <c r="AH9" s="37">
        <v>70</v>
      </c>
      <c r="AI9" s="40" t="s">
        <v>146</v>
      </c>
      <c r="AJ9" s="57">
        <f>VLOOKUP($G$3,Data!$A$5:$EM$87,AH9)</f>
        <v>0.26155187445510025</v>
      </c>
      <c r="AK9" s="53">
        <f t="shared" si="5"/>
        <v>0.26225187445510023</v>
      </c>
      <c r="AL9" s="43">
        <f t="shared" si="6"/>
        <v>27</v>
      </c>
      <c r="AM9" s="43" t="str">
        <f t="shared" si="7"/>
        <v xml:space="preserve">Glen Eira </v>
      </c>
      <c r="AN9" s="53">
        <f t="shared" si="8"/>
        <v>3.6257625125554278</v>
      </c>
    </row>
    <row r="10" spans="1:82" ht="21" x14ac:dyDescent="0.35">
      <c r="C10" s="91"/>
      <c r="D10" s="58"/>
      <c r="E10" s="58"/>
      <c r="F10" s="58"/>
      <c r="G10" s="58"/>
      <c r="H10" s="58"/>
      <c r="I10" s="58"/>
      <c r="J10" s="65"/>
      <c r="K10" s="58"/>
      <c r="L10" s="64"/>
      <c r="M10" s="130"/>
      <c r="N10" s="130"/>
      <c r="O10" s="90"/>
      <c r="R10" s="37">
        <v>8</v>
      </c>
      <c r="S10" s="40" t="s">
        <v>139</v>
      </c>
      <c r="T10" s="46">
        <f>VLOOKUP($G$3,Data!$A$5:$EN$87,R10)</f>
        <v>43283</v>
      </c>
      <c r="U10" s="39">
        <f>100-U9</f>
        <v>38.244987762098738</v>
      </c>
      <c r="V10" s="39"/>
      <c r="W10" s="51">
        <v>7</v>
      </c>
      <c r="X10" s="37">
        <v>54</v>
      </c>
      <c r="Y10" s="40" t="s">
        <v>126</v>
      </c>
      <c r="Z10" s="46">
        <f>VLOOKUP($G$3,Data!$A$5:$EN$87,X10)</f>
        <v>4885</v>
      </c>
      <c r="AA10" s="52">
        <f t="shared" si="0"/>
        <v>4885.0000700000001</v>
      </c>
      <c r="AB10" s="43">
        <f t="shared" si="1"/>
        <v>4</v>
      </c>
      <c r="AC10" s="43" t="str">
        <f t="shared" si="2"/>
        <v>Truck</v>
      </c>
      <c r="AD10" s="43">
        <f t="shared" si="3"/>
        <v>763</v>
      </c>
      <c r="AE10" s="53">
        <f t="shared" si="4"/>
        <v>0.67718086853105897</v>
      </c>
      <c r="AG10" s="51">
        <v>7</v>
      </c>
      <c r="AH10" s="37">
        <v>71</v>
      </c>
      <c r="AI10" s="40" t="s">
        <v>147</v>
      </c>
      <c r="AJ10" s="57">
        <f>VLOOKUP($G$3,Data!$A$5:$EM$87,AH10)</f>
        <v>3.4168913949497428</v>
      </c>
      <c r="AK10" s="53">
        <f t="shared" si="5"/>
        <v>3.417601394949743</v>
      </c>
      <c r="AL10" s="43">
        <f t="shared" si="6"/>
        <v>7</v>
      </c>
      <c r="AM10" s="43" t="str">
        <f t="shared" si="7"/>
        <v xml:space="preserve">Bayside </v>
      </c>
      <c r="AN10" s="53">
        <f t="shared" si="8"/>
        <v>3.4168913949497428</v>
      </c>
    </row>
    <row r="11" spans="1:82" ht="15" thickBot="1" x14ac:dyDescent="0.4">
      <c r="C11" s="87"/>
      <c r="D11" s="58"/>
      <c r="E11" s="58"/>
      <c r="F11" s="58"/>
      <c r="G11" s="66"/>
      <c r="H11" s="66"/>
      <c r="I11" s="66"/>
      <c r="J11" s="66"/>
      <c r="K11" s="58"/>
      <c r="L11" s="64"/>
      <c r="M11" s="64"/>
      <c r="N11" s="64"/>
      <c r="O11" s="90"/>
      <c r="S11" s="38"/>
      <c r="T11" s="42"/>
      <c r="U11" s="39"/>
      <c r="V11" s="39"/>
      <c r="W11" s="51">
        <v>8</v>
      </c>
      <c r="X11" s="37">
        <v>55</v>
      </c>
      <c r="Y11" s="40" t="s">
        <v>127</v>
      </c>
      <c r="Z11" s="46">
        <f>VLOOKUP($G$3,Data!$A$5:$EN$87,X11)</f>
        <v>763</v>
      </c>
      <c r="AA11" s="52">
        <f t="shared" si="0"/>
        <v>763.00008000000003</v>
      </c>
      <c r="AB11" s="43">
        <f t="shared" si="1"/>
        <v>7</v>
      </c>
      <c r="AC11" s="43" t="str">
        <f t="shared" si="2"/>
        <v>Walked only</v>
      </c>
      <c r="AD11" s="43">
        <f t="shared" si="3"/>
        <v>686</v>
      </c>
      <c r="AE11" s="53">
        <f t="shared" si="4"/>
        <v>0.60884151482608961</v>
      </c>
      <c r="AG11" s="51">
        <v>8</v>
      </c>
      <c r="AH11" s="37">
        <v>72</v>
      </c>
      <c r="AI11" s="40" t="s">
        <v>148</v>
      </c>
      <c r="AJ11" s="57">
        <f>VLOOKUP($G$3,Data!$A$5:$EM$87,AH11)</f>
        <v>6.7544748395812232E-2</v>
      </c>
      <c r="AK11" s="53">
        <f t="shared" si="5"/>
        <v>6.826474839581223E-2</v>
      </c>
      <c r="AL11" s="43">
        <f t="shared" si="6"/>
        <v>42</v>
      </c>
      <c r="AM11" s="43" t="str">
        <f t="shared" si="7"/>
        <v xml:space="preserve">Frankston </v>
      </c>
      <c r="AN11" s="53">
        <f t="shared" si="8"/>
        <v>3.20376732157332</v>
      </c>
    </row>
    <row r="12" spans="1:82" ht="32.65" customHeight="1" thickTop="1" x14ac:dyDescent="0.35">
      <c r="C12" s="87"/>
      <c r="D12" s="58"/>
      <c r="E12" s="58"/>
      <c r="F12" s="58"/>
      <c r="G12" s="66"/>
      <c r="H12" s="66"/>
      <c r="I12" s="66"/>
      <c r="J12" s="67"/>
      <c r="K12" s="68"/>
      <c r="L12" s="68"/>
      <c r="M12" s="68"/>
      <c r="N12" s="68"/>
      <c r="O12" s="92"/>
      <c r="R12" s="47"/>
      <c r="S12" s="48" t="s">
        <v>221</v>
      </c>
      <c r="T12" s="49"/>
      <c r="U12" s="49"/>
      <c r="V12" s="50"/>
      <c r="W12" s="51">
        <v>9</v>
      </c>
      <c r="X12" s="37">
        <v>56</v>
      </c>
      <c r="Y12" s="40" t="s">
        <v>244</v>
      </c>
      <c r="Z12" s="46">
        <f>VLOOKUP($G$3,Data!$A$5:$EN$87,X12)</f>
        <v>331</v>
      </c>
      <c r="AA12" s="52">
        <f t="shared" si="0"/>
        <v>331.00009</v>
      </c>
      <c r="AB12" s="43">
        <f t="shared" si="1"/>
        <v>11</v>
      </c>
      <c r="AC12" s="43" t="str">
        <f t="shared" si="2"/>
        <v>Other Mode</v>
      </c>
      <c r="AD12" s="43">
        <f t="shared" si="3"/>
        <v>516</v>
      </c>
      <c r="AE12" s="53">
        <f t="shared" si="4"/>
        <v>0.45796242223070305</v>
      </c>
      <c r="AG12" s="51">
        <v>9</v>
      </c>
      <c r="AH12" s="37">
        <v>73</v>
      </c>
      <c r="AI12" s="40" t="s">
        <v>149</v>
      </c>
      <c r="AJ12" s="57">
        <f>VLOOKUP($G$3,Data!$A$5:$EM$87,AH12)</f>
        <v>1.2637903351116175</v>
      </c>
      <c r="AK12" s="53">
        <f t="shared" si="5"/>
        <v>1.2645203351116174</v>
      </c>
      <c r="AL12" s="43">
        <f t="shared" si="6"/>
        <v>15</v>
      </c>
      <c r="AM12" s="43" t="str">
        <f t="shared" si="7"/>
        <v xml:space="preserve">Stonnington </v>
      </c>
      <c r="AN12" s="53">
        <f t="shared" si="8"/>
        <v>2.7050000000000001</v>
      </c>
    </row>
    <row r="13" spans="1:82" s="33" customFormat="1" ht="20.5" customHeight="1" x14ac:dyDescent="0.45">
      <c r="A13" s="32"/>
      <c r="B13" s="32"/>
      <c r="C13" s="93"/>
      <c r="D13" s="58"/>
      <c r="E13" s="58"/>
      <c r="F13" s="58"/>
      <c r="G13" s="58"/>
      <c r="H13" s="58"/>
      <c r="I13" s="58"/>
      <c r="J13" s="121" t="s">
        <v>115</v>
      </c>
      <c r="K13" s="121"/>
      <c r="L13" s="121"/>
      <c r="M13" s="121"/>
      <c r="N13" s="121"/>
      <c r="O13" s="86"/>
      <c r="P13" s="36"/>
      <c r="Q13" s="36"/>
      <c r="R13" s="37">
        <v>9</v>
      </c>
      <c r="S13" s="40" t="s">
        <v>222</v>
      </c>
      <c r="T13" s="39">
        <f>VLOOKUP($G$3,Data!$A$5:$EN$87,R13)</f>
        <v>6.5</v>
      </c>
      <c r="U13" s="36"/>
      <c r="V13" s="36"/>
      <c r="W13" s="51">
        <v>10</v>
      </c>
      <c r="X13" s="37">
        <v>57</v>
      </c>
      <c r="Y13" s="40" t="s">
        <v>129</v>
      </c>
      <c r="Z13" s="46">
        <f>VLOOKUP($G$3,Data!$A$5:$EN$87,X13)</f>
        <v>239</v>
      </c>
      <c r="AA13" s="52">
        <f t="shared" si="0"/>
        <v>239.0001</v>
      </c>
      <c r="AB13" s="43">
        <f t="shared" si="1"/>
        <v>12</v>
      </c>
      <c r="AC13" s="43" t="str">
        <f t="shared" si="2"/>
        <v>Taxi/ride-share</v>
      </c>
      <c r="AD13" s="43">
        <f t="shared" si="3"/>
        <v>384</v>
      </c>
      <c r="AE13" s="53">
        <f t="shared" si="4"/>
        <v>0.34080924445075572</v>
      </c>
      <c r="AF13" s="36"/>
      <c r="AG13" s="51">
        <v>10</v>
      </c>
      <c r="AH13" s="37">
        <v>74</v>
      </c>
      <c r="AI13" s="40" t="s">
        <v>150</v>
      </c>
      <c r="AJ13" s="57">
        <f>VLOOKUP($G$3,Data!$A$5:$EM$87,AH13)</f>
        <v>0.22920422353850117</v>
      </c>
      <c r="AK13" s="53">
        <f t="shared" si="5"/>
        <v>0.22994422353850116</v>
      </c>
      <c r="AL13" s="43">
        <f t="shared" si="6"/>
        <v>29</v>
      </c>
      <c r="AM13" s="43" t="str">
        <f t="shared" si="7"/>
        <v xml:space="preserve">Cardinia </v>
      </c>
      <c r="AN13" s="53">
        <f t="shared" si="8"/>
        <v>1.9400465101462201</v>
      </c>
      <c r="AO13" s="36"/>
      <c r="AP13" s="36"/>
      <c r="AQ13" s="36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94"/>
      <c r="D14" s="71"/>
      <c r="E14" s="71"/>
      <c r="F14" s="71"/>
      <c r="G14" s="58"/>
      <c r="H14" s="58"/>
      <c r="I14" s="58"/>
      <c r="J14" s="58"/>
      <c r="K14" s="58"/>
      <c r="L14" s="70"/>
      <c r="M14" s="71"/>
      <c r="N14" s="71"/>
      <c r="O14" s="95"/>
      <c r="T14" s="40"/>
      <c r="U14" s="39"/>
      <c r="V14" s="39"/>
      <c r="W14" s="51">
        <v>11</v>
      </c>
      <c r="X14" s="37">
        <v>58</v>
      </c>
      <c r="Y14" s="40" t="s">
        <v>130</v>
      </c>
      <c r="Z14" s="46">
        <f>VLOOKUP($G$3,Data!$A$5:$EN$87,X14)</f>
        <v>516</v>
      </c>
      <c r="AA14" s="52">
        <f t="shared" si="0"/>
        <v>516.00010999999995</v>
      </c>
      <c r="AB14" s="43">
        <f t="shared" si="1"/>
        <v>9</v>
      </c>
      <c r="AC14" s="43" t="str">
        <f t="shared" si="2"/>
        <v>Motorbike</v>
      </c>
      <c r="AD14" s="43">
        <f t="shared" si="3"/>
        <v>331</v>
      </c>
      <c r="AE14" s="53">
        <f t="shared" si="4"/>
        <v>0.29377046852395872</v>
      </c>
      <c r="AG14" s="51">
        <v>11</v>
      </c>
      <c r="AH14" s="37">
        <v>75</v>
      </c>
      <c r="AI14" s="40" t="s">
        <v>151</v>
      </c>
      <c r="AJ14" s="57">
        <f>VLOOKUP($G$3,Data!$A$5:$EM$87,AH14)</f>
        <v>0</v>
      </c>
      <c r="AK14" s="53">
        <f t="shared" si="5"/>
        <v>7.5000000000000002E-4</v>
      </c>
      <c r="AL14" s="43">
        <f t="shared" si="6"/>
        <v>77</v>
      </c>
      <c r="AM14" s="43" t="str">
        <f t="shared" si="7"/>
        <v xml:space="preserve">Whitehorse </v>
      </c>
      <c r="AN14" s="53">
        <f t="shared" si="8"/>
        <v>1.9319624956091761</v>
      </c>
    </row>
    <row r="15" spans="1:82" ht="24" thickTop="1" x14ac:dyDescent="0.35">
      <c r="C15" s="94"/>
      <c r="D15" s="71"/>
      <c r="E15" s="71"/>
      <c r="F15" s="71"/>
      <c r="G15" s="58"/>
      <c r="H15" s="58"/>
      <c r="I15" s="58"/>
      <c r="J15" s="58"/>
      <c r="K15" s="58"/>
      <c r="L15" s="70"/>
      <c r="M15" s="71"/>
      <c r="N15" s="71"/>
      <c r="O15" s="95"/>
      <c r="R15" s="47"/>
      <c r="S15" s="48" t="s">
        <v>223</v>
      </c>
      <c r="T15" s="49"/>
      <c r="U15" s="49"/>
      <c r="V15" s="50"/>
      <c r="W15" s="51">
        <v>12</v>
      </c>
      <c r="X15" s="37">
        <v>59</v>
      </c>
      <c r="Y15" s="40" t="s">
        <v>131</v>
      </c>
      <c r="Z15" s="46">
        <f>VLOOKUP($G$3,Data!$A$5:$EN$87,X15)</f>
        <v>686</v>
      </c>
      <c r="AA15" s="52">
        <f t="shared" si="0"/>
        <v>686.00012000000004</v>
      </c>
      <c r="AB15" s="43">
        <f t="shared" si="1"/>
        <v>8</v>
      </c>
      <c r="AC15" s="43" t="str">
        <f t="shared" si="2"/>
        <v>Bicycle</v>
      </c>
      <c r="AD15" s="43">
        <f t="shared" si="3"/>
        <v>239</v>
      </c>
      <c r="AE15" s="53">
        <f t="shared" si="4"/>
        <v>0.21211825370763179</v>
      </c>
      <c r="AG15" s="51">
        <v>12</v>
      </c>
      <c r="AH15" s="37">
        <v>76</v>
      </c>
      <c r="AI15" s="40" t="s">
        <v>152</v>
      </c>
      <c r="AJ15" s="57">
        <f>VLOOKUP($G$3,Data!$A$5:$EM$87,AH15)</f>
        <v>5.491865174709961E-2</v>
      </c>
      <c r="AK15" s="53">
        <f t="shared" si="5"/>
        <v>5.5678651747099607E-2</v>
      </c>
      <c r="AL15" s="43">
        <f t="shared" si="6"/>
        <v>45</v>
      </c>
      <c r="AM15" s="43" t="str">
        <f t="shared" si="7"/>
        <v xml:space="preserve">Maroondah </v>
      </c>
      <c r="AN15" s="53">
        <f t="shared" si="8"/>
        <v>1.5574442383191682</v>
      </c>
    </row>
    <row r="16" spans="1:82" x14ac:dyDescent="0.35">
      <c r="C16" s="87"/>
      <c r="D16" s="71"/>
      <c r="E16" s="71"/>
      <c r="F16" s="71"/>
      <c r="G16" s="58"/>
      <c r="H16" s="58"/>
      <c r="I16" s="58"/>
      <c r="J16" s="58"/>
      <c r="K16" s="58"/>
      <c r="L16" s="58"/>
      <c r="M16" s="71"/>
      <c r="N16" s="71"/>
      <c r="O16" s="95"/>
      <c r="R16" s="37">
        <v>12</v>
      </c>
      <c r="S16" s="40" t="s">
        <v>224</v>
      </c>
      <c r="T16" s="39">
        <f>VLOOKUP($G$3,Data!$A$5:$EN$87,R16)</f>
        <v>71.835555141232405</v>
      </c>
      <c r="U16" s="39"/>
      <c r="V16" s="39"/>
      <c r="W16" s="51">
        <v>13</v>
      </c>
      <c r="X16" s="37">
        <v>60</v>
      </c>
      <c r="Y16" s="40" t="s">
        <v>132</v>
      </c>
      <c r="Z16" s="46">
        <f>VLOOKUP($G$3,Data!$A$5:$EN$87,X16)</f>
        <v>14647</v>
      </c>
      <c r="AA16" s="52">
        <f t="shared" si="0"/>
        <v>14647.00013</v>
      </c>
      <c r="AB16" s="43">
        <f t="shared" si="1"/>
        <v>2</v>
      </c>
      <c r="AC16" s="43" t="str">
        <f t="shared" si="2"/>
        <v>Ferry</v>
      </c>
      <c r="AD16" s="43">
        <f t="shared" si="3"/>
        <v>36</v>
      </c>
      <c r="AE16" s="53">
        <f t="shared" si="4"/>
        <v>3.1950866667258347E-2</v>
      </c>
      <c r="AG16" s="51">
        <v>13</v>
      </c>
      <c r="AH16" s="37">
        <v>77</v>
      </c>
      <c r="AI16" s="40" t="s">
        <v>153</v>
      </c>
      <c r="AJ16" s="57">
        <f>VLOOKUP($G$3,Data!$A$5:$EM$87,AH16)</f>
        <v>1.9400465101462201</v>
      </c>
      <c r="AK16" s="53">
        <f t="shared" si="5"/>
        <v>1.94081651014622</v>
      </c>
      <c r="AL16" s="43">
        <f t="shared" si="6"/>
        <v>10</v>
      </c>
      <c r="AM16" s="43" t="str">
        <f t="shared" si="7"/>
        <v>Mornington Pen.</v>
      </c>
      <c r="AN16" s="53">
        <f t="shared" si="8"/>
        <v>1.451749168089105</v>
      </c>
    </row>
    <row r="17" spans="1:82" x14ac:dyDescent="0.35">
      <c r="C17" s="8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86"/>
      <c r="R17" s="37">
        <v>13</v>
      </c>
      <c r="S17" s="40" t="s">
        <v>225</v>
      </c>
      <c r="T17" s="39">
        <f>VLOOKUP($G$3,Data!$A$5:$EN$87,R17)</f>
        <v>28.164444858767595</v>
      </c>
      <c r="U17" s="39"/>
      <c r="V17" s="39"/>
      <c r="W17" s="51">
        <v>14</v>
      </c>
      <c r="X17" s="37">
        <v>61</v>
      </c>
      <c r="Y17" s="40" t="s">
        <v>119</v>
      </c>
      <c r="Z17" s="46">
        <f>VLOOKUP($G$3,Data!$A$5:$EN$87,X17)</f>
        <v>8087</v>
      </c>
      <c r="AA17" s="52">
        <f t="shared" si="0"/>
        <v>8087.0001400000001</v>
      </c>
      <c r="AB17" s="43">
        <f t="shared" si="1"/>
        <v>3</v>
      </c>
      <c r="AC17" s="43" t="str">
        <f t="shared" si="2"/>
        <v>Tram/light rail</v>
      </c>
      <c r="AD17" s="43">
        <f t="shared" si="3"/>
        <v>31</v>
      </c>
      <c r="AE17" s="53">
        <f t="shared" si="4"/>
        <v>2.7513246296805804E-2</v>
      </c>
      <c r="AG17" s="51">
        <v>14</v>
      </c>
      <c r="AH17" s="37">
        <v>78</v>
      </c>
      <c r="AI17" s="40" t="s">
        <v>154</v>
      </c>
      <c r="AJ17" s="57">
        <f>VLOOKUP($G$3,Data!$A$5:$EM$87,AH17)</f>
        <v>4.3627803729768626</v>
      </c>
      <c r="AK17" s="53">
        <f t="shared" si="5"/>
        <v>4.3635603729768624</v>
      </c>
      <c r="AL17" s="43">
        <f t="shared" si="6"/>
        <v>4</v>
      </c>
      <c r="AM17" s="43" t="str">
        <f t="shared" si="7"/>
        <v xml:space="preserve">Port Phillip </v>
      </c>
      <c r="AN17" s="53">
        <f t="shared" si="8"/>
        <v>1.4191626156499921</v>
      </c>
    </row>
    <row r="18" spans="1:82" ht="15" thickBot="1" x14ac:dyDescent="0.4">
      <c r="C18" s="8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86"/>
      <c r="S18" s="40"/>
      <c r="T18" s="42"/>
      <c r="U18" s="39"/>
      <c r="V18" s="39"/>
      <c r="AG18" s="51">
        <v>15</v>
      </c>
      <c r="AH18" s="37">
        <v>79</v>
      </c>
      <c r="AI18" s="40" t="s">
        <v>155</v>
      </c>
      <c r="AJ18" s="57">
        <f>VLOOKUP($G$3,Data!$A$5:$EM$87,AH18)</f>
        <v>6.7765981477298398E-2</v>
      </c>
      <c r="AK18" s="53">
        <f t="shared" si="5"/>
        <v>6.8555981477298397E-2</v>
      </c>
      <c r="AL18" s="43">
        <f t="shared" si="6"/>
        <v>41</v>
      </c>
      <c r="AM18" s="43" t="str">
        <f t="shared" si="7"/>
        <v xml:space="preserve">Boroondara </v>
      </c>
      <c r="AN18" s="53">
        <f t="shared" si="8"/>
        <v>1.2637903351116175</v>
      </c>
    </row>
    <row r="19" spans="1:82" ht="15" thickTop="1" x14ac:dyDescent="0.35">
      <c r="C19" s="8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86"/>
      <c r="R19" s="47"/>
      <c r="S19" s="48" t="s">
        <v>115</v>
      </c>
      <c r="T19" s="49"/>
      <c r="U19" s="49"/>
      <c r="V19" s="50"/>
      <c r="X19" s="54" t="s">
        <v>117</v>
      </c>
      <c r="Y19" s="54" t="s">
        <v>118</v>
      </c>
      <c r="AG19" s="51">
        <v>16</v>
      </c>
      <c r="AH19" s="37">
        <v>80</v>
      </c>
      <c r="AI19" s="40" t="s">
        <v>156</v>
      </c>
      <c r="AJ19" s="57">
        <f>VLOOKUP($G$3,Data!$A$5:$EM$87,AH19)</f>
        <v>2.8664246130326771E-2</v>
      </c>
      <c r="AK19" s="53">
        <f t="shared" si="5"/>
        <v>2.946424613032677E-2</v>
      </c>
      <c r="AL19" s="43">
        <f t="shared" si="6"/>
        <v>58</v>
      </c>
      <c r="AM19" s="43" t="str">
        <f t="shared" si="7"/>
        <v xml:space="preserve">Melbourne </v>
      </c>
      <c r="AN19" s="53">
        <f t="shared" si="8"/>
        <v>1.1810672748558859</v>
      </c>
    </row>
    <row r="20" spans="1:82" x14ac:dyDescent="0.35">
      <c r="C20" s="8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86"/>
      <c r="Q20" s="51">
        <v>1</v>
      </c>
      <c r="R20" s="37">
        <v>14</v>
      </c>
      <c r="S20" s="40" t="s">
        <v>7</v>
      </c>
      <c r="T20" s="46">
        <f>VLOOKUP($G$3,Data!$A$5:$EN$87,R20)</f>
        <v>14947</v>
      </c>
      <c r="U20" s="39">
        <f>T20+0.0001*Q20</f>
        <v>14947.000099999999</v>
      </c>
      <c r="V20" s="52">
        <f>RANK(U20,U$20:U$27)</f>
        <v>5</v>
      </c>
      <c r="W20" s="40" t="str">
        <f>VLOOKUP(MATCH(Q20,V$20:V$27,0),$Q$20:$T$27,3)</f>
        <v>Machinery Operators</v>
      </c>
      <c r="X20" s="46">
        <f>VLOOKUP(MATCH(Q20,V$20:V$27,0),$Q$20:$T$27,4)</f>
        <v>17525</v>
      </c>
      <c r="Y20" s="53">
        <f>X20/SUM(X$20:X$27)*100</f>
        <v>15.851981836930367</v>
      </c>
      <c r="AG20" s="51">
        <v>17</v>
      </c>
      <c r="AH20" s="37">
        <v>81</v>
      </c>
      <c r="AI20" s="40" t="s">
        <v>157</v>
      </c>
      <c r="AJ20" s="57">
        <f>VLOOKUP($G$3,Data!$A$5:$EM$87,AH20)</f>
        <v>4.100601421541826E-2</v>
      </c>
      <c r="AK20" s="53">
        <f t="shared" si="5"/>
        <v>4.1816014215418258E-2</v>
      </c>
      <c r="AL20" s="43">
        <f t="shared" si="6"/>
        <v>52</v>
      </c>
      <c r="AM20" s="43" t="str">
        <f t="shared" si="7"/>
        <v xml:space="preserve">Yarra Ranges </v>
      </c>
      <c r="AN20" s="53">
        <f t="shared" si="8"/>
        <v>1.0980982532267707</v>
      </c>
    </row>
    <row r="21" spans="1:82" x14ac:dyDescent="0.35">
      <c r="C21" s="87"/>
      <c r="D21" s="58"/>
      <c r="E21" s="58"/>
      <c r="F21" s="58"/>
      <c r="G21" s="66"/>
      <c r="H21" s="66"/>
      <c r="I21" s="66"/>
      <c r="J21" s="66"/>
      <c r="K21" s="58"/>
      <c r="L21" s="58"/>
      <c r="M21" s="58"/>
      <c r="N21" s="58"/>
      <c r="O21" s="86"/>
      <c r="Q21" s="51">
        <v>2</v>
      </c>
      <c r="R21" s="37">
        <v>15</v>
      </c>
      <c r="S21" s="40" t="s">
        <v>8</v>
      </c>
      <c r="T21" s="46">
        <f>VLOOKUP($G$3,Data!$A$5:$EN$87,R21)</f>
        <v>17209</v>
      </c>
      <c r="U21" s="39">
        <f t="shared" ref="U21:U27" si="9">T21+0.0001*Q21</f>
        <v>17209.000199999999</v>
      </c>
      <c r="V21" s="52">
        <f t="shared" ref="V21:V27" si="10">RANK(U21,U$20:U$27)</f>
        <v>2</v>
      </c>
      <c r="W21" s="40" t="str">
        <f t="shared" ref="W21:W27" si="11">VLOOKUP(MATCH(Q21,V$20:V$27,0),$Q$20:$T$27,3)</f>
        <v>Professionals</v>
      </c>
      <c r="X21" s="46">
        <f t="shared" ref="X21:X27" si="12">VLOOKUP(MATCH(Q21,V$20:V$27,0),$Q$20:$T$27,4)</f>
        <v>17209</v>
      </c>
      <c r="Y21" s="53">
        <f t="shared" ref="Y21:Y27" si="13">X21/SUM(X$20:X$27)*100</f>
        <v>15.566148669428514</v>
      </c>
      <c r="AG21" s="51">
        <v>18</v>
      </c>
      <c r="AH21" s="37">
        <v>82</v>
      </c>
      <c r="AI21" s="40" t="s">
        <v>158</v>
      </c>
      <c r="AJ21" s="57">
        <f>VLOOKUP($G$3,Data!$A$5:$EM$87,AH21)</f>
        <v>0.33754172649795799</v>
      </c>
      <c r="AK21" s="53">
        <f t="shared" si="5"/>
        <v>0.33836172649795798</v>
      </c>
      <c r="AL21" s="43">
        <f t="shared" si="6"/>
        <v>24</v>
      </c>
      <c r="AM21" s="43" t="str">
        <f t="shared" si="7"/>
        <v xml:space="preserve">Yarra </v>
      </c>
      <c r="AN21" s="53">
        <f t="shared" si="8"/>
        <v>0.92527612528476266</v>
      </c>
    </row>
    <row r="22" spans="1:82" ht="33.4" customHeight="1" x14ac:dyDescent="0.35">
      <c r="C22" s="87"/>
      <c r="D22" s="58"/>
      <c r="E22" s="58"/>
      <c r="F22" s="58"/>
      <c r="G22" s="66"/>
      <c r="H22" s="66"/>
      <c r="I22" s="66"/>
      <c r="J22" s="66"/>
      <c r="K22" s="58"/>
      <c r="L22" s="58"/>
      <c r="M22" s="58"/>
      <c r="N22" s="58"/>
      <c r="O22" s="86"/>
      <c r="Q22" s="51">
        <v>3</v>
      </c>
      <c r="R22" s="37">
        <v>16</v>
      </c>
      <c r="S22" s="40" t="s">
        <v>230</v>
      </c>
      <c r="T22" s="46">
        <f>VLOOKUP($G$3,Data!$A$5:$EN$87,R22)</f>
        <v>16049</v>
      </c>
      <c r="U22" s="39">
        <f t="shared" si="9"/>
        <v>16049.0003</v>
      </c>
      <c r="V22" s="52">
        <f t="shared" si="10"/>
        <v>3</v>
      </c>
      <c r="W22" s="40" t="str">
        <f t="shared" si="11"/>
        <v>Technicians &amp; Trades</v>
      </c>
      <c r="X22" s="46">
        <f t="shared" si="12"/>
        <v>16049</v>
      </c>
      <c r="Y22" s="53">
        <f t="shared" si="13"/>
        <v>14.516887674801454</v>
      </c>
      <c r="AG22" s="51">
        <v>19</v>
      </c>
      <c r="AH22" s="37">
        <v>83</v>
      </c>
      <c r="AI22" s="40" t="s">
        <v>159</v>
      </c>
      <c r="AJ22" s="57">
        <f>VLOOKUP($G$3,Data!$A$5:$EM$87,AH22)</f>
        <v>2.2678308198208413E-2</v>
      </c>
      <c r="AK22" s="53">
        <f t="shared" si="5"/>
        <v>2.3508308198208414E-2</v>
      </c>
      <c r="AL22" s="43">
        <f t="shared" si="6"/>
        <v>60</v>
      </c>
      <c r="AM22" s="43" t="str">
        <f t="shared" si="7"/>
        <v xml:space="preserve">Manningham </v>
      </c>
      <c r="AN22" s="53">
        <f t="shared" si="8"/>
        <v>0.80487342970772047</v>
      </c>
    </row>
    <row r="23" spans="1:82" s="33" customFormat="1" ht="20.5" x14ac:dyDescent="0.45">
      <c r="A23" s="32"/>
      <c r="B23" s="32"/>
      <c r="C23" s="93"/>
      <c r="D23" s="58"/>
      <c r="E23" s="58"/>
      <c r="F23" s="58"/>
      <c r="G23" s="58"/>
      <c r="H23" s="58"/>
      <c r="I23" s="58"/>
      <c r="J23" s="58"/>
      <c r="K23" s="58"/>
      <c r="L23" s="69"/>
      <c r="M23" s="72"/>
      <c r="N23" s="58"/>
      <c r="O23" s="86"/>
      <c r="P23" s="36"/>
      <c r="Q23" s="51">
        <v>4</v>
      </c>
      <c r="R23" s="37">
        <v>17</v>
      </c>
      <c r="S23" s="40" t="s">
        <v>231</v>
      </c>
      <c r="T23" s="46">
        <f>VLOOKUP($G$3,Data!$A$5:$EN$87,R23)</f>
        <v>7597</v>
      </c>
      <c r="U23" s="39">
        <f t="shared" si="9"/>
        <v>7597.0003999999999</v>
      </c>
      <c r="V23" s="52">
        <f t="shared" si="10"/>
        <v>8</v>
      </c>
      <c r="W23" s="40" t="str">
        <f t="shared" si="11"/>
        <v>Clerical and Admin</v>
      </c>
      <c r="X23" s="46">
        <f t="shared" si="12"/>
        <v>15855</v>
      </c>
      <c r="Y23" s="53">
        <f t="shared" si="13"/>
        <v>14.34140781880348</v>
      </c>
      <c r="Z23" s="36"/>
      <c r="AA23" s="36"/>
      <c r="AB23" s="36"/>
      <c r="AC23" s="36"/>
      <c r="AD23" s="36"/>
      <c r="AE23" s="36"/>
      <c r="AF23" s="36"/>
      <c r="AG23" s="51">
        <v>20</v>
      </c>
      <c r="AH23" s="37">
        <v>84</v>
      </c>
      <c r="AI23" s="40" t="s">
        <v>160</v>
      </c>
      <c r="AJ23" s="57">
        <f>VLOOKUP($G$3,Data!$A$5:$EM$87,AH23)</f>
        <v>3.20376732157332</v>
      </c>
      <c r="AK23" s="53">
        <f t="shared" si="5"/>
        <v>3.2046073215733202</v>
      </c>
      <c r="AL23" s="43">
        <f t="shared" si="6"/>
        <v>8</v>
      </c>
      <c r="AM23" s="43" t="str">
        <f t="shared" si="7"/>
        <v xml:space="preserve">Maribyrnong </v>
      </c>
      <c r="AN23" s="53">
        <f t="shared" si="8"/>
        <v>0.4124343051071151</v>
      </c>
      <c r="AO23" s="36"/>
      <c r="AP23" s="36"/>
      <c r="AQ23" s="36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94"/>
      <c r="D24" s="71"/>
      <c r="E24" s="71"/>
      <c r="F24" s="71"/>
      <c r="G24" s="58"/>
      <c r="H24" s="58"/>
      <c r="I24" s="58"/>
      <c r="J24" s="58"/>
      <c r="K24" s="58"/>
      <c r="L24" s="70"/>
      <c r="M24" s="73"/>
      <c r="N24" s="73"/>
      <c r="O24" s="96"/>
      <c r="Q24" s="51">
        <v>5</v>
      </c>
      <c r="R24" s="37">
        <v>18</v>
      </c>
      <c r="S24" s="40" t="s">
        <v>228</v>
      </c>
      <c r="T24" s="46">
        <f>VLOOKUP($G$3,Data!$A$5:$EN$87,R24)</f>
        <v>15855</v>
      </c>
      <c r="U24" s="39">
        <f t="shared" si="9"/>
        <v>15855.0005</v>
      </c>
      <c r="V24" s="52">
        <f t="shared" si="10"/>
        <v>4</v>
      </c>
      <c r="W24" s="40" t="str">
        <f t="shared" si="11"/>
        <v>Managers</v>
      </c>
      <c r="X24" s="46">
        <f t="shared" si="12"/>
        <v>14947</v>
      </c>
      <c r="Y24" s="53">
        <f t="shared" si="13"/>
        <v>13.520089729905749</v>
      </c>
      <c r="AG24" s="51">
        <v>21</v>
      </c>
      <c r="AH24" s="37">
        <v>85</v>
      </c>
      <c r="AI24" s="40" t="s">
        <v>161</v>
      </c>
      <c r="AJ24" s="57">
        <f>VLOOKUP($G$3,Data!$A$5:$EM$87,AH24)</f>
        <v>8.0666845926324282E-2</v>
      </c>
      <c r="AK24" s="53">
        <f t="shared" si="5"/>
        <v>8.1516845926324286E-2</v>
      </c>
      <c r="AL24" s="43">
        <f t="shared" si="6"/>
        <v>39</v>
      </c>
      <c r="AM24" s="43" t="str">
        <f t="shared" si="7"/>
        <v xml:space="preserve">Murrindindi </v>
      </c>
      <c r="AN24" s="53">
        <f t="shared" si="8"/>
        <v>0.35918022395943378</v>
      </c>
    </row>
    <row r="25" spans="1:82" ht="23.5" x14ac:dyDescent="0.35">
      <c r="C25" s="94"/>
      <c r="D25" s="71"/>
      <c r="E25" s="71"/>
      <c r="F25" s="71"/>
      <c r="G25" s="58"/>
      <c r="H25" s="58"/>
      <c r="I25" s="58"/>
      <c r="J25" s="58"/>
      <c r="K25" s="58"/>
      <c r="L25" s="70"/>
      <c r="M25" s="73"/>
      <c r="N25" s="73"/>
      <c r="O25" s="96"/>
      <c r="Q25" s="51">
        <v>6</v>
      </c>
      <c r="R25" s="37">
        <v>19</v>
      </c>
      <c r="S25" s="40" t="s">
        <v>229</v>
      </c>
      <c r="T25" s="46">
        <f>VLOOKUP($G$3,Data!$A$5:$EN$87,R25)</f>
        <v>8420</v>
      </c>
      <c r="U25" s="39">
        <f t="shared" si="9"/>
        <v>8420.0005999999994</v>
      </c>
      <c r="V25" s="52">
        <f t="shared" si="10"/>
        <v>7</v>
      </c>
      <c r="W25" s="40" t="str">
        <f t="shared" si="11"/>
        <v>Labourers</v>
      </c>
      <c r="X25" s="46">
        <f t="shared" si="12"/>
        <v>12952</v>
      </c>
      <c r="Y25" s="53">
        <f t="shared" si="13"/>
        <v>11.715541726215244</v>
      </c>
      <c r="AG25" s="51">
        <v>22</v>
      </c>
      <c r="AH25" s="37">
        <v>86</v>
      </c>
      <c r="AI25" s="40" t="s">
        <v>162</v>
      </c>
      <c r="AJ25" s="57">
        <f>VLOOKUP($G$3,Data!$A$5:$EM$87,AH25)</f>
        <v>3.6257625125554278</v>
      </c>
      <c r="AK25" s="53">
        <f t="shared" si="5"/>
        <v>3.6266225125554277</v>
      </c>
      <c r="AL25" s="43">
        <f t="shared" si="6"/>
        <v>6</v>
      </c>
      <c r="AM25" s="43" t="str">
        <f t="shared" si="7"/>
        <v xml:space="preserve">Banyule </v>
      </c>
      <c r="AN25" s="53">
        <f t="shared" si="8"/>
        <v>0.34944174550413365</v>
      </c>
    </row>
    <row r="26" spans="1:82" x14ac:dyDescent="0.35">
      <c r="C26" s="87"/>
      <c r="D26" s="71"/>
      <c r="E26" s="71"/>
      <c r="F26" s="71"/>
      <c r="G26" s="58"/>
      <c r="H26" s="58"/>
      <c r="I26" s="58"/>
      <c r="J26" s="58"/>
      <c r="K26" s="58"/>
      <c r="L26" s="58"/>
      <c r="M26" s="73"/>
      <c r="N26" s="73"/>
      <c r="O26" s="96"/>
      <c r="Q26" s="51">
        <v>7</v>
      </c>
      <c r="R26" s="37">
        <v>20</v>
      </c>
      <c r="S26" s="40" t="s">
        <v>245</v>
      </c>
      <c r="T26" s="46">
        <f>VLOOKUP($G$3,Data!$A$5:$EN$87,R26)</f>
        <v>17525</v>
      </c>
      <c r="U26" s="39">
        <f t="shared" si="9"/>
        <v>17525.000700000001</v>
      </c>
      <c r="V26" s="52">
        <f t="shared" si="10"/>
        <v>1</v>
      </c>
      <c r="W26" s="40" t="str">
        <f t="shared" si="11"/>
        <v>Sales</v>
      </c>
      <c r="X26" s="46">
        <f t="shared" si="12"/>
        <v>8420</v>
      </c>
      <c r="Y26" s="53">
        <f t="shared" si="13"/>
        <v>7.6161875644481434</v>
      </c>
      <c r="AG26" s="51">
        <v>23</v>
      </c>
      <c r="AH26" s="37">
        <v>87</v>
      </c>
      <c r="AI26" s="40" t="s">
        <v>163</v>
      </c>
      <c r="AJ26" s="57">
        <f>VLOOKUP($G$3,Data!$A$5:$EM$87,AH26)</f>
        <v>3.7355248412401947E-2</v>
      </c>
      <c r="AK26" s="53">
        <f t="shared" si="5"/>
        <v>3.8225248412401949E-2</v>
      </c>
      <c r="AL26" s="43">
        <f t="shared" si="6"/>
        <v>54</v>
      </c>
      <c r="AM26" s="43" t="str">
        <f t="shared" si="7"/>
        <v xml:space="preserve">Hobsons Bay </v>
      </c>
      <c r="AN26" s="53">
        <f t="shared" si="8"/>
        <v>0.34571695110574552</v>
      </c>
    </row>
    <row r="27" spans="1:82" x14ac:dyDescent="0.35">
      <c r="C27" s="87"/>
      <c r="D27" s="71"/>
      <c r="E27" s="71"/>
      <c r="F27" s="71"/>
      <c r="G27" s="58"/>
      <c r="H27" s="58"/>
      <c r="I27" s="58"/>
      <c r="J27" s="58"/>
      <c r="K27" s="58"/>
      <c r="L27" s="58"/>
      <c r="M27" s="58"/>
      <c r="N27" s="58"/>
      <c r="O27" s="86"/>
      <c r="Q27" s="51">
        <v>8</v>
      </c>
      <c r="R27" s="37">
        <v>21</v>
      </c>
      <c r="S27" s="40" t="s">
        <v>14</v>
      </c>
      <c r="T27" s="46">
        <f>VLOOKUP($G$3,Data!$A$5:$EN$87,R27)</f>
        <v>12952</v>
      </c>
      <c r="U27" s="39">
        <f t="shared" si="9"/>
        <v>12952.0008</v>
      </c>
      <c r="V27" s="52">
        <f t="shared" si="10"/>
        <v>6</v>
      </c>
      <c r="W27" s="40" t="str">
        <f t="shared" si="11"/>
        <v>Comm. &amp; Personal Service</v>
      </c>
      <c r="X27" s="46">
        <f t="shared" si="12"/>
        <v>7597</v>
      </c>
      <c r="Y27" s="53">
        <f t="shared" si="13"/>
        <v>6.8717549794670472</v>
      </c>
      <c r="AG27" s="51">
        <v>24</v>
      </c>
      <c r="AH27" s="37">
        <v>88</v>
      </c>
      <c r="AI27" s="40" t="s">
        <v>164</v>
      </c>
      <c r="AJ27" s="57">
        <f>VLOOKUP($G$3,Data!$A$5:$EM$87,AH27)</f>
        <v>0</v>
      </c>
      <c r="AK27" s="53">
        <f t="shared" si="5"/>
        <v>8.8000000000000003E-4</v>
      </c>
      <c r="AL27" s="43">
        <f t="shared" si="6"/>
        <v>76</v>
      </c>
      <c r="AM27" s="43" t="str">
        <f t="shared" si="7"/>
        <v xml:space="preserve">Darebin </v>
      </c>
      <c r="AN27" s="53">
        <f t="shared" si="8"/>
        <v>0.33754172649795799</v>
      </c>
    </row>
    <row r="28" spans="1:82" ht="19" thickBot="1" x14ac:dyDescent="0.5">
      <c r="C28" s="122" t="s">
        <v>246</v>
      </c>
      <c r="D28" s="123"/>
      <c r="E28" s="123"/>
      <c r="F28" s="123"/>
      <c r="G28" s="123"/>
      <c r="H28" s="123"/>
      <c r="I28" s="124" t="s">
        <v>258</v>
      </c>
      <c r="J28" s="124"/>
      <c r="K28" s="124"/>
      <c r="L28" s="124"/>
      <c r="M28" s="124"/>
      <c r="N28" s="124"/>
      <c r="O28" s="125"/>
      <c r="Q28" s="83"/>
      <c r="S28" s="84"/>
      <c r="T28" s="41"/>
      <c r="U28" s="39"/>
      <c r="V28" s="39"/>
      <c r="AG28" s="51">
        <v>25</v>
      </c>
      <c r="AH28" s="37">
        <v>89</v>
      </c>
      <c r="AI28" s="40" t="s">
        <v>253</v>
      </c>
      <c r="AJ28" s="57">
        <f>VLOOKUP($G$3,Data!$A$5:$EM$87,AH28)</f>
        <v>3.0901154930665531E-2</v>
      </c>
      <c r="AK28" s="53">
        <f t="shared" si="5"/>
        <v>3.1791154930665533E-2</v>
      </c>
      <c r="AL28" s="43">
        <f t="shared" si="6"/>
        <v>56</v>
      </c>
      <c r="AM28" s="43" t="str">
        <f t="shared" si="7"/>
        <v xml:space="preserve">Moreland </v>
      </c>
      <c r="AN28" s="53">
        <f t="shared" si="8"/>
        <v>0.28386510730101056</v>
      </c>
    </row>
    <row r="29" spans="1:82" ht="15" thickTop="1" x14ac:dyDescent="0.35">
      <c r="C29" s="8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86"/>
      <c r="R29" s="47"/>
      <c r="S29" s="48" t="s">
        <v>116</v>
      </c>
      <c r="T29" s="49"/>
      <c r="U29" s="49"/>
      <c r="V29" s="50"/>
      <c r="X29" s="54" t="s">
        <v>117</v>
      </c>
      <c r="Y29" s="54" t="s">
        <v>118</v>
      </c>
      <c r="AG29" s="51">
        <v>26</v>
      </c>
      <c r="AH29" s="37">
        <v>90</v>
      </c>
      <c r="AI29" s="40" t="s">
        <v>254</v>
      </c>
      <c r="AJ29" s="57">
        <f>VLOOKUP($G$3,Data!$A$5:$EM$87,AH29)</f>
        <v>20.101495726495727</v>
      </c>
      <c r="AK29" s="53">
        <f t="shared" si="5"/>
        <v>20.102395726495729</v>
      </c>
      <c r="AL29" s="43">
        <f t="shared" si="6"/>
        <v>1</v>
      </c>
      <c r="AM29" s="43" t="str">
        <f t="shared" si="7"/>
        <v xml:space="preserve">Wyndham </v>
      </c>
      <c r="AN29" s="53">
        <f t="shared" si="8"/>
        <v>0.26182820395039047</v>
      </c>
    </row>
    <row r="30" spans="1:82" x14ac:dyDescent="0.35">
      <c r="C30" s="97"/>
      <c r="D30" s="74"/>
      <c r="E30" s="74"/>
      <c r="F30" s="74"/>
      <c r="G30" s="74"/>
      <c r="H30" s="74"/>
      <c r="I30" s="58"/>
      <c r="J30" s="58"/>
      <c r="K30" s="58"/>
      <c r="L30" s="58"/>
      <c r="M30" s="58"/>
      <c r="N30" s="58"/>
      <c r="O30" s="86"/>
      <c r="Q30" s="51">
        <v>1</v>
      </c>
      <c r="R30" s="37">
        <v>26</v>
      </c>
      <c r="S30" s="40" t="s">
        <v>232</v>
      </c>
      <c r="T30" s="46">
        <f>VLOOKUP($G$3,Data!$A$5:$EN$87,R30)</f>
        <v>535</v>
      </c>
      <c r="U30" s="52">
        <f t="shared" ref="U30:U48" si="14">T30+0.00001*Q30</f>
        <v>535.00000999999997</v>
      </c>
      <c r="V30" s="52">
        <f>RANK(U30,U$30:U$48)</f>
        <v>18</v>
      </c>
      <c r="W30" s="40" t="str">
        <f>VLOOKUP(MATCH(Q30,V$30:V$48,0),$Q$30:$T$48,3)</f>
        <v>Manufacturing</v>
      </c>
      <c r="X30" s="46">
        <f>VLOOKUP(MATCH(Q30,V$30:V$48,0),$Q$30:$T$48,4)</f>
        <v>23486</v>
      </c>
      <c r="Y30" s="53">
        <f>X30/SUM(X$30:X$48)*100</f>
        <v>22.553416238536514</v>
      </c>
      <c r="AG30" s="51">
        <v>27</v>
      </c>
      <c r="AH30" s="37">
        <v>91</v>
      </c>
      <c r="AI30" s="40" t="s">
        <v>255</v>
      </c>
      <c r="AJ30" s="57">
        <f>VLOOKUP($G$3,Data!$A$5:$EM$87,AH30)</f>
        <v>4.7766490101247901E-2</v>
      </c>
      <c r="AK30" s="53">
        <f t="shared" si="5"/>
        <v>4.8676490101247902E-2</v>
      </c>
      <c r="AL30" s="43">
        <f t="shared" si="6"/>
        <v>49</v>
      </c>
      <c r="AM30" s="43" t="str">
        <f t="shared" si="7"/>
        <v xml:space="preserve">Baw Baw </v>
      </c>
      <c r="AN30" s="53">
        <f t="shared" si="8"/>
        <v>0.26155187445510025</v>
      </c>
    </row>
    <row r="31" spans="1:82" ht="14.5" customHeight="1" x14ac:dyDescent="0.35">
      <c r="C31" s="97"/>
      <c r="D31" s="74"/>
      <c r="E31" s="74"/>
      <c r="F31" s="74"/>
      <c r="G31" s="74"/>
      <c r="H31" s="74"/>
      <c r="I31" s="66"/>
      <c r="J31" s="66"/>
      <c r="K31" s="58"/>
      <c r="L31" s="58"/>
      <c r="M31" s="58"/>
      <c r="N31" s="58"/>
      <c r="O31" s="86"/>
      <c r="Q31" s="51">
        <v>2</v>
      </c>
      <c r="R31" s="37">
        <v>27</v>
      </c>
      <c r="S31" s="40" t="s">
        <v>18</v>
      </c>
      <c r="T31" s="46">
        <f>VLOOKUP($G$3,Data!$A$5:$EN$87,R31)</f>
        <v>92</v>
      </c>
      <c r="U31" s="52">
        <f t="shared" si="14"/>
        <v>92.000020000000006</v>
      </c>
      <c r="V31" s="52">
        <f t="shared" ref="V31:V48" si="15">RANK(U31,U$30:U$48)</f>
        <v>19</v>
      </c>
      <c r="W31" s="40" t="str">
        <f t="shared" ref="W31:W48" si="16">VLOOKUP(MATCH(Q31,V$30:V$48,0),$Q$30:$T$48,3)</f>
        <v>Health Care &amp; Social Assist</v>
      </c>
      <c r="X31" s="46">
        <f t="shared" ref="X31:X48" si="17">VLOOKUP(MATCH(Q31,V$30:V$48,0),$Q$30:$T$48,4)</f>
        <v>10979</v>
      </c>
      <c r="Y31" s="53">
        <f t="shared" ref="Y31:Y48" si="18">X31/SUM(X$30:X$48)*100</f>
        <v>10.543045085706055</v>
      </c>
      <c r="AG31" s="51">
        <v>28</v>
      </c>
      <c r="AH31" s="37">
        <v>92</v>
      </c>
      <c r="AI31" s="40" t="s">
        <v>256</v>
      </c>
      <c r="AJ31" s="57">
        <f>VLOOKUP($G$3,Data!$A$5:$EM$87,AH31)</f>
        <v>4.5207956600361664E-2</v>
      </c>
      <c r="AK31" s="53">
        <f t="shared" si="5"/>
        <v>4.6127956600361661E-2</v>
      </c>
      <c r="AL31" s="43">
        <f t="shared" si="6"/>
        <v>50</v>
      </c>
      <c r="AM31" s="43" t="str">
        <f t="shared" si="7"/>
        <v xml:space="preserve">Moonee Valley </v>
      </c>
      <c r="AN31" s="53">
        <f t="shared" si="8"/>
        <v>0.24579174735587664</v>
      </c>
    </row>
    <row r="32" spans="1:82" ht="20" customHeight="1" x14ac:dyDescent="0.35">
      <c r="C32" s="98"/>
      <c r="D32" s="75"/>
      <c r="E32" s="75"/>
      <c r="F32" s="75"/>
      <c r="G32" s="75"/>
      <c r="H32" s="64"/>
      <c r="I32" s="66"/>
      <c r="J32" s="66"/>
      <c r="K32" s="58"/>
      <c r="L32" s="58"/>
      <c r="M32" s="58"/>
      <c r="N32" s="58"/>
      <c r="O32" s="86"/>
      <c r="Q32" s="51">
        <v>3</v>
      </c>
      <c r="R32" s="37">
        <v>28</v>
      </c>
      <c r="S32" s="40" t="s">
        <v>19</v>
      </c>
      <c r="T32" s="46">
        <f>VLOOKUP($G$3,Data!$A$5:$EN$87,R32)</f>
        <v>23486</v>
      </c>
      <c r="U32" s="52">
        <f t="shared" si="14"/>
        <v>23486.000029999999</v>
      </c>
      <c r="V32" s="52">
        <f t="shared" si="15"/>
        <v>1</v>
      </c>
      <c r="W32" s="40" t="str">
        <f t="shared" si="16"/>
        <v>Construction</v>
      </c>
      <c r="X32" s="46">
        <f t="shared" si="17"/>
        <v>10468</v>
      </c>
      <c r="Y32" s="53">
        <f t="shared" si="18"/>
        <v>10.052335910116675</v>
      </c>
      <c r="AG32" s="51">
        <v>29</v>
      </c>
      <c r="AH32" s="37">
        <v>93</v>
      </c>
      <c r="AI32" s="40" t="s">
        <v>169</v>
      </c>
      <c r="AJ32" s="57">
        <f>VLOOKUP($G$3,Data!$A$5:$EM$87,AH32)</f>
        <v>7.5628663263376819E-2</v>
      </c>
      <c r="AK32" s="53">
        <f t="shared" si="5"/>
        <v>7.6558663263376819E-2</v>
      </c>
      <c r="AL32" s="43">
        <f t="shared" si="6"/>
        <v>40</v>
      </c>
      <c r="AM32" s="43" t="str">
        <f t="shared" si="7"/>
        <v xml:space="preserve">Brimbank </v>
      </c>
      <c r="AN32" s="53">
        <f t="shared" si="8"/>
        <v>0.22920422353850117</v>
      </c>
    </row>
    <row r="33" spans="1:82" s="33" customFormat="1" ht="15.5" x14ac:dyDescent="0.35">
      <c r="A33" s="32"/>
      <c r="B33" s="32"/>
      <c r="C33" s="99"/>
      <c r="D33" s="58"/>
      <c r="E33" s="58"/>
      <c r="F33" s="58"/>
      <c r="G33" s="58"/>
      <c r="H33" s="58"/>
      <c r="I33" s="58"/>
      <c r="J33" s="76"/>
      <c r="K33" s="76"/>
      <c r="L33" s="76"/>
      <c r="M33" s="76"/>
      <c r="N33" s="76"/>
      <c r="O33" s="86"/>
      <c r="P33" s="36"/>
      <c r="Q33" s="51">
        <v>4</v>
      </c>
      <c r="R33" s="37">
        <v>29</v>
      </c>
      <c r="S33" s="40" t="s">
        <v>249</v>
      </c>
      <c r="T33" s="46">
        <f>VLOOKUP($G$3,Data!$A$5:$EN$87,R33)</f>
        <v>2046</v>
      </c>
      <c r="U33" s="52">
        <f t="shared" si="14"/>
        <v>2046.0000399999999</v>
      </c>
      <c r="V33" s="52">
        <f t="shared" si="15"/>
        <v>13</v>
      </c>
      <c r="W33" s="40" t="str">
        <f t="shared" si="16"/>
        <v>Retail Trade</v>
      </c>
      <c r="X33" s="46">
        <f t="shared" si="17"/>
        <v>10033</v>
      </c>
      <c r="Y33" s="53">
        <f t="shared" si="18"/>
        <v>9.6346089211120187</v>
      </c>
      <c r="Z33" s="36"/>
      <c r="AA33" s="36"/>
      <c r="AB33" s="36"/>
      <c r="AC33" s="36"/>
      <c r="AD33" s="36"/>
      <c r="AE33" s="36"/>
      <c r="AF33" s="36"/>
      <c r="AG33" s="51">
        <v>30</v>
      </c>
      <c r="AH33" s="37">
        <v>94</v>
      </c>
      <c r="AI33" s="40" t="s">
        <v>170</v>
      </c>
      <c r="AJ33" s="57">
        <f>VLOOKUP($G$3,Data!$A$5:$EM$87,AH33)</f>
        <v>0</v>
      </c>
      <c r="AK33" s="53">
        <f t="shared" si="5"/>
        <v>9.4000000000000008E-4</v>
      </c>
      <c r="AL33" s="43">
        <f t="shared" si="6"/>
        <v>75</v>
      </c>
      <c r="AM33" s="43" t="str">
        <f t="shared" si="7"/>
        <v xml:space="preserve">Hume </v>
      </c>
      <c r="AN33" s="53">
        <f t="shared" si="8"/>
        <v>0.21068815306209604</v>
      </c>
      <c r="AO33" s="36"/>
      <c r="AP33" s="36"/>
      <c r="AQ33" s="36"/>
      <c r="AR33" s="35"/>
      <c r="AS33" s="35"/>
      <c r="AT33" s="35"/>
      <c r="AU33" s="35"/>
      <c r="AV33" s="35"/>
      <c r="AW33" s="35"/>
      <c r="AX33" s="35"/>
      <c r="AY33" s="35"/>
      <c r="AZ33" s="35"/>
      <c r="BA33" s="35"/>
      <c r="BB33" s="35"/>
      <c r="BC33" s="35"/>
      <c r="BD33" s="35"/>
      <c r="BE33" s="35"/>
      <c r="BF33" s="35"/>
      <c r="BG33" s="35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100"/>
      <c r="D34" s="74"/>
      <c r="E34" s="74"/>
      <c r="F34" s="74"/>
      <c r="G34" s="77"/>
      <c r="H34" s="71"/>
      <c r="I34" s="71"/>
      <c r="J34" s="71"/>
      <c r="K34" s="58"/>
      <c r="L34" s="77"/>
      <c r="M34" s="78"/>
      <c r="N34" s="78"/>
      <c r="O34" s="101"/>
      <c r="Q34" s="51">
        <v>5</v>
      </c>
      <c r="R34" s="37">
        <v>30</v>
      </c>
      <c r="S34" s="40" t="s">
        <v>21</v>
      </c>
      <c r="T34" s="46">
        <f>VLOOKUP($G$3,Data!$A$5:$EN$87,R34)</f>
        <v>10468</v>
      </c>
      <c r="U34" s="52">
        <f t="shared" si="14"/>
        <v>10468.000050000001</v>
      </c>
      <c r="V34" s="52">
        <f t="shared" si="15"/>
        <v>3</v>
      </c>
      <c r="W34" s="40" t="str">
        <f t="shared" si="16"/>
        <v>Transport, Post, Warehouse</v>
      </c>
      <c r="X34" s="46">
        <f t="shared" si="17"/>
        <v>8997</v>
      </c>
      <c r="Y34" s="53">
        <f t="shared" si="18"/>
        <v>8.6397464829308124</v>
      </c>
      <c r="AG34" s="51">
        <v>31</v>
      </c>
      <c r="AH34" s="37">
        <v>95</v>
      </c>
      <c r="AI34" s="40" t="s">
        <v>171</v>
      </c>
      <c r="AJ34" s="57">
        <f>VLOOKUP($G$3,Data!$A$5:$EM$87,AH34)</f>
        <v>0.34571695110574552</v>
      </c>
      <c r="AK34" s="53">
        <f t="shared" si="5"/>
        <v>0.34666695110574552</v>
      </c>
      <c r="AL34" s="43">
        <f t="shared" si="6"/>
        <v>23</v>
      </c>
      <c r="AM34" s="43" t="str">
        <f t="shared" si="7"/>
        <v xml:space="preserve">Whittlesea </v>
      </c>
      <c r="AN34" s="53">
        <f t="shared" si="8"/>
        <v>0.20967973574608645</v>
      </c>
    </row>
    <row r="35" spans="1:82" ht="23.5" x14ac:dyDescent="0.35">
      <c r="C35" s="102"/>
      <c r="D35" s="74"/>
      <c r="E35" s="74"/>
      <c r="F35" s="74"/>
      <c r="G35" s="77"/>
      <c r="H35" s="71"/>
      <c r="I35" s="71"/>
      <c r="J35" s="71"/>
      <c r="K35" s="58"/>
      <c r="L35" s="77"/>
      <c r="M35" s="78"/>
      <c r="N35" s="78"/>
      <c r="O35" s="101"/>
      <c r="Q35" s="51">
        <v>6</v>
      </c>
      <c r="R35" s="37">
        <v>31</v>
      </c>
      <c r="S35" s="40" t="s">
        <v>22</v>
      </c>
      <c r="T35" s="46">
        <f>VLOOKUP($G$3,Data!$A$5:$EN$87,R35)</f>
        <v>8530</v>
      </c>
      <c r="U35" s="52">
        <f t="shared" si="14"/>
        <v>8530.0000600000003</v>
      </c>
      <c r="V35" s="52">
        <f t="shared" si="15"/>
        <v>6</v>
      </c>
      <c r="W35" s="40" t="str">
        <f t="shared" si="16"/>
        <v>Wholesale Trade</v>
      </c>
      <c r="X35" s="46">
        <f t="shared" si="17"/>
        <v>8530</v>
      </c>
      <c r="Y35" s="53">
        <f t="shared" si="18"/>
        <v>8.1912901522062711</v>
      </c>
      <c r="AG35" s="51">
        <v>32</v>
      </c>
      <c r="AH35" s="37">
        <v>96</v>
      </c>
      <c r="AI35" s="40" t="s">
        <v>172</v>
      </c>
      <c r="AJ35" s="57">
        <f>VLOOKUP($G$3,Data!$A$5:$EM$87,AH35)</f>
        <v>5.1525144270403951E-2</v>
      </c>
      <c r="AK35" s="53">
        <f t="shared" si="5"/>
        <v>5.2485144270403954E-2</v>
      </c>
      <c r="AL35" s="43">
        <f t="shared" si="6"/>
        <v>48</v>
      </c>
      <c r="AM35" s="43" t="str">
        <f t="shared" si="7"/>
        <v xml:space="preserve">Latrobe </v>
      </c>
      <c r="AN35" s="53">
        <f t="shared" si="8"/>
        <v>0.16434099261959542</v>
      </c>
    </row>
    <row r="36" spans="1:82" ht="27.4" customHeight="1" x14ac:dyDescent="0.35">
      <c r="C36" s="87"/>
      <c r="D36" s="74"/>
      <c r="E36" s="74"/>
      <c r="F36" s="74"/>
      <c r="G36" s="58"/>
      <c r="H36" s="58"/>
      <c r="I36" s="58"/>
      <c r="J36" s="58"/>
      <c r="K36" s="58"/>
      <c r="L36" s="58"/>
      <c r="M36" s="58"/>
      <c r="N36" s="58"/>
      <c r="O36" s="86"/>
      <c r="Q36" s="51">
        <v>7</v>
      </c>
      <c r="R36" s="37">
        <v>32</v>
      </c>
      <c r="S36" s="40" t="s">
        <v>23</v>
      </c>
      <c r="T36" s="46">
        <f>VLOOKUP($G$3,Data!$A$5:$EN$87,R36)</f>
        <v>10033</v>
      </c>
      <c r="U36" s="52">
        <f t="shared" si="14"/>
        <v>10033.00007</v>
      </c>
      <c r="V36" s="52">
        <f t="shared" si="15"/>
        <v>4</v>
      </c>
      <c r="W36" s="40" t="str">
        <f t="shared" si="16"/>
        <v>Education &amp; Training</v>
      </c>
      <c r="X36" s="46">
        <f t="shared" si="17"/>
        <v>5910</v>
      </c>
      <c r="Y36" s="53">
        <f t="shared" si="18"/>
        <v>5.6753252988908622</v>
      </c>
      <c r="AG36" s="51">
        <v>33</v>
      </c>
      <c r="AH36" s="37">
        <v>97</v>
      </c>
      <c r="AI36" s="40" t="s">
        <v>173</v>
      </c>
      <c r="AJ36" s="57">
        <f>VLOOKUP($G$3,Data!$A$5:$EM$87,AH36)</f>
        <v>0.21068815306209604</v>
      </c>
      <c r="AK36" s="53">
        <f t="shared" si="5"/>
        <v>0.21165815306209604</v>
      </c>
      <c r="AL36" s="43">
        <f t="shared" si="6"/>
        <v>30</v>
      </c>
      <c r="AM36" s="43" t="str">
        <f t="shared" si="7"/>
        <v xml:space="preserve">Melton </v>
      </c>
      <c r="AN36" s="53">
        <f t="shared" si="8"/>
        <v>0.15699004842743866</v>
      </c>
    </row>
    <row r="37" spans="1:82" ht="27.4" customHeight="1" x14ac:dyDescent="0.35">
      <c r="C37" s="87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86"/>
      <c r="Q37" s="51">
        <v>8</v>
      </c>
      <c r="R37" s="37">
        <v>33</v>
      </c>
      <c r="S37" s="40" t="s">
        <v>233</v>
      </c>
      <c r="T37" s="46">
        <f>VLOOKUP($G$3,Data!$A$5:$EN$87,R37)</f>
        <v>3502</v>
      </c>
      <c r="U37" s="52">
        <f t="shared" si="14"/>
        <v>3502.0000799999998</v>
      </c>
      <c r="V37" s="52">
        <f t="shared" si="15"/>
        <v>11</v>
      </c>
      <c r="W37" s="40" t="str">
        <f t="shared" si="16"/>
        <v>Public Admin &amp; Safety</v>
      </c>
      <c r="X37" s="46">
        <f t="shared" si="17"/>
        <v>4643</v>
      </c>
      <c r="Y37" s="53">
        <f t="shared" si="18"/>
        <v>4.4586354251692519</v>
      </c>
      <c r="AG37" s="51">
        <v>34</v>
      </c>
      <c r="AH37" s="37">
        <v>98</v>
      </c>
      <c r="AI37" s="40" t="s">
        <v>174</v>
      </c>
      <c r="AJ37" s="57">
        <f>VLOOKUP($G$3,Data!$A$5:$EM$87,AH37)</f>
        <v>0</v>
      </c>
      <c r="AK37" s="53">
        <f t="shared" si="5"/>
        <v>9.8000000000000019E-4</v>
      </c>
      <c r="AL37" s="43">
        <f t="shared" si="6"/>
        <v>74</v>
      </c>
      <c r="AM37" s="43" t="str">
        <f t="shared" si="7"/>
        <v xml:space="preserve">Bass Coast </v>
      </c>
      <c r="AN37" s="53">
        <f t="shared" si="8"/>
        <v>0.15105740181268881</v>
      </c>
    </row>
    <row r="38" spans="1:82" x14ac:dyDescent="0.35">
      <c r="C38" s="87"/>
      <c r="D38" s="58"/>
      <c r="E38" s="58"/>
      <c r="F38" s="58"/>
      <c r="G38" s="58"/>
      <c r="H38" s="58"/>
      <c r="I38" s="58"/>
      <c r="J38" s="58"/>
      <c r="K38" s="58"/>
      <c r="L38" s="71"/>
      <c r="M38" s="71"/>
      <c r="N38" s="71"/>
      <c r="O38" s="95"/>
      <c r="Q38" s="51">
        <v>9</v>
      </c>
      <c r="R38" s="37">
        <v>34</v>
      </c>
      <c r="S38" s="40" t="s">
        <v>250</v>
      </c>
      <c r="T38" s="46">
        <f>VLOOKUP($G$3,Data!$A$5:$EN$87,R38)</f>
        <v>8997</v>
      </c>
      <c r="U38" s="52">
        <f t="shared" si="14"/>
        <v>8997.0000899999995</v>
      </c>
      <c r="V38" s="52">
        <f t="shared" si="15"/>
        <v>5</v>
      </c>
      <c r="W38" s="40" t="str">
        <f t="shared" si="16"/>
        <v>Other Services</v>
      </c>
      <c r="X38" s="46">
        <f t="shared" si="17"/>
        <v>4399</v>
      </c>
      <c r="Y38" s="53">
        <f t="shared" si="18"/>
        <v>4.2243241945551446</v>
      </c>
      <c r="AG38" s="51">
        <v>35</v>
      </c>
      <c r="AH38" s="37">
        <v>99</v>
      </c>
      <c r="AI38" s="40" t="s">
        <v>175</v>
      </c>
      <c r="AJ38" s="57">
        <f>VLOOKUP($G$3,Data!$A$5:$EM$87,AH38)</f>
        <v>9.1786625583746577</v>
      </c>
      <c r="AK38" s="53">
        <f t="shared" si="5"/>
        <v>9.1796525583746575</v>
      </c>
      <c r="AL38" s="43">
        <f t="shared" si="6"/>
        <v>2</v>
      </c>
      <c r="AM38" s="43" t="str">
        <f t="shared" si="7"/>
        <v xml:space="preserve">South Gippsland </v>
      </c>
      <c r="AN38" s="53">
        <f t="shared" si="8"/>
        <v>0.12053379250968575</v>
      </c>
    </row>
    <row r="39" spans="1:82" x14ac:dyDescent="0.35">
      <c r="C39" s="87"/>
      <c r="D39" s="58"/>
      <c r="E39" s="58"/>
      <c r="F39" s="58"/>
      <c r="G39" s="58"/>
      <c r="H39" s="58"/>
      <c r="I39" s="58"/>
      <c r="J39" s="58"/>
      <c r="K39" s="58"/>
      <c r="L39" s="71"/>
      <c r="M39" s="71"/>
      <c r="N39" s="71"/>
      <c r="O39" s="95"/>
      <c r="Q39" s="51">
        <v>10</v>
      </c>
      <c r="R39" s="37">
        <v>35</v>
      </c>
      <c r="S39" s="40" t="s">
        <v>241</v>
      </c>
      <c r="T39" s="46">
        <f>VLOOKUP($G$3,Data!$A$5:$EN$87,R39)</f>
        <v>673</v>
      </c>
      <c r="U39" s="52">
        <f t="shared" si="14"/>
        <v>673.00009999999997</v>
      </c>
      <c r="V39" s="52">
        <f t="shared" si="15"/>
        <v>16</v>
      </c>
      <c r="W39" s="40" t="str">
        <f t="shared" si="16"/>
        <v>Professional &amp; Tech</v>
      </c>
      <c r="X39" s="46">
        <f t="shared" si="17"/>
        <v>3840</v>
      </c>
      <c r="Y39" s="53">
        <f t="shared" si="18"/>
        <v>3.6875210063859418</v>
      </c>
      <c r="AG39" s="51">
        <v>36</v>
      </c>
      <c r="AH39" s="37">
        <v>100</v>
      </c>
      <c r="AI39" s="40" t="s">
        <v>176</v>
      </c>
      <c r="AJ39" s="57">
        <f>VLOOKUP($G$3,Data!$A$5:$EM$87,AH39)</f>
        <v>3.8364497771298813</v>
      </c>
      <c r="AK39" s="53">
        <f t="shared" si="5"/>
        <v>3.8374497771298812</v>
      </c>
      <c r="AL39" s="43">
        <f t="shared" si="6"/>
        <v>5</v>
      </c>
      <c r="AM39" s="43" t="str">
        <f t="shared" si="7"/>
        <v xml:space="preserve">Moorabool </v>
      </c>
      <c r="AN39" s="53">
        <f t="shared" si="8"/>
        <v>0.10298661174047373</v>
      </c>
    </row>
    <row r="40" spans="1:82" ht="18.75" customHeight="1" x14ac:dyDescent="0.35">
      <c r="C40" s="87"/>
      <c r="D40" s="58"/>
      <c r="E40" s="58"/>
      <c r="F40" s="58"/>
      <c r="G40" s="58"/>
      <c r="H40" s="58"/>
      <c r="I40" s="58"/>
      <c r="J40" s="58"/>
      <c r="K40" s="58"/>
      <c r="L40" s="79"/>
      <c r="M40" s="80"/>
      <c r="N40" s="81"/>
      <c r="O40" s="86"/>
      <c r="Q40" s="51">
        <v>11</v>
      </c>
      <c r="R40" s="37">
        <v>36</v>
      </c>
      <c r="S40" s="40" t="s">
        <v>234</v>
      </c>
      <c r="T40" s="46">
        <f>VLOOKUP($G$3,Data!$A$5:$EN$87,R40)</f>
        <v>1324</v>
      </c>
      <c r="U40" s="52">
        <f t="shared" si="14"/>
        <v>1324.0001099999999</v>
      </c>
      <c r="V40" s="52">
        <f t="shared" si="15"/>
        <v>15</v>
      </c>
      <c r="W40" s="40" t="str">
        <f t="shared" si="16"/>
        <v>Accommodation &amp; Food</v>
      </c>
      <c r="X40" s="46">
        <f t="shared" si="17"/>
        <v>3502</v>
      </c>
      <c r="Y40" s="53">
        <f t="shared" si="18"/>
        <v>3.3629423344696789</v>
      </c>
      <c r="AG40" s="51">
        <v>37</v>
      </c>
      <c r="AH40" s="37">
        <v>101</v>
      </c>
      <c r="AI40" s="40" t="s">
        <v>177</v>
      </c>
      <c r="AJ40" s="57">
        <f>VLOOKUP($G$3,Data!$A$5:$EM$87,AH40)</f>
        <v>0.16434099261959542</v>
      </c>
      <c r="AK40" s="53">
        <f t="shared" si="5"/>
        <v>0.16535099261959543</v>
      </c>
      <c r="AL40" s="43">
        <f t="shared" si="6"/>
        <v>32</v>
      </c>
      <c r="AM40" s="43" t="str">
        <f t="shared" si="7"/>
        <v xml:space="preserve">Nillumbik </v>
      </c>
      <c r="AN40" s="53">
        <f t="shared" si="8"/>
        <v>0.1004016064257028</v>
      </c>
    </row>
    <row r="41" spans="1:82" ht="17.649999999999999" customHeight="1" x14ac:dyDescent="0.35">
      <c r="B41" s="34"/>
      <c r="C41" s="103"/>
      <c r="D41" s="71"/>
      <c r="E41" s="71"/>
      <c r="F41" s="71"/>
      <c r="G41" s="71"/>
      <c r="H41" s="59"/>
      <c r="I41" s="58"/>
      <c r="J41" s="58"/>
      <c r="K41" s="58"/>
      <c r="L41" s="82"/>
      <c r="M41" s="82"/>
      <c r="N41" s="82"/>
      <c r="O41" s="104"/>
      <c r="Q41" s="51">
        <v>12</v>
      </c>
      <c r="R41" s="37">
        <v>37</v>
      </c>
      <c r="S41" s="40" t="s">
        <v>235</v>
      </c>
      <c r="T41" s="46">
        <f>VLOOKUP($G$3,Data!$A$5:$EN$87,R41)</f>
        <v>1417</v>
      </c>
      <c r="U41" s="52">
        <f t="shared" si="14"/>
        <v>1417.0001199999999</v>
      </c>
      <c r="V41" s="52">
        <f t="shared" si="15"/>
        <v>14</v>
      </c>
      <c r="W41" s="40" t="str">
        <f t="shared" si="16"/>
        <v>Admin &amp; Support</v>
      </c>
      <c r="X41" s="46">
        <f t="shared" si="17"/>
        <v>2626</v>
      </c>
      <c r="Y41" s="53">
        <f t="shared" si="18"/>
        <v>2.5217266048878857</v>
      </c>
      <c r="AG41" s="51">
        <v>38</v>
      </c>
      <c r="AH41" s="37">
        <v>102</v>
      </c>
      <c r="AI41" s="40" t="s">
        <v>178</v>
      </c>
      <c r="AJ41" s="57">
        <f>VLOOKUP($G$3,Data!$A$5:$EM$87,AH41)</f>
        <v>0</v>
      </c>
      <c r="AK41" s="53">
        <f t="shared" si="5"/>
        <v>1.0200000000000001E-3</v>
      </c>
      <c r="AL41" s="43">
        <f t="shared" si="6"/>
        <v>73</v>
      </c>
      <c r="AM41" s="43" t="str">
        <f t="shared" si="7"/>
        <v xml:space="preserve">Mitchell </v>
      </c>
      <c r="AN41" s="53">
        <f t="shared" si="8"/>
        <v>8.1061164333087687E-2</v>
      </c>
    </row>
    <row r="42" spans="1:82" ht="16.5" customHeight="1" x14ac:dyDescent="0.35">
      <c r="B42" s="34"/>
      <c r="C42" s="105"/>
      <c r="D42" s="106"/>
      <c r="E42" s="106"/>
      <c r="F42" s="106"/>
      <c r="G42" s="106"/>
      <c r="H42" s="107"/>
      <c r="I42" s="108"/>
      <c r="J42" s="108"/>
      <c r="K42" s="108"/>
      <c r="L42" s="109"/>
      <c r="M42" s="109"/>
      <c r="N42" s="109"/>
      <c r="O42" s="110"/>
      <c r="Q42" s="51">
        <v>13</v>
      </c>
      <c r="R42" s="37">
        <v>38</v>
      </c>
      <c r="S42" s="40" t="s">
        <v>242</v>
      </c>
      <c r="T42" s="46">
        <f>VLOOKUP($G$3,Data!$A$5:$EN$87,R42)</f>
        <v>3840</v>
      </c>
      <c r="U42" s="52">
        <f t="shared" si="14"/>
        <v>3840.0001299999999</v>
      </c>
      <c r="V42" s="52">
        <f t="shared" si="15"/>
        <v>10</v>
      </c>
      <c r="W42" s="40" t="str">
        <f t="shared" si="16"/>
        <v>Electricity, Gas, Water, Waste</v>
      </c>
      <c r="X42" s="46">
        <f t="shared" si="17"/>
        <v>2046</v>
      </c>
      <c r="Y42" s="53">
        <f t="shared" si="18"/>
        <v>1.9647572862150093</v>
      </c>
      <c r="AG42" s="51">
        <v>39</v>
      </c>
      <c r="AH42" s="37">
        <v>103</v>
      </c>
      <c r="AI42" s="40" t="s">
        <v>179</v>
      </c>
      <c r="AJ42" s="57">
        <f>VLOOKUP($G$3,Data!$A$5:$EM$87,AH42)</f>
        <v>5.7530043467143951E-2</v>
      </c>
      <c r="AK42" s="53">
        <f t="shared" si="5"/>
        <v>5.8560043467143955E-2</v>
      </c>
      <c r="AL42" s="43">
        <f t="shared" si="6"/>
        <v>44</v>
      </c>
      <c r="AM42" s="43" t="str">
        <f t="shared" si="7"/>
        <v xml:space="preserve">Gannawarra </v>
      </c>
      <c r="AN42" s="53">
        <f t="shared" si="8"/>
        <v>8.0666845926324282E-2</v>
      </c>
    </row>
    <row r="43" spans="1:82" ht="14.25" customHeight="1" x14ac:dyDescent="0.35">
      <c r="Q43" s="51">
        <v>14</v>
      </c>
      <c r="R43" s="37">
        <v>39</v>
      </c>
      <c r="S43" s="40" t="s">
        <v>236</v>
      </c>
      <c r="T43" s="46">
        <f>VLOOKUP($G$3,Data!$A$5:$EN$87,R43)</f>
        <v>2626</v>
      </c>
      <c r="U43" s="52">
        <f t="shared" si="14"/>
        <v>2626.0001400000001</v>
      </c>
      <c r="V43" s="52">
        <f t="shared" si="15"/>
        <v>12</v>
      </c>
      <c r="W43" s="40" t="str">
        <f t="shared" si="16"/>
        <v>Rental, Hiring &amp; Real Estate</v>
      </c>
      <c r="X43" s="46">
        <f t="shared" si="17"/>
        <v>1417</v>
      </c>
      <c r="Y43" s="53">
        <f t="shared" si="18"/>
        <v>1.3607336630335622</v>
      </c>
      <c r="AG43" s="51">
        <v>40</v>
      </c>
      <c r="AH43" s="37">
        <v>104</v>
      </c>
      <c r="AI43" s="40" t="s">
        <v>180</v>
      </c>
      <c r="AJ43" s="57">
        <f>VLOOKUP($G$3,Data!$A$5:$EM$87,AH43)</f>
        <v>0.80487342970772047</v>
      </c>
      <c r="AK43" s="53">
        <f t="shared" si="5"/>
        <v>0.80591342970772051</v>
      </c>
      <c r="AL43" s="43">
        <f t="shared" si="6"/>
        <v>19</v>
      </c>
      <c r="AM43" s="43" t="str">
        <f t="shared" si="7"/>
        <v xml:space="preserve">Hepburn </v>
      </c>
      <c r="AN43" s="53">
        <f t="shared" si="8"/>
        <v>7.5628663263376819E-2</v>
      </c>
    </row>
    <row r="44" spans="1:82" x14ac:dyDescent="0.35">
      <c r="Q44" s="51">
        <v>15</v>
      </c>
      <c r="R44" s="37">
        <v>40</v>
      </c>
      <c r="S44" s="40" t="s">
        <v>237</v>
      </c>
      <c r="T44" s="46">
        <f>VLOOKUP($G$3,Data!$A$5:$EN$87,R44)</f>
        <v>4643</v>
      </c>
      <c r="U44" s="52">
        <f t="shared" si="14"/>
        <v>4643.0001499999998</v>
      </c>
      <c r="V44" s="52">
        <f t="shared" si="15"/>
        <v>8</v>
      </c>
      <c r="W44" s="40" t="str">
        <f t="shared" si="16"/>
        <v>Financial &amp; Insurance</v>
      </c>
      <c r="X44" s="46">
        <f t="shared" si="17"/>
        <v>1324</v>
      </c>
      <c r="Y44" s="53">
        <f t="shared" si="18"/>
        <v>1.2714265136601528</v>
      </c>
      <c r="AG44" s="51">
        <v>41</v>
      </c>
      <c r="AH44" s="37">
        <v>105</v>
      </c>
      <c r="AI44" s="40" t="s">
        <v>181</v>
      </c>
      <c r="AJ44" s="57">
        <f>VLOOKUP($G$3,Data!$A$5:$EM$87,AH44)</f>
        <v>0</v>
      </c>
      <c r="AK44" s="53">
        <f t="shared" si="5"/>
        <v>1.0500000000000002E-3</v>
      </c>
      <c r="AL44" s="43">
        <f t="shared" si="6"/>
        <v>72</v>
      </c>
      <c r="AM44" s="43" t="str">
        <f t="shared" si="7"/>
        <v xml:space="preserve">Central Goldfields </v>
      </c>
      <c r="AN44" s="53">
        <f t="shared" si="8"/>
        <v>6.7765981477298398E-2</v>
      </c>
    </row>
    <row r="45" spans="1:82" x14ac:dyDescent="0.35">
      <c r="Q45" s="51">
        <v>16</v>
      </c>
      <c r="R45" s="37">
        <v>41</v>
      </c>
      <c r="S45" s="40" t="s">
        <v>238</v>
      </c>
      <c r="T45" s="46">
        <f>VLOOKUP($G$3,Data!$A$5:$EN$87,R45)</f>
        <v>5910</v>
      </c>
      <c r="U45" s="52">
        <f t="shared" si="14"/>
        <v>5910.0001599999996</v>
      </c>
      <c r="V45" s="52">
        <f t="shared" si="15"/>
        <v>7</v>
      </c>
      <c r="W45" s="40" t="str">
        <f t="shared" si="16"/>
        <v>Info. Media &amp; Telecom.</v>
      </c>
      <c r="X45" s="46">
        <f t="shared" si="17"/>
        <v>673</v>
      </c>
      <c r="Y45" s="53">
        <f t="shared" si="18"/>
        <v>0.64627646804628602</v>
      </c>
      <c r="AG45" s="51">
        <v>42</v>
      </c>
      <c r="AH45" s="37">
        <v>106</v>
      </c>
      <c r="AI45" s="40" t="s">
        <v>182</v>
      </c>
      <c r="AJ45" s="57">
        <f>VLOOKUP($G$3,Data!$A$5:$EM$87,AH45)</f>
        <v>0.4124343051071151</v>
      </c>
      <c r="AK45" s="53">
        <f t="shared" si="5"/>
        <v>0.4134943051071151</v>
      </c>
      <c r="AL45" s="43">
        <f t="shared" si="6"/>
        <v>20</v>
      </c>
      <c r="AM45" s="43" t="str">
        <f t="shared" si="7"/>
        <v xml:space="preserve">Benalla </v>
      </c>
      <c r="AN45" s="53">
        <f t="shared" si="8"/>
        <v>6.7544748395812232E-2</v>
      </c>
    </row>
    <row r="46" spans="1:82" x14ac:dyDescent="0.35">
      <c r="Q46" s="51">
        <v>17</v>
      </c>
      <c r="R46" s="37">
        <v>42</v>
      </c>
      <c r="S46" s="40" t="s">
        <v>239</v>
      </c>
      <c r="T46" s="46">
        <f>VLOOKUP($G$3,Data!$A$5:$EN$87,R46)</f>
        <v>10979</v>
      </c>
      <c r="U46" s="52">
        <f t="shared" si="14"/>
        <v>10979.000169999999</v>
      </c>
      <c r="V46" s="52">
        <f t="shared" si="15"/>
        <v>2</v>
      </c>
      <c r="W46" s="40" t="str">
        <f t="shared" si="16"/>
        <v>Arts &amp; Recreation</v>
      </c>
      <c r="X46" s="46">
        <f t="shared" si="17"/>
        <v>635</v>
      </c>
      <c r="Y46" s="53">
        <f t="shared" si="18"/>
        <v>0.60978537475392525</v>
      </c>
      <c r="AG46" s="51">
        <v>43</v>
      </c>
      <c r="AH46" s="37">
        <v>107</v>
      </c>
      <c r="AI46" s="40" t="s">
        <v>183</v>
      </c>
      <c r="AJ46" s="57">
        <f>VLOOKUP($G$3,Data!$A$5:$EM$87,AH46)</f>
        <v>1.5574442383191682</v>
      </c>
      <c r="AK46" s="53">
        <f t="shared" si="5"/>
        <v>1.5585142383191681</v>
      </c>
      <c r="AL46" s="43">
        <f t="shared" si="6"/>
        <v>12</v>
      </c>
      <c r="AM46" s="43" t="str">
        <f t="shared" si="7"/>
        <v xml:space="preserve">Moira </v>
      </c>
      <c r="AN46" s="53">
        <f t="shared" si="8"/>
        <v>5.9922101268351138E-2</v>
      </c>
    </row>
    <row r="47" spans="1:82" x14ac:dyDescent="0.35">
      <c r="Q47" s="51">
        <v>18</v>
      </c>
      <c r="R47" s="37">
        <v>43</v>
      </c>
      <c r="S47" s="40" t="s">
        <v>240</v>
      </c>
      <c r="T47" s="46">
        <f>VLOOKUP($G$3,Data!$A$5:$EN$87,R47)</f>
        <v>635</v>
      </c>
      <c r="U47" s="52">
        <f t="shared" si="14"/>
        <v>635.00018</v>
      </c>
      <c r="V47" s="52">
        <f t="shared" si="15"/>
        <v>17</v>
      </c>
      <c r="W47" s="40" t="str">
        <f t="shared" si="16"/>
        <v>Agriculture</v>
      </c>
      <c r="X47" s="46">
        <f t="shared" si="17"/>
        <v>535</v>
      </c>
      <c r="Y47" s="53">
        <f t="shared" si="18"/>
        <v>0.51375618187929128</v>
      </c>
      <c r="AG47" s="51">
        <v>44</v>
      </c>
      <c r="AH47" s="37">
        <v>108</v>
      </c>
      <c r="AI47" s="40" t="s">
        <v>184</v>
      </c>
      <c r="AJ47" s="57">
        <f>VLOOKUP($G$3,Data!$A$5:$EM$87,AH47)</f>
        <v>1.1810672748558859</v>
      </c>
      <c r="AK47" s="53">
        <f t="shared" si="5"/>
        <v>1.1821472748558859</v>
      </c>
      <c r="AL47" s="43">
        <f t="shared" si="6"/>
        <v>16</v>
      </c>
      <c r="AM47" s="43" t="str">
        <f t="shared" si="7"/>
        <v xml:space="preserve">Macedon Ranges </v>
      </c>
      <c r="AN47" s="53">
        <f t="shared" si="8"/>
        <v>5.7530043467143951E-2</v>
      </c>
    </row>
    <row r="48" spans="1:82" x14ac:dyDescent="0.35">
      <c r="Q48" s="51">
        <v>19</v>
      </c>
      <c r="R48" s="37">
        <v>44</v>
      </c>
      <c r="S48" s="40" t="s">
        <v>35</v>
      </c>
      <c r="T48" s="46">
        <f>VLOOKUP($G$3,Data!$A$5:$EN$87,R48)</f>
        <v>4399</v>
      </c>
      <c r="U48" s="52">
        <f t="shared" si="14"/>
        <v>4399.0001899999997</v>
      </c>
      <c r="V48" s="52">
        <f t="shared" si="15"/>
        <v>9</v>
      </c>
      <c r="W48" s="40" t="str">
        <f t="shared" si="16"/>
        <v>Mining</v>
      </c>
      <c r="X48" s="46">
        <f t="shared" si="17"/>
        <v>92</v>
      </c>
      <c r="Y48" s="53">
        <f t="shared" si="18"/>
        <v>8.8346857444663168E-2</v>
      </c>
      <c r="AG48" s="51">
        <v>45</v>
      </c>
      <c r="AH48" s="37">
        <v>109</v>
      </c>
      <c r="AI48" s="40" t="s">
        <v>185</v>
      </c>
      <c r="AJ48" s="57">
        <f>VLOOKUP($G$3,Data!$A$5:$EM$87,AH48)</f>
        <v>0.15699004842743866</v>
      </c>
      <c r="AK48" s="53">
        <f t="shared" si="5"/>
        <v>0.15808004842743867</v>
      </c>
      <c r="AL48" s="43">
        <f t="shared" si="6"/>
        <v>33</v>
      </c>
      <c r="AM48" s="43" t="str">
        <f t="shared" si="7"/>
        <v xml:space="preserve">Campaspe </v>
      </c>
      <c r="AN48" s="53">
        <f t="shared" si="8"/>
        <v>5.491865174709961E-2</v>
      </c>
    </row>
    <row r="49" spans="19:40" x14ac:dyDescent="0.35">
      <c r="S49" s="44"/>
      <c r="T49" s="45"/>
      <c r="U49" s="45"/>
      <c r="V49" s="45"/>
      <c r="AG49" s="51">
        <v>46</v>
      </c>
      <c r="AH49" s="37">
        <v>110</v>
      </c>
      <c r="AI49" s="40" t="s">
        <v>186</v>
      </c>
      <c r="AJ49" s="57">
        <f>VLOOKUP($G$3,Data!$A$5:$EM$87,AH49)</f>
        <v>0</v>
      </c>
      <c r="AK49" s="53">
        <f t="shared" si="5"/>
        <v>1.1000000000000001E-3</v>
      </c>
      <c r="AL49" s="43">
        <f t="shared" si="6"/>
        <v>71</v>
      </c>
      <c r="AM49" s="43" t="str">
        <f t="shared" si="7"/>
        <v xml:space="preserve">Swan Hill </v>
      </c>
      <c r="AN49" s="53">
        <f t="shared" si="8"/>
        <v>5.2798310454065467E-2</v>
      </c>
    </row>
    <row r="50" spans="19:40" x14ac:dyDescent="0.35">
      <c r="S50" s="44"/>
      <c r="T50" s="45"/>
      <c r="U50" s="45"/>
      <c r="V50" s="45"/>
      <c r="AG50" s="51">
        <v>47</v>
      </c>
      <c r="AH50" s="37">
        <v>111</v>
      </c>
      <c r="AI50" s="40" t="s">
        <v>187</v>
      </c>
      <c r="AJ50" s="57">
        <f>VLOOKUP($G$3,Data!$A$5:$EM$87,AH50)</f>
        <v>8.1061164333087687E-2</v>
      </c>
      <c r="AK50" s="53">
        <f t="shared" si="5"/>
        <v>8.2171164333087687E-2</v>
      </c>
      <c r="AL50" s="43">
        <f t="shared" si="6"/>
        <v>38</v>
      </c>
      <c r="AM50" s="43" t="str">
        <f t="shared" si="7"/>
        <v xml:space="preserve">Mount Alexander </v>
      </c>
      <c r="AN50" s="53">
        <f t="shared" si="8"/>
        <v>5.2356020942408384E-2</v>
      </c>
    </row>
    <row r="51" spans="19:40" x14ac:dyDescent="0.35">
      <c r="S51" s="44"/>
      <c r="T51" s="45"/>
      <c r="U51" s="45"/>
      <c r="V51" s="45"/>
      <c r="AG51" s="51">
        <v>48</v>
      </c>
      <c r="AH51" s="37">
        <v>112</v>
      </c>
      <c r="AI51" s="40" t="s">
        <v>188</v>
      </c>
      <c r="AJ51" s="57">
        <f>VLOOKUP($G$3,Data!$A$5:$EM$87,AH51)</f>
        <v>5.9922101268351138E-2</v>
      </c>
      <c r="AK51" s="53">
        <f t="shared" si="5"/>
        <v>6.1042101268351141E-2</v>
      </c>
      <c r="AL51" s="43">
        <f t="shared" si="6"/>
        <v>43</v>
      </c>
      <c r="AM51" s="43" t="str">
        <f t="shared" si="7"/>
        <v xml:space="preserve">Horsham </v>
      </c>
      <c r="AN51" s="53">
        <f t="shared" si="8"/>
        <v>5.1525144270403951E-2</v>
      </c>
    </row>
    <row r="52" spans="19:40" x14ac:dyDescent="0.35">
      <c r="S52" s="44"/>
      <c r="T52" s="45"/>
      <c r="U52" s="45"/>
      <c r="V52" s="45"/>
      <c r="AG52" s="51">
        <v>49</v>
      </c>
      <c r="AH52" s="37">
        <v>113</v>
      </c>
      <c r="AI52" s="40" t="s">
        <v>189</v>
      </c>
      <c r="AJ52" s="57">
        <f>VLOOKUP($G$3,Data!$A$5:$EM$87,AH52)</f>
        <v>6.4011614765357399</v>
      </c>
      <c r="AK52" s="53">
        <f t="shared" si="5"/>
        <v>6.4022914765357397</v>
      </c>
      <c r="AL52" s="43">
        <f t="shared" si="6"/>
        <v>3</v>
      </c>
      <c r="AM52" s="43" t="str">
        <f t="shared" si="7"/>
        <v xml:space="preserve">G. Geelong </v>
      </c>
      <c r="AN52" s="53">
        <f t="shared" si="8"/>
        <v>4.7766490101247901E-2</v>
      </c>
    </row>
    <row r="53" spans="19:40" x14ac:dyDescent="0.35">
      <c r="S53" s="44"/>
      <c r="T53" s="45"/>
      <c r="U53" s="45"/>
      <c r="V53" s="45"/>
      <c r="AG53" s="51">
        <v>50</v>
      </c>
      <c r="AH53" s="37">
        <v>114</v>
      </c>
      <c r="AI53" s="40" t="s">
        <v>190</v>
      </c>
      <c r="AJ53" s="57">
        <f>VLOOKUP($G$3,Data!$A$5:$EM$87,AH53)</f>
        <v>0.24579174735587664</v>
      </c>
      <c r="AK53" s="53">
        <f t="shared" si="5"/>
        <v>0.24693174735587664</v>
      </c>
      <c r="AL53" s="43">
        <f t="shared" si="6"/>
        <v>28</v>
      </c>
      <c r="AM53" s="43" t="str">
        <f t="shared" si="7"/>
        <v xml:space="preserve">G. Shepparton </v>
      </c>
      <c r="AN53" s="53">
        <f t="shared" si="8"/>
        <v>4.5207956600361664E-2</v>
      </c>
    </row>
    <row r="54" spans="19:40" x14ac:dyDescent="0.35">
      <c r="S54" s="44"/>
      <c r="T54" s="45"/>
      <c r="U54" s="45"/>
      <c r="V54" s="45"/>
      <c r="AG54" s="51">
        <v>51</v>
      </c>
      <c r="AH54" s="37">
        <v>115</v>
      </c>
      <c r="AI54" s="40" t="s">
        <v>191</v>
      </c>
      <c r="AJ54" s="57">
        <f>VLOOKUP($G$3,Data!$A$5:$EM$87,AH54)</f>
        <v>0.10298661174047373</v>
      </c>
      <c r="AK54" s="53">
        <f t="shared" si="5"/>
        <v>0.10413661174047373</v>
      </c>
      <c r="AL54" s="43">
        <f t="shared" si="6"/>
        <v>36</v>
      </c>
      <c r="AM54" s="43" t="str">
        <f t="shared" si="7"/>
        <v xml:space="preserve">Surf Coast </v>
      </c>
      <c r="AN54" s="53">
        <f t="shared" si="8"/>
        <v>4.2665756463862108E-2</v>
      </c>
    </row>
    <row r="55" spans="19:40" x14ac:dyDescent="0.35">
      <c r="S55" s="44"/>
      <c r="T55" s="45"/>
      <c r="U55" s="45"/>
      <c r="V55" s="45"/>
      <c r="AG55" s="51">
        <v>52</v>
      </c>
      <c r="AH55" s="37">
        <v>116</v>
      </c>
      <c r="AI55" s="40" t="s">
        <v>192</v>
      </c>
      <c r="AJ55" s="57">
        <f>VLOOKUP($G$3,Data!$A$5:$EM$87,AH55)</f>
        <v>0.28386510730101056</v>
      </c>
      <c r="AK55" s="53">
        <f t="shared" si="5"/>
        <v>0.28502510730101055</v>
      </c>
      <c r="AL55" s="43">
        <f t="shared" si="6"/>
        <v>25</v>
      </c>
      <c r="AM55" s="43" t="str">
        <f t="shared" si="7"/>
        <v xml:space="preserve">Corangamite </v>
      </c>
      <c r="AN55" s="53">
        <f t="shared" si="8"/>
        <v>4.100601421541826E-2</v>
      </c>
    </row>
    <row r="56" spans="19:40" x14ac:dyDescent="0.35">
      <c r="S56" s="44"/>
      <c r="T56" s="45"/>
      <c r="U56" s="45"/>
      <c r="V56" s="45"/>
      <c r="AG56" s="51">
        <v>53</v>
      </c>
      <c r="AH56" s="37">
        <v>117</v>
      </c>
      <c r="AI56" s="40" t="s">
        <v>251</v>
      </c>
      <c r="AJ56" s="57">
        <f>VLOOKUP($G$3,Data!$A$5:$EM$87,AH56)</f>
        <v>1.451749168089105</v>
      </c>
      <c r="AK56" s="53">
        <f t="shared" si="5"/>
        <v>1.4529191680891049</v>
      </c>
      <c r="AL56" s="43">
        <f t="shared" si="6"/>
        <v>13</v>
      </c>
      <c r="AM56" s="43" t="str">
        <f t="shared" si="7"/>
        <v xml:space="preserve">Wangaratta </v>
      </c>
      <c r="AN56" s="53">
        <f t="shared" si="8"/>
        <v>3.7735849056603772E-2</v>
      </c>
    </row>
    <row r="57" spans="19:40" x14ac:dyDescent="0.35">
      <c r="S57" s="44"/>
      <c r="T57" s="45"/>
      <c r="U57" s="45"/>
      <c r="V57" s="45"/>
      <c r="AG57" s="51">
        <v>54</v>
      </c>
      <c r="AH57" s="37">
        <v>118</v>
      </c>
      <c r="AI57" s="40" t="s">
        <v>194</v>
      </c>
      <c r="AJ57" s="57">
        <f>VLOOKUP($G$3,Data!$A$5:$EM$87,AH57)</f>
        <v>5.2356020942408384E-2</v>
      </c>
      <c r="AK57" s="53">
        <f t="shared" si="5"/>
        <v>5.3536020942408384E-2</v>
      </c>
      <c r="AL57" s="43">
        <f t="shared" si="6"/>
        <v>47</v>
      </c>
      <c r="AM57" s="43" t="str">
        <f t="shared" si="7"/>
        <v xml:space="preserve">Glenelg </v>
      </c>
      <c r="AN57" s="53">
        <f t="shared" si="8"/>
        <v>3.7355248412401947E-2</v>
      </c>
    </row>
    <row r="58" spans="19:40" x14ac:dyDescent="0.35">
      <c r="S58" s="44"/>
      <c r="T58" s="45"/>
      <c r="U58" s="45"/>
      <c r="V58" s="45"/>
      <c r="AG58" s="51">
        <v>55</v>
      </c>
      <c r="AH58" s="37">
        <v>119</v>
      </c>
      <c r="AI58" s="40" t="s">
        <v>195</v>
      </c>
      <c r="AJ58" s="57">
        <f>VLOOKUP($G$3,Data!$A$5:$EM$87,AH58)</f>
        <v>0</v>
      </c>
      <c r="AK58" s="53">
        <f t="shared" si="5"/>
        <v>1.1900000000000001E-3</v>
      </c>
      <c r="AL58" s="43">
        <f t="shared" si="6"/>
        <v>70</v>
      </c>
      <c r="AM58" s="43" t="str">
        <f t="shared" si="7"/>
        <v xml:space="preserve">Wodonga </v>
      </c>
      <c r="AN58" s="53">
        <f t="shared" si="8"/>
        <v>3.3156498673740049E-2</v>
      </c>
    </row>
    <row r="59" spans="19:40" x14ac:dyDescent="0.35">
      <c r="S59" s="44"/>
      <c r="T59" s="45"/>
      <c r="U59" s="45"/>
      <c r="V59" s="45"/>
      <c r="AG59" s="51">
        <v>56</v>
      </c>
      <c r="AH59" s="37">
        <v>120</v>
      </c>
      <c r="AI59" s="40" t="s">
        <v>196</v>
      </c>
      <c r="AJ59" s="57">
        <f>VLOOKUP($G$3,Data!$A$5:$EM$87,AH59)</f>
        <v>0.35918022395943378</v>
      </c>
      <c r="AK59" s="53">
        <f t="shared" si="5"/>
        <v>0.36038022395943375</v>
      </c>
      <c r="AL59" s="43">
        <f t="shared" si="6"/>
        <v>21</v>
      </c>
      <c r="AM59" s="43" t="str">
        <f t="shared" si="7"/>
        <v xml:space="preserve">G. Bendigo </v>
      </c>
      <c r="AN59" s="53">
        <f t="shared" si="8"/>
        <v>3.0901154930665531E-2</v>
      </c>
    </row>
    <row r="60" spans="19:40" x14ac:dyDescent="0.35">
      <c r="S60" s="44"/>
      <c r="T60" s="45"/>
      <c r="U60" s="45"/>
      <c r="V60" s="45"/>
      <c r="AG60" s="51">
        <v>57</v>
      </c>
      <c r="AH60" s="37">
        <v>121</v>
      </c>
      <c r="AI60" s="40" t="s">
        <v>197</v>
      </c>
      <c r="AJ60" s="57">
        <f>VLOOKUP($G$3,Data!$A$5:$EM$87,AH60)</f>
        <v>0.1004016064257028</v>
      </c>
      <c r="AK60" s="53">
        <f t="shared" si="5"/>
        <v>0.1016116064257028</v>
      </c>
      <c r="AL60" s="43">
        <f t="shared" si="6"/>
        <v>37</v>
      </c>
      <c r="AM60" s="43" t="str">
        <f t="shared" si="7"/>
        <v xml:space="preserve">Warrnambool </v>
      </c>
      <c r="AN60" s="53">
        <f t="shared" si="8"/>
        <v>2.8682882055988988E-2</v>
      </c>
    </row>
    <row r="61" spans="19:40" x14ac:dyDescent="0.35">
      <c r="S61" s="44"/>
      <c r="T61" s="45"/>
      <c r="U61" s="45"/>
      <c r="V61" s="45"/>
      <c r="AG61" s="51">
        <v>58</v>
      </c>
      <c r="AH61" s="37">
        <v>122</v>
      </c>
      <c r="AI61" s="40" t="s">
        <v>198</v>
      </c>
      <c r="AJ61" s="57">
        <f>VLOOKUP($G$3,Data!$A$5:$EM$87,AH61)</f>
        <v>0</v>
      </c>
      <c r="AK61" s="53">
        <f t="shared" si="5"/>
        <v>1.2200000000000002E-3</v>
      </c>
      <c r="AL61" s="43">
        <f t="shared" si="6"/>
        <v>69</v>
      </c>
      <c r="AM61" s="43" t="str">
        <f t="shared" si="7"/>
        <v xml:space="preserve">Colac-Otway </v>
      </c>
      <c r="AN61" s="53">
        <f t="shared" si="8"/>
        <v>2.8664246130326771E-2</v>
      </c>
    </row>
    <row r="62" spans="19:40" x14ac:dyDescent="0.35">
      <c r="S62" s="44"/>
      <c r="T62" s="45"/>
      <c r="U62" s="45"/>
      <c r="V62" s="45"/>
      <c r="AG62" s="51">
        <v>59</v>
      </c>
      <c r="AH62" s="37">
        <v>123</v>
      </c>
      <c r="AI62" s="40" t="s">
        <v>199</v>
      </c>
      <c r="AJ62" s="57">
        <f>VLOOKUP($G$3,Data!$A$5:$EM$87,AH62)</f>
        <v>1.4191626156499921</v>
      </c>
      <c r="AK62" s="53">
        <f t="shared" si="5"/>
        <v>1.4203926156499922</v>
      </c>
      <c r="AL62" s="43">
        <f t="shared" si="6"/>
        <v>14</v>
      </c>
      <c r="AM62" s="43" t="str">
        <f t="shared" si="7"/>
        <v xml:space="preserve">Ballarat </v>
      </c>
      <c r="AN62" s="53">
        <f t="shared" si="8"/>
        <v>2.4182447263663084E-2</v>
      </c>
    </row>
    <row r="63" spans="19:40" x14ac:dyDescent="0.35">
      <c r="S63" s="44"/>
      <c r="T63" s="45"/>
      <c r="U63" s="45"/>
      <c r="V63" s="45"/>
      <c r="AG63" s="51">
        <v>60</v>
      </c>
      <c r="AH63" s="37">
        <v>124</v>
      </c>
      <c r="AI63" s="40" t="s">
        <v>200</v>
      </c>
      <c r="AJ63" s="57">
        <f>VLOOKUP($G$3,Data!$A$5:$EM$87,AH63)</f>
        <v>0</v>
      </c>
      <c r="AK63" s="53">
        <f t="shared" si="5"/>
        <v>1.24E-3</v>
      </c>
      <c r="AL63" s="43">
        <f t="shared" si="6"/>
        <v>68</v>
      </c>
      <c r="AM63" s="43" t="str">
        <f t="shared" si="7"/>
        <v xml:space="preserve">East Gippsland </v>
      </c>
      <c r="AN63" s="53">
        <f t="shared" si="8"/>
        <v>2.2678308198208413E-2</v>
      </c>
    </row>
    <row r="64" spans="19:40" x14ac:dyDescent="0.35">
      <c r="S64" s="44"/>
      <c r="T64" s="45"/>
      <c r="U64" s="45"/>
      <c r="V64" s="45"/>
      <c r="AG64" s="51">
        <v>61</v>
      </c>
      <c r="AH64" s="37">
        <v>125</v>
      </c>
      <c r="AI64" s="40" t="s">
        <v>201</v>
      </c>
      <c r="AJ64" s="57">
        <f>VLOOKUP($G$3,Data!$A$5:$EM$87,AH64)</f>
        <v>0</v>
      </c>
      <c r="AK64" s="53">
        <f t="shared" si="5"/>
        <v>1.25E-3</v>
      </c>
      <c r="AL64" s="43">
        <f t="shared" si="6"/>
        <v>67</v>
      </c>
      <c r="AM64" s="43" t="str">
        <f t="shared" si="7"/>
        <v xml:space="preserve">Yarriambiack </v>
      </c>
      <c r="AN64" s="53">
        <f t="shared" si="8"/>
        <v>0</v>
      </c>
    </row>
    <row r="65" spans="19:40" x14ac:dyDescent="0.35">
      <c r="S65" s="44"/>
      <c r="T65" s="45"/>
      <c r="U65" s="45"/>
      <c r="V65" s="45"/>
      <c r="AG65" s="51">
        <v>62</v>
      </c>
      <c r="AH65" s="37">
        <v>126</v>
      </c>
      <c r="AI65" s="40" t="s">
        <v>202</v>
      </c>
      <c r="AJ65" s="57">
        <f>VLOOKUP($G$3,Data!$A$5:$EM$87,AH65)</f>
        <v>0.12053379250968575</v>
      </c>
      <c r="AK65" s="53">
        <f t="shared" si="5"/>
        <v>0.12179379250968575</v>
      </c>
      <c r="AL65" s="43">
        <f t="shared" si="6"/>
        <v>35</v>
      </c>
      <c r="AM65" s="43" t="str">
        <f t="shared" si="7"/>
        <v xml:space="preserve">West Wimmera </v>
      </c>
      <c r="AN65" s="53">
        <f t="shared" si="8"/>
        <v>0</v>
      </c>
    </row>
    <row r="66" spans="19:40" x14ac:dyDescent="0.35">
      <c r="S66" s="44"/>
      <c r="T66" s="45"/>
      <c r="U66" s="45"/>
      <c r="V66" s="45"/>
      <c r="AG66" s="51">
        <v>63</v>
      </c>
      <c r="AH66" s="37">
        <v>127</v>
      </c>
      <c r="AI66" s="40" t="s">
        <v>203</v>
      </c>
      <c r="AJ66" s="57">
        <f>VLOOKUP($G$3,Data!$A$5:$EM$87,AH66)</f>
        <v>0</v>
      </c>
      <c r="AK66" s="53">
        <f t="shared" si="5"/>
        <v>1.2700000000000001E-3</v>
      </c>
      <c r="AL66" s="43">
        <f t="shared" si="6"/>
        <v>66</v>
      </c>
      <c r="AM66" s="43" t="str">
        <f t="shared" si="7"/>
        <v xml:space="preserve">Wellington </v>
      </c>
      <c r="AN66" s="53">
        <f t="shared" si="8"/>
        <v>0</v>
      </c>
    </row>
    <row r="67" spans="19:40" x14ac:dyDescent="0.35">
      <c r="S67" s="44"/>
      <c r="T67" s="45"/>
      <c r="U67" s="45"/>
      <c r="V67" s="45"/>
      <c r="AG67" s="51">
        <v>64</v>
      </c>
      <c r="AH67" s="37">
        <v>128</v>
      </c>
      <c r="AI67" s="40" t="s">
        <v>204</v>
      </c>
      <c r="AJ67" s="57">
        <f>VLOOKUP($G$3,Data!$A$5:$EM$87,AH67)</f>
        <v>2.7050000000000001</v>
      </c>
      <c r="AK67" s="53">
        <f t="shared" si="5"/>
        <v>2.70628</v>
      </c>
      <c r="AL67" s="43">
        <f t="shared" si="6"/>
        <v>9</v>
      </c>
      <c r="AM67" s="43" t="str">
        <f t="shared" si="7"/>
        <v xml:space="preserve">Towong </v>
      </c>
      <c r="AN67" s="53">
        <f t="shared" si="8"/>
        <v>0</v>
      </c>
    </row>
    <row r="68" spans="19:40" x14ac:dyDescent="0.35">
      <c r="S68" s="44"/>
      <c r="T68" s="45"/>
      <c r="U68" s="45"/>
      <c r="V68" s="45"/>
      <c r="AG68" s="51">
        <v>65</v>
      </c>
      <c r="AH68" s="37">
        <v>129</v>
      </c>
      <c r="AI68" s="40" t="s">
        <v>205</v>
      </c>
      <c r="AJ68" s="57">
        <f>VLOOKUP($G$3,Data!$A$5:$EM$87,AH68)</f>
        <v>0</v>
      </c>
      <c r="AK68" s="53">
        <f t="shared" si="5"/>
        <v>1.2900000000000001E-3</v>
      </c>
      <c r="AL68" s="43">
        <f t="shared" si="6"/>
        <v>65</v>
      </c>
      <c r="AM68" s="43" t="str">
        <f t="shared" si="7"/>
        <v xml:space="preserve">Strathbogie </v>
      </c>
      <c r="AN68" s="53">
        <f t="shared" si="8"/>
        <v>0</v>
      </c>
    </row>
    <row r="69" spans="19:40" x14ac:dyDescent="0.35">
      <c r="S69" s="44"/>
      <c r="T69" s="45"/>
      <c r="U69" s="45"/>
      <c r="V69" s="45"/>
      <c r="AG69" s="51">
        <v>66</v>
      </c>
      <c r="AH69" s="37">
        <v>130</v>
      </c>
      <c r="AI69" s="40" t="s">
        <v>206</v>
      </c>
      <c r="AJ69" s="57">
        <f>VLOOKUP($G$3,Data!$A$5:$EM$87,AH69)</f>
        <v>4.2665756463862108E-2</v>
      </c>
      <c r="AK69" s="53">
        <f t="shared" ref="AK69:AK82" si="19">AJ69+0.00001*AH69</f>
        <v>4.396575646386211E-2</v>
      </c>
      <c r="AL69" s="43">
        <f t="shared" ref="AL69:AL82" si="20">RANK(AK69,AK$4:AK$82)</f>
        <v>51</v>
      </c>
      <c r="AM69" s="43" t="str">
        <f t="shared" ref="AM69:AM82" si="21">VLOOKUP(MATCH(AG69,AL$4:AL$82,0),$AG$4:$AJ$82,3)</f>
        <v xml:space="preserve">Southern Grampians </v>
      </c>
      <c r="AN69" s="53">
        <f t="shared" ref="AN69:AN82" si="22">VLOOKUP(MATCH(AG69,AL$4:AL$82,0),$AG$4:$AJ$82,4)</f>
        <v>0</v>
      </c>
    </row>
    <row r="70" spans="19:40" x14ac:dyDescent="0.35">
      <c r="S70" s="44"/>
      <c r="T70" s="45"/>
      <c r="U70" s="45"/>
      <c r="V70" s="45"/>
      <c r="AG70" s="51">
        <v>67</v>
      </c>
      <c r="AH70" s="37">
        <v>131</v>
      </c>
      <c r="AI70" s="40" t="s">
        <v>207</v>
      </c>
      <c r="AJ70" s="57">
        <f>VLOOKUP($G$3,Data!$A$5:$EM$87,AH70)</f>
        <v>5.2798310454065467E-2</v>
      </c>
      <c r="AK70" s="53">
        <f t="shared" si="19"/>
        <v>5.4108310454065466E-2</v>
      </c>
      <c r="AL70" s="43">
        <f t="shared" si="20"/>
        <v>46</v>
      </c>
      <c r="AM70" s="43" t="str">
        <f t="shared" si="21"/>
        <v>Queenscliffe (B)</v>
      </c>
      <c r="AN70" s="53">
        <f t="shared" si="22"/>
        <v>0</v>
      </c>
    </row>
    <row r="71" spans="19:40" x14ac:dyDescent="0.35">
      <c r="S71" s="44"/>
      <c r="T71" s="45"/>
      <c r="U71" s="45"/>
      <c r="V71" s="45"/>
      <c r="AG71" s="51">
        <v>68</v>
      </c>
      <c r="AH71" s="37">
        <v>132</v>
      </c>
      <c r="AI71" s="40" t="s">
        <v>208</v>
      </c>
      <c r="AJ71" s="57">
        <f>VLOOKUP($G$3,Data!$A$5:$EM$87,AH71)</f>
        <v>0</v>
      </c>
      <c r="AK71" s="53">
        <f t="shared" si="19"/>
        <v>1.3200000000000002E-3</v>
      </c>
      <c r="AL71" s="43">
        <f t="shared" si="20"/>
        <v>64</v>
      </c>
      <c r="AM71" s="43" t="str">
        <f t="shared" si="21"/>
        <v xml:space="preserve">Pyrenees </v>
      </c>
      <c r="AN71" s="53">
        <f t="shared" si="22"/>
        <v>0</v>
      </c>
    </row>
    <row r="72" spans="19:40" x14ac:dyDescent="0.35">
      <c r="S72" s="44"/>
      <c r="T72" s="45"/>
      <c r="U72" s="45"/>
      <c r="V72" s="45"/>
      <c r="AG72" s="51">
        <v>69</v>
      </c>
      <c r="AH72" s="37">
        <v>133</v>
      </c>
      <c r="AI72" s="40" t="s">
        <v>209</v>
      </c>
      <c r="AJ72" s="57">
        <f>VLOOKUP($G$3,Data!$A$5:$EM$87,AH72)</f>
        <v>3.7735849056603772E-2</v>
      </c>
      <c r="AK72" s="53">
        <f t="shared" si="19"/>
        <v>3.906584905660377E-2</v>
      </c>
      <c r="AL72" s="43">
        <f t="shared" si="20"/>
        <v>53</v>
      </c>
      <c r="AM72" s="43" t="str">
        <f t="shared" si="21"/>
        <v xml:space="preserve">Northern Grampians </v>
      </c>
      <c r="AN72" s="53">
        <f t="shared" si="22"/>
        <v>0</v>
      </c>
    </row>
    <row r="73" spans="19:40" x14ac:dyDescent="0.35">
      <c r="S73" s="44"/>
      <c r="T73" s="45"/>
      <c r="U73" s="45"/>
      <c r="V73" s="45"/>
      <c r="AG73" s="51">
        <v>70</v>
      </c>
      <c r="AH73" s="37">
        <v>134</v>
      </c>
      <c r="AI73" s="40" t="s">
        <v>210</v>
      </c>
      <c r="AJ73" s="57">
        <f>VLOOKUP($G$3,Data!$A$5:$EM$87,AH73)</f>
        <v>2.8682882055988988E-2</v>
      </c>
      <c r="AK73" s="53">
        <f t="shared" si="19"/>
        <v>3.0022882055988988E-2</v>
      </c>
      <c r="AL73" s="43">
        <f t="shared" si="20"/>
        <v>57</v>
      </c>
      <c r="AM73" s="43" t="str">
        <f t="shared" si="21"/>
        <v xml:space="preserve">Moyne </v>
      </c>
      <c r="AN73" s="53">
        <f t="shared" si="22"/>
        <v>0</v>
      </c>
    </row>
    <row r="74" spans="19:40" x14ac:dyDescent="0.35">
      <c r="AG74" s="51">
        <v>71</v>
      </c>
      <c r="AH74" s="37">
        <v>135</v>
      </c>
      <c r="AI74" s="40" t="s">
        <v>211</v>
      </c>
      <c r="AJ74" s="57">
        <f>VLOOKUP($G$3,Data!$A$5:$EM$87,AH74)</f>
        <v>0</v>
      </c>
      <c r="AK74" s="53">
        <f t="shared" si="19"/>
        <v>1.3500000000000001E-3</v>
      </c>
      <c r="AL74" s="43">
        <f t="shared" si="20"/>
        <v>63</v>
      </c>
      <c r="AM74" s="43" t="str">
        <f t="shared" si="21"/>
        <v xml:space="preserve">Mildura </v>
      </c>
      <c r="AN74" s="53">
        <f t="shared" si="22"/>
        <v>0</v>
      </c>
    </row>
    <row r="75" spans="19:40" x14ac:dyDescent="0.35">
      <c r="AG75" s="51">
        <v>72</v>
      </c>
      <c r="AH75" s="37">
        <v>136</v>
      </c>
      <c r="AI75" s="40" t="s">
        <v>212</v>
      </c>
      <c r="AJ75" s="57">
        <f>VLOOKUP($G$3,Data!$A$5:$EM$87,AH75)</f>
        <v>0</v>
      </c>
      <c r="AK75" s="53">
        <f t="shared" si="19"/>
        <v>1.3600000000000001E-3</v>
      </c>
      <c r="AL75" s="43">
        <f t="shared" si="20"/>
        <v>62</v>
      </c>
      <c r="AM75" s="43" t="str">
        <f t="shared" si="21"/>
        <v xml:space="preserve">Mansfield </v>
      </c>
      <c r="AN75" s="53">
        <f t="shared" si="22"/>
        <v>0</v>
      </c>
    </row>
    <row r="76" spans="19:40" x14ac:dyDescent="0.35">
      <c r="AG76" s="51">
        <v>73</v>
      </c>
      <c r="AH76" s="37">
        <v>137</v>
      </c>
      <c r="AI76" s="40" t="s">
        <v>213</v>
      </c>
      <c r="AJ76" s="57">
        <f>VLOOKUP($G$3,Data!$A$5:$EM$87,AH76)</f>
        <v>1.9319624956091761</v>
      </c>
      <c r="AK76" s="53">
        <f t="shared" si="19"/>
        <v>1.9333324956091762</v>
      </c>
      <c r="AL76" s="43">
        <f t="shared" si="20"/>
        <v>11</v>
      </c>
      <c r="AM76" s="43" t="str">
        <f t="shared" si="21"/>
        <v xml:space="preserve">Loddon </v>
      </c>
      <c r="AN76" s="53">
        <f t="shared" si="22"/>
        <v>0</v>
      </c>
    </row>
    <row r="77" spans="19:40" x14ac:dyDescent="0.35">
      <c r="AG77" s="51">
        <v>74</v>
      </c>
      <c r="AH77" s="37">
        <v>138</v>
      </c>
      <c r="AI77" s="40" t="s">
        <v>214</v>
      </c>
      <c r="AJ77" s="57">
        <f>VLOOKUP($G$3,Data!$A$5:$EM$87,AH77)</f>
        <v>0.20967973574608645</v>
      </c>
      <c r="AK77" s="53">
        <f t="shared" si="19"/>
        <v>0.21105973574608644</v>
      </c>
      <c r="AL77" s="43">
        <f t="shared" si="20"/>
        <v>31</v>
      </c>
      <c r="AM77" s="43" t="str">
        <f t="shared" si="21"/>
        <v xml:space="preserve">Indigo </v>
      </c>
      <c r="AN77" s="53">
        <f t="shared" si="22"/>
        <v>0</v>
      </c>
    </row>
    <row r="78" spans="19:40" x14ac:dyDescent="0.35">
      <c r="AG78" s="51">
        <v>75</v>
      </c>
      <c r="AH78" s="37">
        <v>139</v>
      </c>
      <c r="AI78" s="40" t="s">
        <v>215</v>
      </c>
      <c r="AJ78" s="57">
        <f>VLOOKUP($G$3,Data!$A$5:$EM$87,AH78)</f>
        <v>3.3156498673740049E-2</v>
      </c>
      <c r="AK78" s="53">
        <f t="shared" si="19"/>
        <v>3.4546498673740052E-2</v>
      </c>
      <c r="AL78" s="43">
        <f t="shared" si="20"/>
        <v>55</v>
      </c>
      <c r="AM78" s="43" t="str">
        <f t="shared" si="21"/>
        <v xml:space="preserve">Hindmarsh </v>
      </c>
      <c r="AN78" s="53">
        <f t="shared" si="22"/>
        <v>0</v>
      </c>
    </row>
    <row r="79" spans="19:40" x14ac:dyDescent="0.35">
      <c r="AG79" s="51">
        <v>76</v>
      </c>
      <c r="AH79" s="37">
        <v>140</v>
      </c>
      <c r="AI79" s="40" t="s">
        <v>216</v>
      </c>
      <c r="AJ79" s="57">
        <f>VLOOKUP($G$3,Data!$A$5:$EM$87,AH79)</f>
        <v>0.26182820395039047</v>
      </c>
      <c r="AK79" s="53">
        <f t="shared" si="19"/>
        <v>0.26322820395039048</v>
      </c>
      <c r="AL79" s="43">
        <f t="shared" si="20"/>
        <v>26</v>
      </c>
      <c r="AM79" s="43" t="str">
        <f t="shared" si="21"/>
        <v xml:space="preserve">Golden Plains </v>
      </c>
      <c r="AN79" s="53">
        <f t="shared" si="22"/>
        <v>0</v>
      </c>
    </row>
    <row r="80" spans="19:40" x14ac:dyDescent="0.35">
      <c r="AG80" s="51">
        <v>77</v>
      </c>
      <c r="AH80" s="37">
        <v>141</v>
      </c>
      <c r="AI80" s="40" t="s">
        <v>217</v>
      </c>
      <c r="AJ80" s="57">
        <f>VLOOKUP($G$3,Data!$A$5:$EM$87,AH80)</f>
        <v>0.92527612528476266</v>
      </c>
      <c r="AK80" s="53">
        <f t="shared" si="19"/>
        <v>0.92668612528476269</v>
      </c>
      <c r="AL80" s="43">
        <f t="shared" si="20"/>
        <v>18</v>
      </c>
      <c r="AM80" s="43" t="str">
        <f t="shared" si="21"/>
        <v xml:space="preserve">Buloke </v>
      </c>
      <c r="AN80" s="53">
        <f t="shared" si="22"/>
        <v>0</v>
      </c>
    </row>
    <row r="81" spans="33:40" x14ac:dyDescent="0.35">
      <c r="AG81" s="51">
        <v>78</v>
      </c>
      <c r="AH81" s="37">
        <v>142</v>
      </c>
      <c r="AI81" s="40" t="s">
        <v>218</v>
      </c>
      <c r="AJ81" s="57">
        <f>VLOOKUP($G$3,Data!$A$5:$EM$87,AH81)</f>
        <v>1.0980982532267707</v>
      </c>
      <c r="AK81" s="53">
        <f t="shared" si="19"/>
        <v>1.0995182532267707</v>
      </c>
      <c r="AL81" s="43">
        <f t="shared" si="20"/>
        <v>17</v>
      </c>
      <c r="AM81" s="43" t="str">
        <f t="shared" si="21"/>
        <v xml:space="preserve">Ararat </v>
      </c>
      <c r="AN81" s="53">
        <f t="shared" si="22"/>
        <v>0</v>
      </c>
    </row>
    <row r="82" spans="33:40" x14ac:dyDescent="0.35">
      <c r="AG82" s="51">
        <v>79</v>
      </c>
      <c r="AH82" s="37">
        <v>143</v>
      </c>
      <c r="AI82" s="40" t="s">
        <v>219</v>
      </c>
      <c r="AJ82" s="57">
        <f>VLOOKUP($G$3,Data!$A$5:$EM$87,AH82)</f>
        <v>0</v>
      </c>
      <c r="AK82" s="53">
        <f t="shared" si="19"/>
        <v>1.4300000000000001E-3</v>
      </c>
      <c r="AL82" s="43">
        <f t="shared" si="20"/>
        <v>61</v>
      </c>
      <c r="AM82" s="43" t="str">
        <f t="shared" si="21"/>
        <v xml:space="preserve">Alpine </v>
      </c>
      <c r="AN82" s="53">
        <f t="shared" si="22"/>
        <v>0</v>
      </c>
    </row>
    <row r="83" spans="33:40" x14ac:dyDescent="0.35">
      <c r="AJ83" s="57"/>
      <c r="AK83" s="43"/>
    </row>
    <row r="84" spans="33:40" x14ac:dyDescent="0.35">
      <c r="AJ84" s="57"/>
      <c r="AK84" s="43"/>
    </row>
    <row r="85" spans="33:40" x14ac:dyDescent="0.35">
      <c r="AJ85" s="57"/>
      <c r="AK85" s="43"/>
    </row>
    <row r="86" spans="33:40" x14ac:dyDescent="0.35">
      <c r="AJ86" s="57"/>
      <c r="AK86" s="43"/>
    </row>
    <row r="87" spans="33:40" x14ac:dyDescent="0.35">
      <c r="AJ87" s="57"/>
      <c r="AK87" s="43"/>
    </row>
    <row r="88" spans="33:40" x14ac:dyDescent="0.35">
      <c r="AJ88" s="57"/>
      <c r="AK88" s="43"/>
    </row>
    <row r="89" spans="33:40" x14ac:dyDescent="0.35">
      <c r="AJ89" s="57"/>
      <c r="AK89" s="43"/>
    </row>
    <row r="90" spans="33:40" x14ac:dyDescent="0.35">
      <c r="AJ90" s="57"/>
      <c r="AK90" s="43"/>
    </row>
    <row r="91" spans="33:40" x14ac:dyDescent="0.35">
      <c r="AJ91" s="57"/>
      <c r="AK91" s="43"/>
    </row>
    <row r="92" spans="33:40" x14ac:dyDescent="0.35">
      <c r="AJ92" s="57"/>
      <c r="AK92" s="43"/>
    </row>
    <row r="93" spans="33:40" x14ac:dyDescent="0.35">
      <c r="AJ93" s="57"/>
      <c r="AK93" s="43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A10747654</value>
    </field>
    <field name="Objective-Title">
      <value order="0">Persons employed within each municipality - Infographic 2024</value>
    </field>
    <field name="Objective-Description">
      <value order="0"/>
    </field>
    <field name="Objective-CreationStamp">
      <value order="0">2024-03-15T05:57:58Z</value>
    </field>
    <field name="Objective-IsApproved">
      <value order="0">false</value>
    </field>
    <field name="Objective-IsPublished">
      <value order="0">true</value>
    </field>
    <field name="Objective-DatePublished">
      <value order="0">2024-03-15T05:59:02Z</value>
    </field>
    <field name="Objective-ModificationStamp">
      <value order="0">2024-06-26T22:40:28Z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vA13618480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2024-03-15T04:56:28Z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A10747654</vt:lpwstr>
  </property>
  <property fmtid="{D5CDD505-2E9C-101B-9397-08002B2CF9AE}" pid="4" name="Objective-Title">
    <vt:lpwstr>Persons employed within each municipality - Infographic 2024</vt:lpwstr>
  </property>
  <property fmtid="{D5CDD505-2E9C-101B-9397-08002B2CF9AE}" pid="5" name="Objective-Description">
    <vt:lpwstr/>
  </property>
  <property fmtid="{D5CDD505-2E9C-101B-9397-08002B2CF9AE}" pid="6" name="Objective-CreationStamp">
    <vt:filetime>2024-03-15T05:57:58Z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2024-03-15T05:59:02Z</vt:filetime>
  </property>
  <property fmtid="{D5CDD505-2E9C-101B-9397-08002B2CF9AE}" pid="10" name="Objective-ModificationStamp">
    <vt:filetime>2024-06-26T22:40:28Z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vA13618480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