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d1fd26e7a5b3442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A73902E8-A0B5-440A-84FC-914013076ED0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4" i="4" l="1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43" i="4"/>
  <c r="C42" i="1"/>
  <c r="W38" i="4" l="1"/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9" i="4"/>
  <c r="Z39" i="4" s="1"/>
  <c r="W3" i="4"/>
  <c r="AC3" i="4" s="1"/>
  <c r="Z43" i="4" l="1"/>
  <c r="K35" i="4" a="1"/>
  <c r="K35" i="4" s="1"/>
  <c r="X26" i="4" a="1"/>
  <c r="X26" i="4" s="1"/>
  <c r="E21" i="4" s="1" a="1"/>
  <c r="E21" i="4" s="1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<sst xmlns="http://schemas.openxmlformats.org/spreadsheetml/2006/main" count="442" uniqueCount="126">
  <si>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</si>
  <si>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</si>
  <si>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</si>
  <si>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</si>
  <si>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</si>
  <si>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</si>
  <si>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</si>
  <si>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</si>
  <si>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</si>
  <si>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</si>
  <si>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</si>
  <si>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</si>
  <si>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</si>
  <si>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</si>
  <si>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</si>
  <si>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</si>
  <si>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</si>
  <si>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</si>
  <si>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</si>
  <si>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</si>
  <si>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</si>
  <si>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</si>
  <si>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</si>
  <si>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</si>
  <si>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</si>
  <si>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</si>
  <si>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</si>
  <si>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</si>
  <si>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</si>
  <si>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</si>
  <si>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</si>
  <si>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</si>
  <si>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</si>
  <si>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</si>
  <si>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</si>
  <si>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</si>
  <si>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</si>
  <si>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</si>
  <si>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</si>
  <si>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</si>
  <si>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</si>
  <si>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</si>
  <si>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</si>
  <si>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</si>
  <si>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</si>
  <si>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</si>
  <si>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</si>
  <si>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</si>
  <si>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</si>
  <si>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</si>
  <si>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</si>
  <si>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</si>
  <si>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</si>
  <si>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</si>
  <si>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</si>
  <si>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</si>
  <si>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</si>
  <si>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</si>
  <si>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</si>
  <si>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</si>
  <si>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</si>
  <si>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</si>
  <si>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</si>
  <si>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</si>
  <si>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</si>
  <si>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</si>
  <si>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</si>
  <si>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</si>
  <si>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</si>
  <si>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</si>
  <si>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</si>
  <si>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</si>
  <si>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</si>
  <si>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</si>
  <si>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</si>
  <si>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</si>
  <si>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</si>
  <si>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</si>
  <si>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</si>
  <si>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</si>
  <si>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</si>
  <si>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</si>
  <si>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</si>
  <si>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</si>
  <si>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</si>
  <si>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</si>
  <si>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</si>
  <si>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</si>
  <si>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</si>
  <si>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</si>
  <si>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</si>
  <si>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</si>
  <si>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</si>
  <si>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</si>
  <si>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</si>
  <si>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</si>
  <si>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</si>
  <si>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</si>
  <si>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</si>
  <si>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</si>
  <si>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</si>
  <si>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</si>
  <si>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</si>
  <si>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</si>
  <si>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</si>
  <si>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</si>
  <si>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</si>
  <si>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</si>
  <si>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</si>
  <si>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</si>
  <si>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</si>
  <si>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</si>
  <si>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2026</t>
  </si>
  <si>
    <t>Jun 2027</t>
  </si>
  <si>
    <t>June 2028</t>
  </si>
  <si>
    <t>% Change: 2005-2025 (after infl)</t>
  </si>
  <si>
    <t>Supported accommodation</t>
  </si>
  <si>
    <t>Other temp accom.</t>
  </si>
  <si>
    <t>Higher than the metro average for govt h</t>
  </si>
  <si>
    <t>Change from 2025 after inflation</t>
  </si>
  <si>
    <t>Affordable all dwellings</t>
  </si>
  <si>
    <t>All dwellings</t>
  </si>
  <si>
    <t>June 2015</t>
  </si>
  <si>
    <t>June 2016</t>
  </si>
  <si>
    <t>June 2017</t>
  </si>
  <si>
    <t>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</si>
</sst>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0" fillId="0" borderId="4" xfId="0" applyBorder="1" applyProtection="1">
      <protection hidden="1"/>
    </xf>
    <xf numFmtId="0" fontId="6" fillId="0" borderId="0" xfId="0" applyFont="1" applyAlignment="1" applyProtection="1">
      <alignment horizontal="center"/>
      <protection locked="0" hidden="1"/>
    </xf>
    <xf numFmtId="164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1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8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166" fontId="1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164" fontId="14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166" fontId="14" fillId="0" borderId="0" xfId="0" applyNumberFormat="1" applyFont="1" applyProtection="1">
      <protection hidden="1"/>
    </xf>
    <xf numFmtId="164" fontId="16" fillId="0" borderId="0" xfId="0" applyNumberFormat="1" applyFont="1" applyProtection="1">
      <protection hidden="1"/>
    </xf>
    <xf numFmtId="1" fontId="14" fillId="0" borderId="0" xfId="0" applyNumberFormat="1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3" fillId="0" borderId="1" xfId="0" applyFont="1" applyBorder="1" applyAlignment="1" applyProtection="1">
      <alignment horizontal="center" vertical="top"/>
      <protection hidden="1"/>
    </xf>
    <xf numFmtId="0" fontId="13" fillId="0" borderId="2" xfId="0" applyFont="1" applyBorder="1" applyAlignment="1" applyProtection="1">
      <alignment horizontal="center" vertical="top"/>
      <protection hidden="1"/>
    </xf>
    <xf numFmtId="0" fontId="13" fillId="0" borderId="3" xfId="0" applyFont="1" applyBorder="1" applyAlignment="1" applyProtection="1">
      <alignment horizontal="center" vertical="top"/>
      <protection hidden="1"/>
    </xf>
    <xf numFmtId="0" fontId="7" fillId="0" borderId="5" xfId="0" applyFont="1" applyBorder="1" applyAlignment="1" applyProtection="1">
      <alignment horizontal="center" vertical="top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164" fontId="17" fillId="0" borderId="0" xfId="0" applyNumberFormat="1" applyFont="1" applyAlignment="1" applyProtection="1">
      <alignment horizontal="left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602d38ff561b457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9F-4BE2-991A-A6DFCD440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Front!$V$43:$V$68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Front!$W$43:$W$68</c:f>
              <c:numCache>
                <c:formatCode>#,##0.0</c:formatCode>
                <c:ptCount val="26"/>
                <c:pt idx="0">
                  <c:v>54.400000000000006</c:v>
                </c:pt>
                <c:pt idx="1">
                  <c:v>71.5</c:v>
                </c:pt>
                <c:pt idx="2">
                  <c:v>81.8</c:v>
                </c:pt>
                <c:pt idx="3">
                  <c:v>81.699999999999989</c:v>
                </c:pt>
                <c:pt idx="4">
                  <c:v>81.599999999999994</c:v>
                </c:pt>
                <c:pt idx="5">
                  <c:v>77.2</c:v>
                </c:pt>
                <c:pt idx="6">
                  <c:v>74.8</c:v>
                </c:pt>
                <c:pt idx="7">
                  <c:v>61.8</c:v>
                </c:pt>
                <c:pt idx="8">
                  <c:v>32.9</c:v>
                </c:pt>
                <c:pt idx="9">
                  <c:v>20.3</c:v>
                </c:pt>
                <c:pt idx="10">
                  <c:v>12.1</c:v>
                </c:pt>
                <c:pt idx="11">
                  <c:v>11.4</c:v>
                </c:pt>
                <c:pt idx="12">
                  <c:v>9.6</c:v>
                </c:pt>
                <c:pt idx="13">
                  <c:v>14.399999999999999</c:v>
                </c:pt>
                <c:pt idx="14">
                  <c:v>13.100000000000001</c:v>
                </c:pt>
                <c:pt idx="15">
                  <c:v>13.600000000000001</c:v>
                </c:pt>
                <c:pt idx="16">
                  <c:v>10.100000000000001</c:v>
                </c:pt>
                <c:pt idx="17">
                  <c:v>10.6</c:v>
                </c:pt>
                <c:pt idx="18">
                  <c:v>8.3000000000000007</c:v>
                </c:pt>
                <c:pt idx="19">
                  <c:v>4.7</c:v>
                </c:pt>
                <c:pt idx="20">
                  <c:v>8.4</c:v>
                </c:pt>
                <c:pt idx="21">
                  <c:v>11.200000000000001</c:v>
                </c:pt>
                <c:pt idx="22">
                  <c:v>8.7999999999999989</c:v>
                </c:pt>
                <c:pt idx="23">
                  <c:v>7.1</c:v>
                </c:pt>
                <c:pt idx="24">
                  <c:v>4.3999999999999995</c:v>
                </c:pt>
                <c:pt idx="25">
                  <c:v>2.6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49090</xdr:colOff>
      <xdr:row>34</xdr:row>
      <xdr:rowOff>55508</xdr:rowOff>
    </xdr:from>
    <xdr:to>
      <xdr:col>9</xdr:col>
      <xdr:colOff>801864</xdr:colOff>
      <xdr:row>40</xdr:row>
      <xdr:rowOff>0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3999" y="6382417"/>
          <a:ext cx="1526320" cy="1075947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36" activePane="bottomRight" state="frozen"/>
      <selection pane="topRight" activeCell="C1" sqref="C1"/>
      <selection pane="bottomLeft" activeCell="A5" sqref="A5"/>
      <selection pane="bottomRight" activeCell="H59" sqref="H59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61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62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63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115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64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65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2025</v>
      </c>
      <c r="C40" s="8">
        <v>340</v>
      </c>
      <c r="D40" s="8">
        <v>400</v>
      </c>
      <c r="E40" s="8">
        <v>400</v>
      </c>
      <c r="F40" s="8">
        <v>280</v>
      </c>
      <c r="G40" s="8">
        <v>270</v>
      </c>
      <c r="H40" s="8">
        <v>300</v>
      </c>
      <c r="I40" s="8">
        <v>350</v>
      </c>
      <c r="J40" s="8">
        <v>280</v>
      </c>
      <c r="K40" s="8">
        <v>385</v>
      </c>
      <c r="L40" s="8">
        <v>280</v>
      </c>
      <c r="M40" s="8">
        <v>310</v>
      </c>
      <c r="N40" s="8">
        <v>300</v>
      </c>
      <c r="O40" s="8">
        <v>345</v>
      </c>
      <c r="P40" s="8">
        <v>338</v>
      </c>
      <c r="Q40" s="8">
        <v>388</v>
      </c>
      <c r="R40" s="8">
        <v>330</v>
      </c>
      <c r="S40" s="8">
        <v>325</v>
      </c>
      <c r="T40" s="8">
        <v>510</v>
      </c>
      <c r="U40" s="8">
        <v>260</v>
      </c>
      <c r="V40" s="8">
        <v>360</v>
      </c>
      <c r="W40" s="8">
        <v>350</v>
      </c>
      <c r="X40" s="8">
        <v>350</v>
      </c>
      <c r="Y40" s="8">
        <v>290</v>
      </c>
      <c r="Z40" s="8">
        <v>310</v>
      </c>
      <c r="AA40" s="8">
        <v>450</v>
      </c>
      <c r="AB40" s="8">
        <v>450</v>
      </c>
      <c r="AC40" s="8">
        <v>370</v>
      </c>
      <c r="AD40" s="8">
        <v>290</v>
      </c>
      <c r="AE40" s="8">
        <v>265</v>
      </c>
      <c r="AF40" s="8">
        <v>480</v>
      </c>
      <c r="AG40" s="8">
        <v>318</v>
      </c>
      <c r="AH40" s="8">
        <v>380</v>
      </c>
    </row>
    <row r="41" spans="1:35" x14ac:dyDescent="0.35">
      <c r="A41" s="19">
        <v>37</v>
      </c>
      <c r="B41" s="13" t="s">
        <v>119</v>
      </c>
      <c r="C41" s="1">
        <v>-2.4199843871974909</v>
      </c>
      <c r="D41" s="1">
        <v>-4.0698371585485695</v>
      </c>
      <c r="E41" s="1">
        <v>-1.6715830875122801</v>
      </c>
      <c r="F41" s="1">
        <v>-1.3191514856754158</v>
      </c>
      <c r="G41" s="1">
        <v>0.18367006177993156</v>
      </c>
      <c r="H41" s="1">
        <v>-4.9997500124948279E-3</v>
      </c>
      <c r="I41" s="1">
        <v>1.2204291746197085</v>
      </c>
      <c r="J41" s="1">
        <v>0.11620631089659267</v>
      </c>
      <c r="K41" s="1">
        <v>-0.3777881281374475</v>
      </c>
      <c r="L41" s="1">
        <v>-1.6715830875122877</v>
      </c>
      <c r="M41" s="1">
        <v>-1.6715830875122855</v>
      </c>
      <c r="N41" s="1">
        <v>-1.6715830875122801</v>
      </c>
      <c r="O41" s="1">
        <v>-0.22557695644628747</v>
      </c>
      <c r="P41" s="1">
        <v>3.8593903638151614</v>
      </c>
      <c r="Q41" s="1">
        <v>0.9296977831884452</v>
      </c>
      <c r="R41" s="1">
        <v>-1.0720195697532093</v>
      </c>
      <c r="S41" s="1">
        <v>-0.13520157325465246</v>
      </c>
      <c r="T41" s="1">
        <v>-2.6262279119053749</v>
      </c>
      <c r="U41" s="1">
        <v>2.2615535889872285</v>
      </c>
      <c r="V41" s="1">
        <v>-1.671583087512277</v>
      </c>
      <c r="W41" s="1">
        <v>-1.6715830875122877</v>
      </c>
      <c r="X41" s="1">
        <v>-1.6715830875122877</v>
      </c>
      <c r="Y41" s="1">
        <v>-1.6715830875122744</v>
      </c>
      <c r="Z41" s="1">
        <v>-7.6308810822085045</v>
      </c>
      <c r="AA41" s="1">
        <v>-1.6715830875122861</v>
      </c>
      <c r="AB41" s="1">
        <v>-1.6715830875122861</v>
      </c>
      <c r="AC41" s="1">
        <v>3.9471835932012955</v>
      </c>
      <c r="AD41" s="1">
        <v>-4.9491969845952042</v>
      </c>
      <c r="AE41" s="1">
        <v>-1.6715830875122895</v>
      </c>
      <c r="AF41" s="1">
        <v>-4.6512320848603972</v>
      </c>
      <c r="AG41" s="1">
        <v>4.228121927236983</v>
      </c>
      <c r="AH41" s="1">
        <v>3.7911067409592629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5</v>
      </c>
      <c r="F42">
        <f t="shared" si="3"/>
        <v>26</v>
      </c>
      <c r="G42">
        <f t="shared" si="3"/>
        <v>29</v>
      </c>
      <c r="H42">
        <f t="shared" si="3"/>
        <v>22</v>
      </c>
      <c r="I42">
        <f t="shared" si="3"/>
        <v>11</v>
      </c>
      <c r="J42">
        <f t="shared" si="3"/>
        <v>26</v>
      </c>
      <c r="K42">
        <f t="shared" si="3"/>
        <v>8</v>
      </c>
      <c r="L42">
        <f t="shared" si="3"/>
        <v>26</v>
      </c>
      <c r="M42">
        <f t="shared" si="3"/>
        <v>20</v>
      </c>
      <c r="N42">
        <f t="shared" si="3"/>
        <v>22</v>
      </c>
      <c r="O42">
        <f t="shared" si="3"/>
        <v>14</v>
      </c>
      <c r="P42">
        <f t="shared" si="3"/>
        <v>16</v>
      </c>
      <c r="Q42">
        <f t="shared" si="3"/>
        <v>7</v>
      </c>
      <c r="R42">
        <f t="shared" si="3"/>
        <v>17</v>
      </c>
      <c r="S42">
        <f t="shared" si="3"/>
        <v>18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11</v>
      </c>
      <c r="X42">
        <f t="shared" si="3"/>
        <v>11</v>
      </c>
      <c r="Y42">
        <f t="shared" si="3"/>
        <v>24</v>
      </c>
      <c r="Z42">
        <f t="shared" si="3"/>
        <v>20</v>
      </c>
      <c r="AA42">
        <f t="shared" si="3"/>
        <v>3</v>
      </c>
      <c r="AB42">
        <f t="shared" si="3"/>
        <v>3</v>
      </c>
      <c r="AC42">
        <f t="shared" si="3"/>
        <v>9</v>
      </c>
      <c r="AD42">
        <f t="shared" si="3"/>
        <v>24</v>
      </c>
      <c r="AE42">
        <f t="shared" si="3"/>
        <v>30</v>
      </c>
      <c r="AF42">
        <f t="shared" si="3"/>
        <v>2</v>
      </c>
      <c r="AG42">
        <f t="shared" si="3"/>
        <v>19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121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66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67</v>
      </c>
    </row>
    <row r="45" spans="1:35" x14ac:dyDescent="0.35">
      <c r="A45" s="19">
        <v>41</v>
      </c>
      <c r="B45" s="15" t="s">
        <v>68</v>
      </c>
      <c r="C45" s="15">
        <v>8.6999999999999993</v>
      </c>
      <c r="D45" s="15">
        <v>1.2</v>
      </c>
      <c r="E45" s="15">
        <v>1.7000000000000002</v>
      </c>
      <c r="F45" s="15">
        <v>48.8</v>
      </c>
      <c r="G45" s="15">
        <v>55.600000000000009</v>
      </c>
      <c r="H45" s="15">
        <v>43.8</v>
      </c>
      <c r="I45" s="15">
        <v>11.899999999999999</v>
      </c>
      <c r="J45" s="15">
        <v>49.5</v>
      </c>
      <c r="K45" s="15">
        <v>0.89999999999999991</v>
      </c>
      <c r="L45" s="15">
        <v>54.400000000000006</v>
      </c>
      <c r="M45" s="15">
        <v>18.5</v>
      </c>
      <c r="N45" s="15">
        <v>35.9</v>
      </c>
      <c r="O45" s="15">
        <v>13.600000000000001</v>
      </c>
      <c r="P45" s="15">
        <v>15</v>
      </c>
      <c r="Q45" s="15">
        <v>3.2</v>
      </c>
      <c r="R45" s="15">
        <v>29.9</v>
      </c>
      <c r="S45" s="15">
        <v>15</v>
      </c>
      <c r="T45" s="15">
        <v>1.0999999999999999</v>
      </c>
      <c r="U45" s="15">
        <v>71.099999999999994</v>
      </c>
      <c r="V45" s="15">
        <v>84.6</v>
      </c>
      <c r="W45" s="15">
        <v>7.9</v>
      </c>
      <c r="X45" s="15">
        <v>75.900000000000006</v>
      </c>
      <c r="Y45" s="15">
        <v>52.5</v>
      </c>
      <c r="Z45" s="15">
        <v>6.5</v>
      </c>
      <c r="AA45" s="15">
        <v>0.8</v>
      </c>
      <c r="AB45" s="15">
        <v>0.5</v>
      </c>
      <c r="AC45" s="15">
        <v>4.3</v>
      </c>
      <c r="AD45" s="15">
        <v>28.999999999999996</v>
      </c>
      <c r="AE45" s="15">
        <v>46.1</v>
      </c>
      <c r="AF45" s="15">
        <v>1.6</v>
      </c>
      <c r="AG45" s="15">
        <v>33.800000000000004</v>
      </c>
      <c r="AH45" s="15">
        <v>16.7</v>
      </c>
    </row>
    <row r="46" spans="1:35" x14ac:dyDescent="0.35">
      <c r="A46" s="19">
        <v>42</v>
      </c>
      <c r="B46" s="15" t="s">
        <v>69</v>
      </c>
      <c r="C46" s="15">
        <v>12.9</v>
      </c>
      <c r="D46" s="15">
        <v>1.7000000000000002</v>
      </c>
      <c r="E46" s="15">
        <v>1.7000000000000002</v>
      </c>
      <c r="F46" s="15">
        <v>63.2</v>
      </c>
      <c r="G46" s="15">
        <v>76.599999999999994</v>
      </c>
      <c r="H46" s="15">
        <v>62.1</v>
      </c>
      <c r="I46" s="15">
        <v>19.2</v>
      </c>
      <c r="J46" s="15">
        <v>67.5</v>
      </c>
      <c r="K46" s="15">
        <v>3.3000000000000003</v>
      </c>
      <c r="L46" s="15">
        <v>71.5</v>
      </c>
      <c r="M46" s="15">
        <v>30.4</v>
      </c>
      <c r="N46" s="15">
        <v>54.400000000000006</v>
      </c>
      <c r="O46" s="15">
        <v>19.2</v>
      </c>
      <c r="P46" s="15">
        <v>29.5</v>
      </c>
      <c r="Q46" s="15">
        <v>6.3</v>
      </c>
      <c r="R46" s="15">
        <v>44.800000000000004</v>
      </c>
      <c r="S46" s="15">
        <v>23.799999999999997</v>
      </c>
      <c r="T46" s="15">
        <v>0.70000000000000007</v>
      </c>
      <c r="U46" s="15">
        <v>72.2</v>
      </c>
      <c r="V46" s="15">
        <v>92.300000000000011</v>
      </c>
      <c r="W46" s="15">
        <v>11.700000000000001</v>
      </c>
      <c r="X46" s="15">
        <v>91</v>
      </c>
      <c r="Y46" s="15">
        <v>61.6</v>
      </c>
      <c r="Z46" s="15">
        <v>4.1000000000000005</v>
      </c>
      <c r="AA46" s="15">
        <v>1.2</v>
      </c>
      <c r="AB46" s="15">
        <v>0.5</v>
      </c>
      <c r="AC46" s="15">
        <v>7.7</v>
      </c>
      <c r="AD46" s="15">
        <v>43</v>
      </c>
      <c r="AE46" s="15">
        <v>62.3</v>
      </c>
      <c r="AF46" s="15">
        <v>2</v>
      </c>
      <c r="AG46" s="15">
        <v>50.9</v>
      </c>
      <c r="AH46" s="15">
        <v>23.200000000000003</v>
      </c>
    </row>
    <row r="47" spans="1:35" x14ac:dyDescent="0.35">
      <c r="A47" s="19">
        <v>43</v>
      </c>
      <c r="B47" s="15" t="s">
        <v>70</v>
      </c>
      <c r="C47" s="15">
        <v>17.5</v>
      </c>
      <c r="D47" s="15">
        <v>3.5999999999999996</v>
      </c>
      <c r="E47" s="15">
        <v>2.4</v>
      </c>
      <c r="F47" s="15">
        <v>74.7</v>
      </c>
      <c r="G47" s="15">
        <v>80.600000000000009</v>
      </c>
      <c r="H47" s="15">
        <v>74.400000000000006</v>
      </c>
      <c r="I47" s="15">
        <v>24.8</v>
      </c>
      <c r="J47" s="15">
        <v>76</v>
      </c>
      <c r="K47" s="15">
        <v>3.8</v>
      </c>
      <c r="L47" s="15">
        <v>81.8</v>
      </c>
      <c r="M47" s="15">
        <v>33.300000000000004</v>
      </c>
      <c r="N47" s="15">
        <v>66.7</v>
      </c>
      <c r="O47" s="15">
        <v>27.700000000000003</v>
      </c>
      <c r="P47" s="15">
        <v>50.9</v>
      </c>
      <c r="Q47" s="15">
        <v>13.700000000000001</v>
      </c>
      <c r="R47" s="15">
        <v>43.4</v>
      </c>
      <c r="S47" s="15">
        <v>43.3</v>
      </c>
      <c r="T47" s="15">
        <v>1</v>
      </c>
      <c r="U47" s="15">
        <v>83.399999999999991</v>
      </c>
      <c r="V47" s="15">
        <v>98</v>
      </c>
      <c r="W47" s="15">
        <v>28.1</v>
      </c>
      <c r="X47" s="15">
        <v>89.3</v>
      </c>
      <c r="Y47" s="15">
        <v>67.7</v>
      </c>
      <c r="Z47" s="15">
        <v>13.3</v>
      </c>
      <c r="AA47" s="15">
        <v>1.3</v>
      </c>
      <c r="AB47" s="15">
        <v>0.89999999999999991</v>
      </c>
      <c r="AC47" s="15">
        <v>15.7</v>
      </c>
      <c r="AD47" s="15">
        <v>58.599999999999994</v>
      </c>
      <c r="AE47" s="15">
        <v>76</v>
      </c>
      <c r="AF47" s="15">
        <v>1.4000000000000001</v>
      </c>
      <c r="AG47" s="15">
        <v>58.4</v>
      </c>
      <c r="AH47" s="15">
        <v>29.7</v>
      </c>
    </row>
    <row r="48" spans="1:35" x14ac:dyDescent="0.35">
      <c r="A48" s="19">
        <v>44</v>
      </c>
      <c r="B48" s="15" t="s">
        <v>71</v>
      </c>
      <c r="C48" s="15">
        <v>18.600000000000001</v>
      </c>
      <c r="D48" s="15">
        <v>4.5999999999999996</v>
      </c>
      <c r="E48" s="15">
        <v>2.1999999999999997</v>
      </c>
      <c r="F48" s="15">
        <v>73.599999999999994</v>
      </c>
      <c r="G48" s="15">
        <v>81.100000000000009</v>
      </c>
      <c r="H48" s="15">
        <v>77</v>
      </c>
      <c r="I48" s="15">
        <v>27.800000000000004</v>
      </c>
      <c r="J48" s="15">
        <v>75.7</v>
      </c>
      <c r="K48" s="15">
        <v>3.9</v>
      </c>
      <c r="L48" s="15">
        <v>81.699999999999989</v>
      </c>
      <c r="M48" s="15">
        <v>34.599999999999994</v>
      </c>
      <c r="N48" s="15">
        <v>69.599999999999994</v>
      </c>
      <c r="O48" s="15">
        <v>25.1</v>
      </c>
      <c r="P48" s="15">
        <v>43.6</v>
      </c>
      <c r="Q48" s="15">
        <v>13</v>
      </c>
      <c r="R48" s="15">
        <v>36.299999999999997</v>
      </c>
      <c r="S48" s="15">
        <v>42.4</v>
      </c>
      <c r="T48" s="15">
        <v>1.2</v>
      </c>
      <c r="U48" s="15">
        <v>74.5</v>
      </c>
      <c r="V48" s="15">
        <v>97.899999999999991</v>
      </c>
      <c r="W48" s="15">
        <v>24.099999999999998</v>
      </c>
      <c r="X48" s="15">
        <v>86.8</v>
      </c>
      <c r="Y48" s="15">
        <v>68.400000000000006</v>
      </c>
      <c r="Z48" s="15">
        <v>10.199999999999999</v>
      </c>
      <c r="AA48" s="15">
        <v>1.3</v>
      </c>
      <c r="AB48" s="15">
        <v>1.5</v>
      </c>
      <c r="AC48" s="15">
        <v>18.2</v>
      </c>
      <c r="AD48" s="15">
        <v>60.6</v>
      </c>
      <c r="AE48" s="15">
        <v>75.900000000000006</v>
      </c>
      <c r="AF48" s="15">
        <v>1.7000000000000002</v>
      </c>
      <c r="AG48" s="15">
        <v>56.999999999999993</v>
      </c>
      <c r="AH48" s="15">
        <v>29.799999999999997</v>
      </c>
    </row>
    <row r="49" spans="1:34" x14ac:dyDescent="0.35">
      <c r="A49" s="19">
        <v>45</v>
      </c>
      <c r="B49" s="15" t="s">
        <v>72</v>
      </c>
      <c r="C49" s="15">
        <v>18.3</v>
      </c>
      <c r="D49" s="15">
        <v>3.2</v>
      </c>
      <c r="E49" s="15">
        <v>2.1999999999999997</v>
      </c>
      <c r="F49" s="15">
        <v>76</v>
      </c>
      <c r="G49" s="15">
        <v>82.199999999999989</v>
      </c>
      <c r="H49" s="15">
        <v>76.900000000000006</v>
      </c>
      <c r="I49" s="15">
        <v>25.5</v>
      </c>
      <c r="J49" s="15">
        <v>72.399999999999991</v>
      </c>
      <c r="K49" s="15">
        <v>3.3000000000000003</v>
      </c>
      <c r="L49" s="15">
        <v>81.599999999999994</v>
      </c>
      <c r="M49" s="15">
        <v>43.6</v>
      </c>
      <c r="N49" s="15">
        <v>71.2</v>
      </c>
      <c r="O49" s="15">
        <v>27.700000000000003</v>
      </c>
      <c r="P49" s="15">
        <v>44.1</v>
      </c>
      <c r="Q49" s="15">
        <v>13.4</v>
      </c>
      <c r="R49" s="15">
        <v>35.199999999999996</v>
      </c>
      <c r="S49" s="15">
        <v>45.6</v>
      </c>
      <c r="T49" s="15">
        <v>0.6</v>
      </c>
      <c r="U49" s="15">
        <v>84.3</v>
      </c>
      <c r="V49" s="15">
        <v>87.9</v>
      </c>
      <c r="W49" s="15">
        <v>20.7</v>
      </c>
      <c r="X49" s="15">
        <v>91.5</v>
      </c>
      <c r="Y49" s="15">
        <v>69.699999999999989</v>
      </c>
      <c r="Z49" s="15">
        <v>15.4</v>
      </c>
      <c r="AA49" s="15">
        <v>0.8</v>
      </c>
      <c r="AB49" s="15">
        <v>1.0999999999999999</v>
      </c>
      <c r="AC49" s="15">
        <v>16.5</v>
      </c>
      <c r="AD49" s="15">
        <v>60.699999999999996</v>
      </c>
      <c r="AE49" s="15">
        <v>75.5</v>
      </c>
      <c r="AF49" s="15">
        <v>1.2</v>
      </c>
      <c r="AG49" s="15">
        <v>56.899999999999991</v>
      </c>
      <c r="AH49" s="15">
        <v>30.099999999999998</v>
      </c>
    </row>
    <row r="50" spans="1:34" x14ac:dyDescent="0.35">
      <c r="A50" s="19">
        <v>46</v>
      </c>
      <c r="B50" s="15" t="s">
        <v>73</v>
      </c>
      <c r="C50" s="15">
        <v>22.7</v>
      </c>
      <c r="D50" s="15">
        <v>3.1</v>
      </c>
      <c r="E50" s="15">
        <v>1.7000000000000002</v>
      </c>
      <c r="F50" s="15">
        <v>74.5</v>
      </c>
      <c r="G50" s="15">
        <v>75.400000000000006</v>
      </c>
      <c r="H50" s="15">
        <v>71.7</v>
      </c>
      <c r="I50" s="15">
        <v>22.400000000000002</v>
      </c>
      <c r="J50" s="15">
        <v>69.3</v>
      </c>
      <c r="K50" s="15">
        <v>3.4000000000000004</v>
      </c>
      <c r="L50" s="15">
        <v>77.2</v>
      </c>
      <c r="M50" s="15">
        <v>38.700000000000003</v>
      </c>
      <c r="N50" s="15">
        <v>71.8</v>
      </c>
      <c r="O50" s="15">
        <v>22.2</v>
      </c>
      <c r="P50" s="15">
        <v>42.699999999999996</v>
      </c>
      <c r="Q50" s="15">
        <v>11.200000000000001</v>
      </c>
      <c r="R50" s="15">
        <v>37.1</v>
      </c>
      <c r="S50" s="15">
        <v>35.699999999999996</v>
      </c>
      <c r="T50" s="15">
        <v>1</v>
      </c>
      <c r="U50" s="15">
        <v>78.100000000000009</v>
      </c>
      <c r="V50" s="15">
        <v>87.5</v>
      </c>
      <c r="W50" s="15">
        <v>20.100000000000001</v>
      </c>
      <c r="X50" s="15">
        <v>85.6</v>
      </c>
      <c r="Y50" s="15">
        <v>63.3</v>
      </c>
      <c r="Z50" s="15">
        <v>11.600000000000001</v>
      </c>
      <c r="AA50" s="15">
        <v>1.0999999999999999</v>
      </c>
      <c r="AB50" s="15">
        <v>0.8</v>
      </c>
      <c r="AC50" s="15">
        <v>14.7</v>
      </c>
      <c r="AD50" s="15">
        <v>57.199999999999996</v>
      </c>
      <c r="AE50" s="15">
        <v>64.2</v>
      </c>
      <c r="AF50" s="15">
        <v>1.2</v>
      </c>
      <c r="AG50" s="15">
        <v>53.300000000000004</v>
      </c>
      <c r="AH50" s="15">
        <v>28.599999999999998</v>
      </c>
    </row>
    <row r="51" spans="1:34" x14ac:dyDescent="0.35">
      <c r="A51" s="19">
        <v>47</v>
      </c>
      <c r="B51" s="15" t="s">
        <v>74</v>
      </c>
      <c r="C51" s="15">
        <v>20.100000000000001</v>
      </c>
      <c r="D51" s="15">
        <v>3.5000000000000004</v>
      </c>
      <c r="E51" s="15">
        <v>2.7</v>
      </c>
      <c r="F51" s="15">
        <v>77.3</v>
      </c>
      <c r="G51" s="15">
        <v>78.3</v>
      </c>
      <c r="H51" s="15">
        <v>75.8</v>
      </c>
      <c r="I51" s="15">
        <v>25.5</v>
      </c>
      <c r="J51" s="15">
        <v>70.7</v>
      </c>
      <c r="K51" s="15">
        <v>3.5999999999999996</v>
      </c>
      <c r="L51" s="15">
        <v>74.8</v>
      </c>
      <c r="M51" s="15">
        <v>36.6</v>
      </c>
      <c r="N51" s="15">
        <v>74.599999999999994</v>
      </c>
      <c r="O51" s="15">
        <v>24.2</v>
      </c>
      <c r="P51" s="15">
        <v>41.8</v>
      </c>
      <c r="Q51" s="15">
        <v>13.3</v>
      </c>
      <c r="R51" s="15">
        <v>31.1</v>
      </c>
      <c r="S51" s="15">
        <v>39.700000000000003</v>
      </c>
      <c r="T51" s="15">
        <v>1</v>
      </c>
      <c r="U51" s="15">
        <v>83.5</v>
      </c>
      <c r="V51" s="15">
        <v>87.6</v>
      </c>
      <c r="W51" s="15">
        <v>21.4</v>
      </c>
      <c r="X51" s="15">
        <v>94.699999999999989</v>
      </c>
      <c r="Y51" s="15">
        <v>65.8</v>
      </c>
      <c r="Z51" s="15">
        <v>13.600000000000001</v>
      </c>
      <c r="AA51" s="15">
        <v>1.3</v>
      </c>
      <c r="AB51" s="15">
        <v>1.6</v>
      </c>
      <c r="AC51" s="15">
        <v>12.1</v>
      </c>
      <c r="AD51" s="15">
        <v>62.4</v>
      </c>
      <c r="AE51" s="15">
        <v>75.599999999999994</v>
      </c>
      <c r="AF51" s="15">
        <v>1.7000000000000002</v>
      </c>
      <c r="AG51" s="15">
        <v>61</v>
      </c>
      <c r="AH51" s="15">
        <v>30.099999999999998</v>
      </c>
    </row>
    <row r="52" spans="1:34" x14ac:dyDescent="0.35">
      <c r="A52" s="19">
        <v>48</v>
      </c>
      <c r="B52" s="15" t="s">
        <v>75</v>
      </c>
      <c r="C52" s="15">
        <v>13.5</v>
      </c>
      <c r="D52" s="15">
        <v>1.4000000000000001</v>
      </c>
      <c r="E52" s="15">
        <v>2</v>
      </c>
      <c r="F52" s="15">
        <v>69.5</v>
      </c>
      <c r="G52" s="15">
        <v>74.7</v>
      </c>
      <c r="H52" s="15">
        <v>68</v>
      </c>
      <c r="I52" s="15">
        <v>16.7</v>
      </c>
      <c r="J52" s="15">
        <v>62.9</v>
      </c>
      <c r="K52" s="15">
        <v>2.1</v>
      </c>
      <c r="L52" s="15">
        <v>61.8</v>
      </c>
      <c r="M52" s="15">
        <v>30.3</v>
      </c>
      <c r="N52" s="15">
        <v>68.300000000000011</v>
      </c>
      <c r="O52" s="15">
        <v>14.7</v>
      </c>
      <c r="P52" s="15">
        <v>32.5</v>
      </c>
      <c r="Q52" s="15">
        <v>8</v>
      </c>
      <c r="R52" s="15">
        <v>19.900000000000002</v>
      </c>
      <c r="S52" s="15">
        <v>29.799999999999997</v>
      </c>
      <c r="T52" s="15">
        <v>1</v>
      </c>
      <c r="U52" s="15">
        <v>75.3</v>
      </c>
      <c r="V52" s="15">
        <v>90</v>
      </c>
      <c r="W52" s="15">
        <v>10.199999999999999</v>
      </c>
      <c r="X52" s="15">
        <v>82.1</v>
      </c>
      <c r="Y52" s="15">
        <v>61.3</v>
      </c>
      <c r="Z52" s="15">
        <v>11.3</v>
      </c>
      <c r="AA52" s="15">
        <v>0.8</v>
      </c>
      <c r="AB52" s="15">
        <v>0.89999999999999991</v>
      </c>
      <c r="AC52" s="15">
        <v>8.4</v>
      </c>
      <c r="AD52" s="15">
        <v>54.900000000000006</v>
      </c>
      <c r="AE52" s="15">
        <v>74.7</v>
      </c>
      <c r="AF52" s="15">
        <v>1.5</v>
      </c>
      <c r="AG52" s="15">
        <v>46.9</v>
      </c>
      <c r="AH52" s="15">
        <v>25.5</v>
      </c>
    </row>
    <row r="53" spans="1:34" x14ac:dyDescent="0.35">
      <c r="A53" s="19">
        <v>49</v>
      </c>
      <c r="B53" s="15" t="s">
        <v>76</v>
      </c>
      <c r="C53" s="15">
        <v>6.9</v>
      </c>
      <c r="D53" s="15">
        <v>0.70000000000000007</v>
      </c>
      <c r="E53" s="15">
        <v>1.7000000000000002</v>
      </c>
      <c r="F53" s="15">
        <v>47.4</v>
      </c>
      <c r="G53" s="15">
        <v>51.4</v>
      </c>
      <c r="H53" s="15">
        <v>42.4</v>
      </c>
      <c r="I53" s="15">
        <v>5.7</v>
      </c>
      <c r="J53" s="15">
        <v>43.7</v>
      </c>
      <c r="K53" s="15">
        <v>0.89999999999999991</v>
      </c>
      <c r="L53" s="15">
        <v>32.9</v>
      </c>
      <c r="M53" s="15">
        <v>14.2</v>
      </c>
      <c r="N53" s="15">
        <v>32.5</v>
      </c>
      <c r="O53" s="15">
        <v>5.6000000000000005</v>
      </c>
      <c r="P53" s="15">
        <v>11.3</v>
      </c>
      <c r="Q53" s="15">
        <v>3.5000000000000004</v>
      </c>
      <c r="R53" s="15">
        <v>9.1</v>
      </c>
      <c r="S53" s="15">
        <v>9.4</v>
      </c>
      <c r="T53" s="15">
        <v>0.70000000000000007</v>
      </c>
      <c r="U53" s="15">
        <v>56.3</v>
      </c>
      <c r="V53" s="15">
        <v>88.6</v>
      </c>
      <c r="W53" s="15">
        <v>6.2</v>
      </c>
      <c r="X53" s="15">
        <v>67.7</v>
      </c>
      <c r="Y53" s="15">
        <v>43.4</v>
      </c>
      <c r="Z53" s="15">
        <v>6.7</v>
      </c>
      <c r="AA53" s="15">
        <v>0.70000000000000007</v>
      </c>
      <c r="AB53" s="15">
        <v>0.89999999999999991</v>
      </c>
      <c r="AC53" s="15">
        <v>3.9</v>
      </c>
      <c r="AD53" s="15">
        <v>21.9</v>
      </c>
      <c r="AE53" s="15">
        <v>50.2</v>
      </c>
      <c r="AF53" s="15">
        <v>0.8</v>
      </c>
      <c r="AG53" s="15">
        <v>26.5</v>
      </c>
      <c r="AH53" s="15">
        <v>15.1</v>
      </c>
    </row>
    <row r="54" spans="1:34" x14ac:dyDescent="0.35">
      <c r="A54" s="19">
        <v>50</v>
      </c>
      <c r="B54" s="15" t="s">
        <v>77</v>
      </c>
      <c r="C54" s="15">
        <v>4.8</v>
      </c>
      <c r="D54" s="15">
        <v>1</v>
      </c>
      <c r="E54" s="15">
        <v>0.3</v>
      </c>
      <c r="F54" s="15">
        <v>36.700000000000003</v>
      </c>
      <c r="G54" s="15">
        <v>53.300000000000004</v>
      </c>
      <c r="H54" s="15">
        <v>31.900000000000002</v>
      </c>
      <c r="I54" s="15">
        <v>5.0999999999999996</v>
      </c>
      <c r="J54" s="15">
        <v>34.300000000000004</v>
      </c>
      <c r="K54" s="15">
        <v>1.3</v>
      </c>
      <c r="L54" s="15">
        <v>20.3</v>
      </c>
      <c r="M54" s="15">
        <v>10</v>
      </c>
      <c r="N54" s="15">
        <v>25.7</v>
      </c>
      <c r="O54" s="15">
        <v>3.2</v>
      </c>
      <c r="P54" s="15">
        <v>13.100000000000001</v>
      </c>
      <c r="Q54" s="15">
        <v>2.4</v>
      </c>
      <c r="R54" s="15">
        <v>6</v>
      </c>
      <c r="S54" s="15">
        <v>6</v>
      </c>
      <c r="T54" s="15">
        <v>0.5</v>
      </c>
      <c r="U54" s="15">
        <v>55.400000000000006</v>
      </c>
      <c r="V54" s="15">
        <v>91.2</v>
      </c>
      <c r="W54" s="15">
        <v>2.7</v>
      </c>
      <c r="X54" s="15">
        <v>74.5</v>
      </c>
      <c r="Y54" s="15">
        <v>34.799999999999997</v>
      </c>
      <c r="Z54" s="15">
        <v>1.9</v>
      </c>
      <c r="AA54" s="15">
        <v>0.5</v>
      </c>
      <c r="AB54" s="15">
        <v>0.5</v>
      </c>
      <c r="AC54" s="15">
        <v>2.7</v>
      </c>
      <c r="AD54" s="15">
        <v>12.4</v>
      </c>
      <c r="AE54" s="15">
        <v>53.2</v>
      </c>
      <c r="AF54" s="15">
        <v>0.5</v>
      </c>
      <c r="AG54" s="15">
        <v>18.8</v>
      </c>
      <c r="AH54" s="15">
        <v>12.9</v>
      </c>
    </row>
    <row r="55" spans="1:34" x14ac:dyDescent="0.35">
      <c r="A55" s="19">
        <v>51</v>
      </c>
      <c r="B55" s="15" t="s">
        <v>78</v>
      </c>
      <c r="C55" s="15">
        <v>2.9000000000000004</v>
      </c>
      <c r="D55" s="15">
        <v>0.3</v>
      </c>
      <c r="E55" s="15">
        <v>0.89999999999999991</v>
      </c>
      <c r="F55" s="15">
        <v>27.500000000000004</v>
      </c>
      <c r="G55" s="15">
        <v>35.099999999999994</v>
      </c>
      <c r="H55" s="15">
        <v>21.4</v>
      </c>
      <c r="I55" s="15">
        <v>3.6999999999999997</v>
      </c>
      <c r="J55" s="15">
        <v>21</v>
      </c>
      <c r="K55" s="15">
        <v>1.7000000000000002</v>
      </c>
      <c r="L55" s="15">
        <v>12.1</v>
      </c>
      <c r="M55" s="15">
        <v>9</v>
      </c>
      <c r="N55" s="15">
        <v>14.2</v>
      </c>
      <c r="O55" s="15">
        <v>2.9000000000000004</v>
      </c>
      <c r="P55" s="15">
        <v>5</v>
      </c>
      <c r="Q55" s="15">
        <v>1.3</v>
      </c>
      <c r="R55" s="15">
        <v>5.6000000000000005</v>
      </c>
      <c r="S55" s="15">
        <v>5.2</v>
      </c>
      <c r="T55" s="15">
        <v>1</v>
      </c>
      <c r="U55" s="15">
        <v>50.5</v>
      </c>
      <c r="V55" s="15">
        <v>85</v>
      </c>
      <c r="W55" s="15">
        <v>5.6000000000000005</v>
      </c>
      <c r="X55" s="15">
        <v>72.099999999999994</v>
      </c>
      <c r="Y55" s="15">
        <v>27.200000000000003</v>
      </c>
      <c r="Z55" s="15">
        <v>2.4</v>
      </c>
      <c r="AA55" s="15">
        <v>0.6</v>
      </c>
      <c r="AB55" s="15">
        <v>0.70000000000000007</v>
      </c>
      <c r="AC55" s="15">
        <v>2.2999999999999998</v>
      </c>
      <c r="AD55" s="15">
        <v>7.7</v>
      </c>
      <c r="AE55" s="15">
        <v>46.300000000000004</v>
      </c>
      <c r="AF55" s="15">
        <v>0.70000000000000007</v>
      </c>
      <c r="AG55" s="15">
        <v>11.5</v>
      </c>
      <c r="AH55" s="15">
        <v>9.9</v>
      </c>
    </row>
    <row r="56" spans="1:34" x14ac:dyDescent="0.35">
      <c r="A56" s="19">
        <v>52</v>
      </c>
      <c r="B56" s="15" t="s">
        <v>79</v>
      </c>
      <c r="C56" s="15">
        <v>2.4</v>
      </c>
      <c r="D56" s="15">
        <v>1.0999999999999999</v>
      </c>
      <c r="E56" s="15">
        <v>1.3</v>
      </c>
      <c r="F56" s="15">
        <v>29.099999999999998</v>
      </c>
      <c r="G56" s="15">
        <v>31.4</v>
      </c>
      <c r="H56" s="15">
        <v>16.900000000000002</v>
      </c>
      <c r="I56" s="15">
        <v>3.8</v>
      </c>
      <c r="J56" s="15">
        <v>16.8</v>
      </c>
      <c r="K56" s="15">
        <v>1.7999999999999998</v>
      </c>
      <c r="L56" s="15">
        <v>11.4</v>
      </c>
      <c r="M56" s="15">
        <v>9</v>
      </c>
      <c r="N56" s="15">
        <v>13.100000000000001</v>
      </c>
      <c r="O56" s="15">
        <v>3.5000000000000004</v>
      </c>
      <c r="P56" s="15">
        <v>5</v>
      </c>
      <c r="Q56" s="15">
        <v>2.9000000000000004</v>
      </c>
      <c r="R56" s="15">
        <v>5</v>
      </c>
      <c r="S56" s="15">
        <v>4.3999999999999995</v>
      </c>
      <c r="T56" s="15">
        <v>1.2</v>
      </c>
      <c r="U56" s="15">
        <v>53.5</v>
      </c>
      <c r="V56" s="15">
        <v>82.5</v>
      </c>
      <c r="W56" s="15">
        <v>4</v>
      </c>
      <c r="X56" s="15">
        <v>59.5</v>
      </c>
      <c r="Y56" s="15">
        <v>17.2</v>
      </c>
      <c r="Z56" s="15">
        <v>4.2</v>
      </c>
      <c r="AA56" s="15">
        <v>1.5</v>
      </c>
      <c r="AB56" s="15">
        <v>1.3</v>
      </c>
      <c r="AC56" s="15">
        <v>2.8000000000000003</v>
      </c>
      <c r="AD56" s="15">
        <v>6.6000000000000005</v>
      </c>
      <c r="AE56" s="15">
        <v>48.699999999999996</v>
      </c>
      <c r="AF56" s="15">
        <v>0.8</v>
      </c>
      <c r="AG56" s="15">
        <v>11.4</v>
      </c>
      <c r="AH56" s="15">
        <v>9.8000000000000007</v>
      </c>
    </row>
    <row r="57" spans="1:34" x14ac:dyDescent="0.35">
      <c r="A57" s="19">
        <v>53</v>
      </c>
      <c r="B57" s="15" t="s">
        <v>80</v>
      </c>
      <c r="C57" s="15">
        <v>3.4000000000000004</v>
      </c>
      <c r="D57" s="15">
        <v>0.70000000000000007</v>
      </c>
      <c r="E57" s="15">
        <v>0.70000000000000007</v>
      </c>
      <c r="F57" s="15">
        <v>26.700000000000003</v>
      </c>
      <c r="G57" s="15">
        <v>40.400000000000006</v>
      </c>
      <c r="H57" s="15">
        <v>16</v>
      </c>
      <c r="I57" s="15">
        <v>3.5999999999999996</v>
      </c>
      <c r="J57" s="15">
        <v>20.100000000000001</v>
      </c>
      <c r="K57" s="15">
        <v>0.8</v>
      </c>
      <c r="L57" s="15">
        <v>9.6</v>
      </c>
      <c r="M57" s="15">
        <v>7.6</v>
      </c>
      <c r="N57" s="15">
        <v>19</v>
      </c>
      <c r="O57" s="15">
        <v>2.1999999999999997</v>
      </c>
      <c r="P57" s="15">
        <v>5.7</v>
      </c>
      <c r="Q57" s="15">
        <v>1.4000000000000001</v>
      </c>
      <c r="R57" s="15">
        <v>5.8000000000000007</v>
      </c>
      <c r="S57" s="15">
        <v>4.9000000000000004</v>
      </c>
      <c r="T57" s="15">
        <v>0.70000000000000007</v>
      </c>
      <c r="U57" s="15">
        <v>61.199999999999996</v>
      </c>
      <c r="V57" s="15">
        <v>79.5</v>
      </c>
      <c r="W57" s="15">
        <v>3.3000000000000003</v>
      </c>
      <c r="X57" s="15">
        <v>56.999999999999993</v>
      </c>
      <c r="Y57" s="15">
        <v>17.299999999999997</v>
      </c>
      <c r="Z57" s="15">
        <v>24.7</v>
      </c>
      <c r="AA57" s="15">
        <v>0.4</v>
      </c>
      <c r="AB57" s="15">
        <v>0.5</v>
      </c>
      <c r="AC57" s="15">
        <v>2.5</v>
      </c>
      <c r="AD57" s="15">
        <v>14.299999999999999</v>
      </c>
      <c r="AE57" s="15">
        <v>54.800000000000004</v>
      </c>
      <c r="AF57" s="15">
        <v>0.6</v>
      </c>
      <c r="AG57" s="15">
        <v>10.8</v>
      </c>
      <c r="AH57" s="15">
        <v>10.6</v>
      </c>
    </row>
    <row r="58" spans="1:34" x14ac:dyDescent="0.35">
      <c r="A58" s="19">
        <v>54</v>
      </c>
      <c r="B58" s="15" t="s">
        <v>81</v>
      </c>
      <c r="C58" s="15">
        <v>3.4000000000000004</v>
      </c>
      <c r="D58" s="15">
        <v>0.6</v>
      </c>
      <c r="E58" s="15">
        <v>0.2</v>
      </c>
      <c r="F58" s="15">
        <v>31</v>
      </c>
      <c r="G58" s="15">
        <v>43.1</v>
      </c>
      <c r="H58" s="15">
        <v>20.3</v>
      </c>
      <c r="I58" s="15">
        <v>3.1</v>
      </c>
      <c r="J58" s="15">
        <v>22.5</v>
      </c>
      <c r="K58" s="15">
        <v>0.70000000000000007</v>
      </c>
      <c r="L58" s="15">
        <v>14.399999999999999</v>
      </c>
      <c r="M58" s="15">
        <v>6.9</v>
      </c>
      <c r="N58" s="15">
        <v>23.3</v>
      </c>
      <c r="O58" s="15">
        <v>2.1999999999999997</v>
      </c>
      <c r="P58" s="15">
        <v>5</v>
      </c>
      <c r="Q58" s="15">
        <v>2</v>
      </c>
      <c r="R58" s="15">
        <v>4.5</v>
      </c>
      <c r="S58" s="15">
        <v>4.7</v>
      </c>
      <c r="T58" s="15">
        <v>0.70000000000000007</v>
      </c>
      <c r="U58" s="15">
        <v>59.199999999999996</v>
      </c>
      <c r="V58" s="15">
        <v>79.900000000000006</v>
      </c>
      <c r="W58" s="15">
        <v>2.1999999999999997</v>
      </c>
      <c r="X58" s="15">
        <v>65</v>
      </c>
      <c r="Y58" s="15">
        <v>23.1</v>
      </c>
      <c r="Z58" s="15">
        <v>30.099999999999998</v>
      </c>
      <c r="AA58" s="15">
        <v>0.5</v>
      </c>
      <c r="AB58" s="15">
        <v>0.89999999999999991</v>
      </c>
      <c r="AC58" s="15">
        <v>2.2999999999999998</v>
      </c>
      <c r="AD58" s="15">
        <v>17.899999999999999</v>
      </c>
      <c r="AE58" s="15">
        <v>54.400000000000006</v>
      </c>
      <c r="AF58" s="15">
        <v>1.0999999999999999</v>
      </c>
      <c r="AG58" s="15">
        <v>10.199999999999999</v>
      </c>
      <c r="AH58" s="15">
        <v>11.200000000000001</v>
      </c>
    </row>
    <row r="59" spans="1:34" x14ac:dyDescent="0.35">
      <c r="A59" s="19">
        <v>55</v>
      </c>
      <c r="B59" s="15" t="s">
        <v>82</v>
      </c>
      <c r="C59" s="15">
        <v>5.7</v>
      </c>
      <c r="D59" s="15">
        <v>2.9000000000000004</v>
      </c>
      <c r="E59" s="15">
        <v>2.9000000000000004</v>
      </c>
      <c r="F59" s="15">
        <v>33.200000000000003</v>
      </c>
      <c r="G59" s="15">
        <v>50.4</v>
      </c>
      <c r="H59" s="15">
        <v>21.5</v>
      </c>
      <c r="I59" s="15">
        <v>4.7</v>
      </c>
      <c r="J59" s="15">
        <v>22.5</v>
      </c>
      <c r="K59" s="15">
        <v>2</v>
      </c>
      <c r="L59" s="15">
        <v>13.100000000000001</v>
      </c>
      <c r="M59" s="15">
        <v>6.9</v>
      </c>
      <c r="N59" s="15">
        <v>28.799999999999997</v>
      </c>
      <c r="O59" s="15">
        <v>3.2</v>
      </c>
      <c r="P59" s="15">
        <v>6.9</v>
      </c>
      <c r="Q59" s="15">
        <v>3.5999999999999996</v>
      </c>
      <c r="R59" s="15">
        <v>5.4</v>
      </c>
      <c r="S59" s="15">
        <v>5.6000000000000005</v>
      </c>
      <c r="T59" s="15">
        <v>1.0999999999999999</v>
      </c>
      <c r="U59" s="15">
        <v>52.300000000000004</v>
      </c>
      <c r="V59" s="15">
        <v>80.300000000000011</v>
      </c>
      <c r="W59" s="15">
        <v>3.5000000000000004</v>
      </c>
      <c r="X59" s="15">
        <v>70.7</v>
      </c>
      <c r="Y59" s="15">
        <v>22.5</v>
      </c>
      <c r="Z59" s="15">
        <v>24.3</v>
      </c>
      <c r="AA59" s="15">
        <v>1.6</v>
      </c>
      <c r="AB59" s="15">
        <v>1.4000000000000001</v>
      </c>
      <c r="AC59" s="15">
        <v>4.2</v>
      </c>
      <c r="AD59" s="15">
        <v>21.7</v>
      </c>
      <c r="AE59" s="15">
        <v>52.5</v>
      </c>
      <c r="AF59" s="15">
        <v>1.7999999999999998</v>
      </c>
      <c r="AG59" s="15">
        <v>13.8</v>
      </c>
      <c r="AH59" s="15">
        <v>11.799999999999999</v>
      </c>
    </row>
    <row r="60" spans="1:34" x14ac:dyDescent="0.35">
      <c r="A60" s="19">
        <v>56</v>
      </c>
      <c r="B60" s="16" t="s">
        <v>122</v>
      </c>
      <c r="C60" s="15">
        <v>4</v>
      </c>
      <c r="D60" s="15">
        <v>1</v>
      </c>
      <c r="E60" s="15">
        <v>1.4000000000000001</v>
      </c>
      <c r="F60" s="15">
        <v>26.400000000000002</v>
      </c>
      <c r="G60" s="15">
        <v>42.5</v>
      </c>
      <c r="H60" s="15">
        <v>20.8</v>
      </c>
      <c r="I60" s="15">
        <v>4.1000000000000005</v>
      </c>
      <c r="J60" s="15">
        <v>24</v>
      </c>
      <c r="K60" s="15">
        <v>2.1999999999999997</v>
      </c>
      <c r="L60" s="15">
        <v>13.600000000000001</v>
      </c>
      <c r="M60" s="15">
        <v>6.3</v>
      </c>
      <c r="N60" s="15">
        <v>23.5</v>
      </c>
      <c r="O60" s="15">
        <v>1.9</v>
      </c>
      <c r="P60" s="15">
        <v>5.8000000000000007</v>
      </c>
      <c r="Q60" s="15">
        <v>2</v>
      </c>
      <c r="R60" s="15">
        <v>6.3</v>
      </c>
      <c r="S60" s="15">
        <v>3.5999999999999996</v>
      </c>
      <c r="T60" s="15">
        <v>1</v>
      </c>
      <c r="U60" s="15">
        <v>51.300000000000004</v>
      </c>
      <c r="V60" s="15">
        <v>81.599999999999994</v>
      </c>
      <c r="W60" s="15">
        <v>3.3000000000000003</v>
      </c>
      <c r="X60" s="15">
        <v>60.9</v>
      </c>
      <c r="Y60" s="15">
        <v>21</v>
      </c>
      <c r="Z60" s="15">
        <v>27.200000000000003</v>
      </c>
      <c r="AA60" s="15">
        <v>0.89999999999999991</v>
      </c>
      <c r="AB60" s="15">
        <v>0.6</v>
      </c>
      <c r="AC60" s="15">
        <v>2.9000000000000004</v>
      </c>
      <c r="AD60" s="15">
        <v>19.5</v>
      </c>
      <c r="AE60" s="15">
        <v>48.5</v>
      </c>
      <c r="AF60" s="15">
        <v>1</v>
      </c>
      <c r="AG60" s="15">
        <v>10.5</v>
      </c>
      <c r="AH60" s="15">
        <v>10.5</v>
      </c>
    </row>
    <row r="61" spans="1:34" x14ac:dyDescent="0.35">
      <c r="A61" s="19">
        <v>57</v>
      </c>
      <c r="B61" s="16" t="s">
        <v>123</v>
      </c>
      <c r="C61" s="15">
        <v>3.1</v>
      </c>
      <c r="D61" s="15">
        <v>0.4</v>
      </c>
      <c r="E61" s="15">
        <v>0.5</v>
      </c>
      <c r="F61" s="15">
        <v>23.599999999999998</v>
      </c>
      <c r="G61" s="15">
        <v>35.299999999999997</v>
      </c>
      <c r="H61" s="15">
        <v>17.2</v>
      </c>
      <c r="I61" s="15">
        <v>2.4</v>
      </c>
      <c r="J61" s="15">
        <v>15.8</v>
      </c>
      <c r="K61" s="15">
        <v>0.89999999999999991</v>
      </c>
      <c r="L61" s="15">
        <v>10.100000000000001</v>
      </c>
      <c r="M61" s="15">
        <v>5.7</v>
      </c>
      <c r="N61" s="15">
        <v>23.7</v>
      </c>
      <c r="O61" s="15">
        <v>2</v>
      </c>
      <c r="P61" s="15">
        <v>4.3</v>
      </c>
      <c r="Q61" s="15">
        <v>2.1</v>
      </c>
      <c r="R61" s="15">
        <v>4.8</v>
      </c>
      <c r="S61" s="15">
        <v>3.3000000000000003</v>
      </c>
      <c r="T61" s="15">
        <v>1</v>
      </c>
      <c r="U61" s="15">
        <v>44.7</v>
      </c>
      <c r="V61" s="15">
        <v>73.599999999999994</v>
      </c>
      <c r="W61" s="15">
        <v>2</v>
      </c>
      <c r="X61" s="15">
        <v>54.1</v>
      </c>
      <c r="Y61" s="15">
        <v>11.700000000000001</v>
      </c>
      <c r="Z61" s="15">
        <v>21.4</v>
      </c>
      <c r="AA61" s="15">
        <v>0.4</v>
      </c>
      <c r="AB61" s="15">
        <v>0.5</v>
      </c>
      <c r="AC61" s="15">
        <v>2.1</v>
      </c>
      <c r="AD61" s="15">
        <v>17.299999999999997</v>
      </c>
      <c r="AE61" s="15">
        <v>38.4</v>
      </c>
      <c r="AF61" s="15">
        <v>0.5</v>
      </c>
      <c r="AG61" s="15">
        <v>6.6000000000000005</v>
      </c>
      <c r="AH61" s="15">
        <v>8.3000000000000007</v>
      </c>
    </row>
    <row r="62" spans="1:34" x14ac:dyDescent="0.35">
      <c r="A62" s="19">
        <v>58</v>
      </c>
      <c r="B62" s="16" t="s">
        <v>124</v>
      </c>
      <c r="C62" s="15">
        <v>2.4</v>
      </c>
      <c r="D62" s="15">
        <v>0.70000000000000007</v>
      </c>
      <c r="E62" s="15">
        <v>0.4</v>
      </c>
      <c r="F62" s="15">
        <v>15.8</v>
      </c>
      <c r="G62" s="15">
        <v>28.7</v>
      </c>
      <c r="H62" s="15">
        <v>11.5</v>
      </c>
      <c r="I62" s="15">
        <v>1.7000000000000002</v>
      </c>
      <c r="J62" s="15">
        <v>10.7</v>
      </c>
      <c r="K62" s="15">
        <v>0.8</v>
      </c>
      <c r="L62" s="15">
        <v>10.6</v>
      </c>
      <c r="M62" s="15">
        <v>3.6999999999999997</v>
      </c>
      <c r="N62" s="15">
        <v>11</v>
      </c>
      <c r="O62" s="15">
        <v>1.3</v>
      </c>
      <c r="P62" s="15">
        <v>3.5999999999999996</v>
      </c>
      <c r="Q62" s="15">
        <v>0.8</v>
      </c>
      <c r="R62" s="15">
        <v>2.9000000000000004</v>
      </c>
      <c r="S62" s="15">
        <v>2.6</v>
      </c>
      <c r="T62" s="15">
        <v>1.7000000000000002</v>
      </c>
      <c r="U62" s="15">
        <v>39.900000000000006</v>
      </c>
      <c r="V62" s="15">
        <v>76.7</v>
      </c>
      <c r="W62" s="15">
        <v>1.9</v>
      </c>
      <c r="X62" s="15">
        <v>45.4</v>
      </c>
      <c r="Y62" s="15">
        <v>8.1</v>
      </c>
      <c r="Z62" s="15">
        <v>20.7</v>
      </c>
      <c r="AA62" s="15">
        <v>0.5</v>
      </c>
      <c r="AB62" s="15">
        <v>1</v>
      </c>
      <c r="AC62" s="15">
        <v>1.7000000000000002</v>
      </c>
      <c r="AD62" s="15">
        <v>12.3</v>
      </c>
      <c r="AE62" s="15">
        <v>28.1</v>
      </c>
      <c r="AF62" s="15">
        <v>0.6</v>
      </c>
      <c r="AG62" s="15">
        <v>5.7</v>
      </c>
      <c r="AH62" s="15">
        <v>6.6000000000000005</v>
      </c>
    </row>
    <row r="63" spans="1:34" x14ac:dyDescent="0.35">
      <c r="A63" s="19">
        <v>59</v>
      </c>
      <c r="B63" s="15" t="s">
        <v>83</v>
      </c>
      <c r="C63" s="15">
        <v>2.4</v>
      </c>
      <c r="D63" s="15">
        <v>0.5</v>
      </c>
      <c r="E63" s="15">
        <v>0.89999999999999991</v>
      </c>
      <c r="F63" s="15">
        <v>14.7</v>
      </c>
      <c r="G63" s="15">
        <v>29.299999999999997</v>
      </c>
      <c r="H63" s="15">
        <v>13.100000000000001</v>
      </c>
      <c r="I63" s="15">
        <v>1.9</v>
      </c>
      <c r="J63" s="15">
        <v>10</v>
      </c>
      <c r="K63" s="15">
        <v>1</v>
      </c>
      <c r="L63" s="15">
        <v>8.3000000000000007</v>
      </c>
      <c r="M63" s="15">
        <v>4</v>
      </c>
      <c r="N63" s="15">
        <v>9.8000000000000007</v>
      </c>
      <c r="O63" s="15">
        <v>1.4000000000000001</v>
      </c>
      <c r="P63" s="15">
        <v>3.3000000000000003</v>
      </c>
      <c r="Q63" s="15">
        <v>1.0999999999999999</v>
      </c>
      <c r="R63" s="15">
        <v>2.1999999999999997</v>
      </c>
      <c r="S63" s="15">
        <v>3.6999999999999997</v>
      </c>
      <c r="T63" s="15">
        <v>1.3</v>
      </c>
      <c r="U63" s="15">
        <v>36.299999999999997</v>
      </c>
      <c r="V63" s="15">
        <v>68.400000000000006</v>
      </c>
      <c r="W63" s="15">
        <v>1.7000000000000002</v>
      </c>
      <c r="X63" s="15">
        <v>40.9</v>
      </c>
      <c r="Y63" s="15">
        <v>7.6</v>
      </c>
      <c r="Z63" s="15">
        <v>12.8</v>
      </c>
      <c r="AA63" s="15">
        <v>1.2</v>
      </c>
      <c r="AB63" s="15">
        <v>1.9</v>
      </c>
      <c r="AC63" s="15">
        <v>1.6</v>
      </c>
      <c r="AD63" s="15">
        <v>9.7000000000000011</v>
      </c>
      <c r="AE63" s="15">
        <v>23.400000000000002</v>
      </c>
      <c r="AF63" s="15">
        <v>1</v>
      </c>
      <c r="AG63" s="15">
        <v>7.0000000000000009</v>
      </c>
      <c r="AH63" s="15">
        <v>6.3</v>
      </c>
    </row>
    <row r="64" spans="1:34" x14ac:dyDescent="0.35">
      <c r="A64" s="19">
        <v>60</v>
      </c>
      <c r="B64" s="15" t="s">
        <v>84</v>
      </c>
      <c r="C64" s="15">
        <v>2.6</v>
      </c>
      <c r="D64" s="15">
        <v>0.1</v>
      </c>
      <c r="E64" s="15">
        <v>0.8</v>
      </c>
      <c r="F64" s="15">
        <v>11.4</v>
      </c>
      <c r="G64" s="15">
        <v>25.7</v>
      </c>
      <c r="H64" s="15">
        <v>15.299999999999999</v>
      </c>
      <c r="I64" s="15">
        <v>1.7000000000000002</v>
      </c>
      <c r="J64" s="15">
        <v>8.7999999999999989</v>
      </c>
      <c r="K64" s="15">
        <v>0.8</v>
      </c>
      <c r="L64" s="15">
        <v>4.7</v>
      </c>
      <c r="M64" s="15">
        <v>3.1</v>
      </c>
      <c r="N64" s="15">
        <v>7.3</v>
      </c>
      <c r="O64" s="15">
        <v>0.70000000000000007</v>
      </c>
      <c r="P64" s="15">
        <v>2.8000000000000003</v>
      </c>
      <c r="Q64" s="15">
        <v>1.2</v>
      </c>
      <c r="R64" s="15">
        <v>2.1</v>
      </c>
      <c r="S64" s="15">
        <v>1.6</v>
      </c>
      <c r="T64" s="15">
        <v>1.5</v>
      </c>
      <c r="U64" s="15">
        <v>31</v>
      </c>
      <c r="V64" s="15">
        <v>66.7</v>
      </c>
      <c r="W64" s="15">
        <v>1.9</v>
      </c>
      <c r="X64" s="15">
        <v>30.7</v>
      </c>
      <c r="Y64" s="15">
        <v>6.1</v>
      </c>
      <c r="Z64" s="15">
        <v>10.6</v>
      </c>
      <c r="AA64" s="15">
        <v>0.70000000000000007</v>
      </c>
      <c r="AB64" s="15">
        <v>0.89999999999999991</v>
      </c>
      <c r="AC64" s="15">
        <v>2.1999999999999997</v>
      </c>
      <c r="AD64" s="15">
        <v>6.4</v>
      </c>
      <c r="AE64" s="15">
        <v>25.3</v>
      </c>
      <c r="AF64" s="15">
        <v>0.6</v>
      </c>
      <c r="AG64" s="15">
        <v>5.3</v>
      </c>
      <c r="AH64" s="15">
        <v>5.8999999999999995</v>
      </c>
    </row>
    <row r="65" spans="1:34" x14ac:dyDescent="0.35">
      <c r="A65" s="19">
        <v>61</v>
      </c>
      <c r="B65" s="16" t="s">
        <v>125</v>
      </c>
      <c r="C65" s="15">
        <v>2</v>
      </c>
      <c r="D65" s="15">
        <v>1</v>
      </c>
      <c r="E65" s="15">
        <v>0.89999999999999991</v>
      </c>
      <c r="F65" s="15">
        <v>13.700000000000001</v>
      </c>
      <c r="G65" s="15">
        <v>33.700000000000003</v>
      </c>
      <c r="H65" s="15">
        <v>19.3</v>
      </c>
      <c r="I65" s="15">
        <v>2.2999999999999998</v>
      </c>
      <c r="J65" s="15">
        <v>9.4</v>
      </c>
      <c r="K65" s="15">
        <v>1.2</v>
      </c>
      <c r="L65" s="15">
        <v>8.4</v>
      </c>
      <c r="M65" s="15">
        <v>6.1</v>
      </c>
      <c r="N65" s="15">
        <v>16.600000000000001</v>
      </c>
      <c r="O65" s="15">
        <v>0.89999999999999991</v>
      </c>
      <c r="P65" s="15">
        <v>3.6999999999999997</v>
      </c>
      <c r="Q65" s="15">
        <v>1.3</v>
      </c>
      <c r="R65" s="15">
        <v>4.1000000000000005</v>
      </c>
      <c r="S65" s="15">
        <v>3.2</v>
      </c>
      <c r="T65" s="15">
        <v>1</v>
      </c>
      <c r="U65" s="15">
        <v>46.6</v>
      </c>
      <c r="V65" s="15">
        <v>69.399999999999991</v>
      </c>
      <c r="W65" s="15">
        <v>1.9</v>
      </c>
      <c r="X65" s="15">
        <v>29.4</v>
      </c>
      <c r="Y65" s="15">
        <v>6.9</v>
      </c>
      <c r="Z65" s="15">
        <v>16</v>
      </c>
      <c r="AA65" s="15">
        <v>1</v>
      </c>
      <c r="AB65" s="15">
        <v>0.89999999999999991</v>
      </c>
      <c r="AC65" s="15">
        <v>2.6</v>
      </c>
      <c r="AD65" s="15">
        <v>14.6</v>
      </c>
      <c r="AE65" s="15">
        <v>41.6</v>
      </c>
      <c r="AF65" s="15">
        <v>1</v>
      </c>
      <c r="AG65" s="15">
        <v>3.9</v>
      </c>
      <c r="AH65" s="15">
        <v>8.7999999999999989</v>
      </c>
    </row>
    <row r="66" spans="1:34" x14ac:dyDescent="0.35">
      <c r="A66" s="19">
        <v>62</v>
      </c>
      <c r="B66" s="15" t="s">
        <v>85</v>
      </c>
      <c r="C66" s="15">
        <v>3.5000000000000004</v>
      </c>
      <c r="D66" s="15">
        <v>0</v>
      </c>
      <c r="E66" s="15">
        <v>1.7000000000000002</v>
      </c>
      <c r="F66" s="15">
        <v>26.5</v>
      </c>
      <c r="G66" s="15">
        <v>26.6</v>
      </c>
      <c r="H66" s="15">
        <v>16.7</v>
      </c>
      <c r="I66" s="15">
        <v>2.5</v>
      </c>
      <c r="J66" s="15">
        <v>6.3</v>
      </c>
      <c r="K66" s="15">
        <v>1.6</v>
      </c>
      <c r="L66" s="15">
        <v>11.200000000000001</v>
      </c>
      <c r="M66" s="15">
        <v>5.8999999999999995</v>
      </c>
      <c r="N66" s="15">
        <v>23.200000000000003</v>
      </c>
      <c r="O66" s="15">
        <v>1.7999999999999998</v>
      </c>
      <c r="P66" s="15">
        <v>3.4000000000000004</v>
      </c>
      <c r="Q66" s="15">
        <v>1.9</v>
      </c>
      <c r="R66" s="15">
        <v>5.8000000000000007</v>
      </c>
      <c r="S66" s="15">
        <v>2.2999999999999998</v>
      </c>
      <c r="T66" s="15">
        <v>2</v>
      </c>
      <c r="U66" s="15">
        <v>50.5</v>
      </c>
      <c r="V66" s="15">
        <v>57.599999999999994</v>
      </c>
      <c r="W66" s="15">
        <v>3.3000000000000003</v>
      </c>
      <c r="X66" s="15">
        <v>23.5</v>
      </c>
      <c r="Y66" s="15">
        <v>3</v>
      </c>
      <c r="Z66" s="15">
        <v>20.7</v>
      </c>
      <c r="AA66" s="15">
        <v>1.0999999999999999</v>
      </c>
      <c r="AB66" s="15">
        <v>1.2</v>
      </c>
      <c r="AC66" s="15">
        <v>1.9</v>
      </c>
      <c r="AD66" s="15">
        <v>17.7</v>
      </c>
      <c r="AE66" s="15">
        <v>55.600000000000009</v>
      </c>
      <c r="AF66" s="15">
        <v>1.7999999999999998</v>
      </c>
      <c r="AG66" s="15">
        <v>4.7</v>
      </c>
      <c r="AH66" s="15">
        <v>9.1999999999999993</v>
      </c>
    </row>
    <row r="67" spans="1:34" x14ac:dyDescent="0.35">
      <c r="A67" s="19">
        <v>63</v>
      </c>
      <c r="B67" s="16">
        <v>44713</v>
      </c>
      <c r="C67" s="15">
        <v>2.9000000000000004</v>
      </c>
      <c r="D67" s="15">
        <v>0.3</v>
      </c>
      <c r="E67" s="15">
        <v>1.3</v>
      </c>
      <c r="F67" s="15">
        <v>26.400000000000002</v>
      </c>
      <c r="G67" s="15">
        <v>12.5</v>
      </c>
      <c r="H67" s="15">
        <v>10.4</v>
      </c>
      <c r="I67" s="15">
        <v>3.5000000000000004</v>
      </c>
      <c r="J67" s="15">
        <v>4.1000000000000005</v>
      </c>
      <c r="K67" s="15">
        <v>1.3</v>
      </c>
      <c r="L67" s="15">
        <v>8.7999999999999989</v>
      </c>
      <c r="M67" s="15">
        <v>7.5</v>
      </c>
      <c r="N67" s="15">
        <v>18.099999999999998</v>
      </c>
      <c r="O67" s="15">
        <v>1.3</v>
      </c>
      <c r="P67" s="15">
        <v>2.5</v>
      </c>
      <c r="Q67" s="15">
        <v>2.1</v>
      </c>
      <c r="R67" s="15">
        <v>4.7</v>
      </c>
      <c r="S67" s="15">
        <v>2.2999999999999998</v>
      </c>
      <c r="T67" s="15">
        <v>1</v>
      </c>
      <c r="U67" s="15">
        <v>48.699999999999996</v>
      </c>
      <c r="V67" s="15">
        <v>44.4</v>
      </c>
      <c r="W67" s="15">
        <v>2.4</v>
      </c>
      <c r="X67" s="15">
        <v>13.100000000000001</v>
      </c>
      <c r="Y67" s="15">
        <v>0.89999999999999991</v>
      </c>
      <c r="Z67" s="15">
        <v>14.899999999999999</v>
      </c>
      <c r="AA67" s="15">
        <v>1.0999999999999999</v>
      </c>
      <c r="AB67" s="15">
        <v>0.8</v>
      </c>
      <c r="AC67" s="15">
        <v>2.4</v>
      </c>
      <c r="AD67" s="15">
        <v>13.4</v>
      </c>
      <c r="AE67" s="15">
        <v>49.1</v>
      </c>
      <c r="AF67" s="15">
        <v>1</v>
      </c>
      <c r="AG67" s="15">
        <v>3</v>
      </c>
      <c r="AH67" s="15">
        <v>8.5</v>
      </c>
    </row>
    <row r="68" spans="1:34" x14ac:dyDescent="0.35">
      <c r="A68" s="19">
        <v>64</v>
      </c>
      <c r="B68" s="16">
        <v>45078</v>
      </c>
      <c r="C68" s="15">
        <v>2.1999999999999997</v>
      </c>
      <c r="D68" s="15">
        <v>0.6</v>
      </c>
      <c r="E68" s="15">
        <v>0.89999999999999991</v>
      </c>
      <c r="F68" s="15">
        <v>19.3</v>
      </c>
      <c r="G68" s="15">
        <v>6.9</v>
      </c>
      <c r="H68" s="15">
        <v>5.6000000000000005</v>
      </c>
      <c r="I68" s="15">
        <v>2.7</v>
      </c>
      <c r="J68" s="15">
        <v>3.8</v>
      </c>
      <c r="K68" s="15">
        <v>0.89999999999999991</v>
      </c>
      <c r="L68" s="15">
        <v>7.1</v>
      </c>
      <c r="M68" s="15">
        <v>5.0999999999999996</v>
      </c>
      <c r="N68" s="15">
        <v>12.4</v>
      </c>
      <c r="O68" s="15">
        <v>1.7000000000000002</v>
      </c>
      <c r="P68" s="15">
        <v>2.1999999999999997</v>
      </c>
      <c r="Q68" s="15">
        <v>1.7000000000000002</v>
      </c>
      <c r="R68" s="15">
        <v>3.1</v>
      </c>
      <c r="S68" s="15">
        <v>2</v>
      </c>
      <c r="T68" s="15">
        <v>1.0999999999999999</v>
      </c>
      <c r="U68" s="15">
        <v>40.699999999999996</v>
      </c>
      <c r="V68" s="15">
        <v>40.699999999999996</v>
      </c>
      <c r="W68" s="15">
        <v>2.9000000000000004</v>
      </c>
      <c r="X68" s="15">
        <v>21.8</v>
      </c>
      <c r="Y68" s="15">
        <v>2.1999999999999997</v>
      </c>
      <c r="Z68" s="15">
        <v>6.8000000000000007</v>
      </c>
      <c r="AA68" s="15">
        <v>0.8</v>
      </c>
      <c r="AB68" s="15">
        <v>0.5</v>
      </c>
      <c r="AC68" s="15">
        <v>1.2</v>
      </c>
      <c r="AD68" s="15">
        <v>10.7</v>
      </c>
      <c r="AE68" s="15">
        <v>32</v>
      </c>
      <c r="AF68" s="15">
        <v>1.0999999999999999</v>
      </c>
      <c r="AG68" s="15">
        <v>2.6</v>
      </c>
      <c r="AH68" s="15">
        <v>6.7</v>
      </c>
    </row>
    <row r="69" spans="1:34" x14ac:dyDescent="0.35">
      <c r="A69" s="19">
        <v>65</v>
      </c>
      <c r="B69" s="16">
        <v>45444</v>
      </c>
      <c r="C69" s="15">
        <v>2.8000000000000003</v>
      </c>
      <c r="D69" s="15">
        <v>3.1</v>
      </c>
      <c r="E69" s="15">
        <v>0.70000000000000007</v>
      </c>
      <c r="F69" s="15">
        <v>17.599999999999998</v>
      </c>
      <c r="G69" s="15">
        <v>5.3</v>
      </c>
      <c r="H69" s="15">
        <v>3.8</v>
      </c>
      <c r="I69" s="15">
        <v>3.3000000000000003</v>
      </c>
      <c r="J69" s="15">
        <v>3.5999999999999996</v>
      </c>
      <c r="K69" s="15">
        <v>0.89999999999999991</v>
      </c>
      <c r="L69" s="15">
        <v>4.3999999999999995</v>
      </c>
      <c r="M69" s="15">
        <v>3.2</v>
      </c>
      <c r="N69" s="15">
        <v>12</v>
      </c>
      <c r="O69" s="15">
        <v>0.70000000000000007</v>
      </c>
      <c r="P69" s="15">
        <v>1.3</v>
      </c>
      <c r="Q69" s="15">
        <v>1.3</v>
      </c>
      <c r="R69" s="15">
        <v>1.7000000000000002</v>
      </c>
      <c r="S69" s="15">
        <v>4.5</v>
      </c>
      <c r="T69" s="15">
        <v>1.6</v>
      </c>
      <c r="U69" s="15">
        <v>40.9</v>
      </c>
      <c r="V69" s="15">
        <v>40</v>
      </c>
      <c r="W69" s="15">
        <v>1.5</v>
      </c>
      <c r="X69" s="15">
        <v>32.6</v>
      </c>
      <c r="Y69" s="15">
        <v>2.4</v>
      </c>
      <c r="Z69" s="15">
        <v>4.3999999999999995</v>
      </c>
      <c r="AA69" s="15">
        <v>0.8</v>
      </c>
      <c r="AB69" s="15">
        <v>1.9</v>
      </c>
      <c r="AC69" s="15">
        <v>1.6</v>
      </c>
      <c r="AD69" s="15">
        <v>6.8000000000000007</v>
      </c>
      <c r="AE69" s="15">
        <v>26</v>
      </c>
      <c r="AF69" s="15">
        <v>0.5</v>
      </c>
      <c r="AG69" s="15">
        <v>4.2</v>
      </c>
      <c r="AH69" s="15">
        <v>6.7</v>
      </c>
    </row>
    <row r="70" spans="1:34" x14ac:dyDescent="0.35">
      <c r="A70" s="19">
        <v>66</v>
      </c>
      <c r="B70" s="57">
        <v>45809</v>
      </c>
      <c r="C70" s="15">
        <v>2</v>
      </c>
      <c r="D70" s="15">
        <v>0.6</v>
      </c>
      <c r="E70" s="15">
        <v>1.3</v>
      </c>
      <c r="F70" s="15">
        <v>17.599999999999998</v>
      </c>
      <c r="G70" s="15">
        <v>5.2</v>
      </c>
      <c r="H70" s="15">
        <v>3.5000000000000004</v>
      </c>
      <c r="I70" s="15">
        <v>2.6</v>
      </c>
      <c r="J70" s="15">
        <v>3.1</v>
      </c>
      <c r="K70" s="15">
        <v>1.2</v>
      </c>
      <c r="L70" s="15">
        <v>2.6</v>
      </c>
      <c r="M70" s="15">
        <v>5.0999999999999996</v>
      </c>
      <c r="N70" s="15">
        <v>19.5</v>
      </c>
      <c r="O70" s="15">
        <v>0.89999999999999991</v>
      </c>
      <c r="P70" s="15">
        <v>3.3000000000000003</v>
      </c>
      <c r="Q70" s="15">
        <v>1</v>
      </c>
      <c r="R70" s="15">
        <v>2</v>
      </c>
      <c r="S70" s="15">
        <v>2</v>
      </c>
      <c r="T70" s="15">
        <v>1.4000000000000001</v>
      </c>
      <c r="U70" s="15">
        <v>58.9</v>
      </c>
      <c r="V70" s="15">
        <v>43.1</v>
      </c>
      <c r="W70" s="15">
        <v>1.0999999999999999</v>
      </c>
      <c r="X70" s="15">
        <v>33.6</v>
      </c>
      <c r="Y70" s="15">
        <v>2.1</v>
      </c>
      <c r="Z70" s="15">
        <v>8.2000000000000011</v>
      </c>
      <c r="AA70" s="15">
        <v>0.70000000000000007</v>
      </c>
      <c r="AB70" s="15">
        <v>0.70000000000000007</v>
      </c>
      <c r="AC70" s="15">
        <v>2</v>
      </c>
      <c r="AD70" s="15">
        <v>16.600000000000001</v>
      </c>
      <c r="AE70" s="15">
        <v>47.099999999999994</v>
      </c>
      <c r="AF70" s="15">
        <v>1.2</v>
      </c>
      <c r="AG70" s="15">
        <v>2.4</v>
      </c>
      <c r="AH70" s="15">
        <v>10.100000000000001</v>
      </c>
    </row>
    <row r="71" spans="1:34" x14ac:dyDescent="0.35">
      <c r="A71" s="19">
        <v>67</v>
      </c>
      <c r="B71" s="56" t="s">
        <v>112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7" t="s">
        <v>113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6" t="s">
        <v>114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89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86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67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87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88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97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67</v>
      </c>
    </row>
    <row r="83" spans="1:34" s="9" customFormat="1" ht="12" x14ac:dyDescent="0.3">
      <c r="A83" s="19">
        <v>79</v>
      </c>
      <c r="B83" s="9" t="s">
        <v>90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91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92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93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94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95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96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90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91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92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93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94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95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96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topLeftCell="B1" zoomScale="55" zoomScaleNormal="55" workbookViewId="0">
      <selection activeCell="T9" sqref="T9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20" width="4.36328125" style="41" customWidth="1"/>
    <col min="21" max="21" width="2.54296875" style="45" bestFit="1" customWidth="1"/>
    <col min="22" max="22" width="20.90625" style="45" customWidth="1"/>
    <col min="23" max="23" width="6.90625" style="45" bestFit="1" customWidth="1"/>
    <col min="24" max="24" width="5.26953125" style="41" customWidth="1"/>
    <col min="25" max="25" width="2.1796875" style="41" customWidth="1"/>
    <col min="26" max="27" width="8.7265625" style="41"/>
    <col min="28" max="28" width="26.453125" style="46" customWidth="1"/>
    <col min="29" max="29" width="8.7265625" style="42"/>
    <col min="30" max="31" width="8.7265625" style="41"/>
    <col min="32" max="40" width="8.7265625" style="21"/>
    <col min="41" max="41" width="8.7265625" style="41"/>
    <col min="42" max="16384" width="8.7265625" style="21"/>
  </cols>
  <sheetData>
    <row r="1" spans="4:41" ht="4" customHeight="1" x14ac:dyDescent="0.35"/>
    <row r="2" spans="4:41" ht="14.25" customHeight="1" x14ac:dyDescent="0.35">
      <c r="V2" s="47" t="s">
        <v>61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58"/>
      <c r="U3" s="45">
        <v>1</v>
      </c>
      <c r="V3" s="46" t="s">
        <v>33</v>
      </c>
      <c r="W3" s="48">
        <f>VLOOKUP(U3,Data!$A$5:$AH$89,Front!$I$4+2)</f>
        <v>69.748174741529596</v>
      </c>
      <c r="Z3" s="42" t="s">
        <v>1</v>
      </c>
      <c r="AA3" s="41">
        <v>1</v>
      </c>
      <c r="AB3" s="49" t="s">
        <v>102</v>
      </c>
      <c r="AC3" s="43">
        <f>W3</f>
        <v>69.748174741529596</v>
      </c>
    </row>
    <row r="4" spans="4:41" ht="18.5" x14ac:dyDescent="0.35">
      <c r="D4" s="22"/>
      <c r="I4" s="23">
        <v>10</v>
      </c>
      <c r="K4" s="64"/>
      <c r="L4" s="64"/>
      <c r="M4" s="64"/>
      <c r="N4" s="64"/>
      <c r="O4" s="64"/>
      <c r="P4" s="54"/>
      <c r="U4" s="45">
        <v>2</v>
      </c>
      <c r="V4" s="46" t="s">
        <v>34</v>
      </c>
      <c r="W4" s="48">
        <f>VLOOKUP(U4,Data!$A$5:$AH$89,Front!$I$4+2)</f>
        <v>18.36132350656748</v>
      </c>
      <c r="Z4" s="42" t="s">
        <v>40</v>
      </c>
      <c r="AA4" s="41">
        <v>2</v>
      </c>
      <c r="AB4" s="49" t="s">
        <v>34</v>
      </c>
      <c r="AC4" s="43">
        <f>W4</f>
        <v>18.36132350656748</v>
      </c>
      <c r="AN4" s="21">
        <v>1</v>
      </c>
      <c r="AO4" s="41" t="s">
        <v>106</v>
      </c>
    </row>
    <row r="5" spans="4:41" ht="23.5" x14ac:dyDescent="0.35">
      <c r="D5" s="22"/>
      <c r="E5" s="39" t="s">
        <v>101</v>
      </c>
      <c r="F5" s="35"/>
      <c r="G5" s="35"/>
      <c r="K5" s="39" t="s">
        <v>98</v>
      </c>
      <c r="L5" s="35"/>
      <c r="N5" s="35"/>
      <c r="O5" s="35"/>
      <c r="P5" s="54"/>
      <c r="U5" s="45">
        <v>3</v>
      </c>
      <c r="V5" s="46" t="s">
        <v>35</v>
      </c>
      <c r="W5" s="48">
        <f>VLOOKUP(U5,Data!$A$5:$AH$89,Front!$I$4+2)</f>
        <v>11.396862108842363</v>
      </c>
      <c r="Z5" s="42" t="s">
        <v>3</v>
      </c>
      <c r="AA5" s="41">
        <v>3</v>
      </c>
      <c r="AB5" s="49" t="s">
        <v>103</v>
      </c>
      <c r="AC5" s="43">
        <f>W5</f>
        <v>11.396862108842363</v>
      </c>
      <c r="AN5" s="21">
        <v>2</v>
      </c>
      <c r="AO5" s="41" t="s">
        <v>107</v>
      </c>
    </row>
    <row r="6" spans="4:41" ht="13.5" customHeight="1" x14ac:dyDescent="0.35">
      <c r="D6" s="22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1"/>
      <c r="N6" s="36"/>
      <c r="P6" s="54"/>
      <c r="U6" s="45">
        <v>4</v>
      </c>
      <c r="V6" s="46" t="s">
        <v>36</v>
      </c>
      <c r="W6" s="48">
        <f>VLOOKUP(U6,Data!$A$5:$AH$89,Front!$I$4+2)</f>
        <v>0.19503943939106269</v>
      </c>
      <c r="Z6" s="42" t="s">
        <v>4</v>
      </c>
      <c r="AA6" s="41">
        <v>4</v>
      </c>
      <c r="AB6" s="49" t="s">
        <v>99</v>
      </c>
      <c r="AC6" s="43">
        <f>SUM(W6:W9)</f>
        <v>0.50226970675043581</v>
      </c>
      <c r="AN6" s="21">
        <v>3</v>
      </c>
      <c r="AO6" s="41" t="s">
        <v>108</v>
      </c>
    </row>
    <row r="7" spans="4:41" ht="13.5" customHeight="1" x14ac:dyDescent="0.35">
      <c r="D7" s="22"/>
      <c r="E7" s="38"/>
      <c r="F7" s="38"/>
      <c r="G7" s="38"/>
      <c r="J7" s="24"/>
      <c r="K7" s="68" t="str">
        <f>CONCATENATE(ROUND(W15,0),"%")</f>
        <v>62%</v>
      </c>
      <c r="L7" s="68"/>
      <c r="M7" s="68"/>
      <c r="P7" s="54"/>
      <c r="U7" s="45">
        <v>5</v>
      </c>
      <c r="V7" s="46" t="s">
        <v>37</v>
      </c>
      <c r="W7" s="48">
        <f>VLOOKUP(U7,Data!$A$5:$AH$89,Front!$I$4+2)</f>
        <v>0.20021747760498473</v>
      </c>
      <c r="Z7" s="42" t="s">
        <v>5</v>
      </c>
      <c r="AC7" s="44"/>
      <c r="AN7" s="21">
        <v>4</v>
      </c>
      <c r="AO7" s="41" t="s">
        <v>109</v>
      </c>
    </row>
    <row r="8" spans="4:41" ht="13.5" customHeight="1" x14ac:dyDescent="0.35">
      <c r="D8" s="22"/>
      <c r="F8" s="24"/>
      <c r="G8" s="24"/>
      <c r="J8" s="24"/>
      <c r="K8" s="68"/>
      <c r="L8" s="68"/>
      <c r="M8" s="68"/>
      <c r="P8" s="54"/>
      <c r="U8" s="45">
        <v>6</v>
      </c>
      <c r="V8" s="46" t="s">
        <v>38</v>
      </c>
      <c r="W8" s="48">
        <f>VLOOKUP(U8,Data!$A$5:$AH$89,Front!$I$4+2)</f>
        <v>3.4520254759480125E-2</v>
      </c>
      <c r="Z8" s="42" t="s">
        <v>6</v>
      </c>
      <c r="AB8" s="46" t="str">
        <f>VLOOKUP(MATCH(AC8,AC3:AC6,0),AA3:AC6,2)</f>
        <v>Separate houses</v>
      </c>
      <c r="AC8" s="44">
        <f>MAX(AC3:AC6)</f>
        <v>69.748174741529596</v>
      </c>
      <c r="AN8" s="21">
        <v>5</v>
      </c>
      <c r="AO8" s="41" t="s">
        <v>109</v>
      </c>
    </row>
    <row r="9" spans="4:41" ht="13.5" customHeight="1" x14ac:dyDescent="0.35">
      <c r="D9" s="22"/>
      <c r="K9" s="68"/>
      <c r="L9" s="68"/>
      <c r="M9" s="68"/>
      <c r="P9" s="54"/>
      <c r="U9" s="45">
        <v>7</v>
      </c>
      <c r="V9" s="46" t="s">
        <v>39</v>
      </c>
      <c r="W9" s="48">
        <f>VLOOKUP(U9,Data!$A$5:$AH$89,Front!$I$4+2)</f>
        <v>7.2492534994908264E-2</v>
      </c>
      <c r="Z9" s="42" t="s">
        <v>7</v>
      </c>
      <c r="AN9" s="21">
        <v>6</v>
      </c>
      <c r="AO9" s="41" t="s">
        <v>109</v>
      </c>
    </row>
    <row r="10" spans="4:41" ht="13.5" customHeight="1" x14ac:dyDescent="0.35">
      <c r="D10" s="22"/>
      <c r="K10" s="68"/>
      <c r="L10" s="68"/>
      <c r="M10" s="68"/>
      <c r="N10" s="40"/>
      <c r="O10" s="40"/>
      <c r="P10" s="54"/>
      <c r="U10" s="45">
        <v>8</v>
      </c>
      <c r="V10" s="46" t="s">
        <v>32</v>
      </c>
      <c r="W10" s="48">
        <f>VLOOKUP(U10,Data!$A$5:$AH$89,Front!$I$4+2)</f>
        <v>100</v>
      </c>
      <c r="Z10" s="42" t="s">
        <v>8</v>
      </c>
      <c r="AN10" s="21">
        <v>7</v>
      </c>
      <c r="AO10" s="41" t="s">
        <v>109</v>
      </c>
    </row>
    <row r="11" spans="4:41" ht="13.5" customHeight="1" x14ac:dyDescent="0.35">
      <c r="D11" s="22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4"/>
      <c r="U11" s="45">
        <v>9</v>
      </c>
      <c r="W11" s="48"/>
      <c r="Z11" s="42" t="s">
        <v>9</v>
      </c>
      <c r="AN11" s="21">
        <v>8</v>
      </c>
      <c r="AO11" s="41" t="s">
        <v>109</v>
      </c>
    </row>
    <row r="12" spans="4:41" ht="13.5" customHeight="1" x14ac:dyDescent="0.35">
      <c r="D12" s="22"/>
      <c r="K12" s="67"/>
      <c r="L12" s="67"/>
      <c r="M12" s="67"/>
      <c r="N12" s="67"/>
      <c r="O12" s="67"/>
      <c r="P12" s="54"/>
      <c r="U12" s="45">
        <v>10</v>
      </c>
      <c r="V12" s="47" t="s">
        <v>62</v>
      </c>
      <c r="W12" s="48"/>
      <c r="Z12" s="42" t="s">
        <v>10</v>
      </c>
      <c r="AN12" s="21">
        <v>9</v>
      </c>
      <c r="AO12" s="41" t="s">
        <v>109</v>
      </c>
    </row>
    <row r="13" spans="4:41" ht="13.5" customHeight="1" x14ac:dyDescent="0.35">
      <c r="D13" s="22"/>
      <c r="K13" s="67"/>
      <c r="L13" s="67"/>
      <c r="M13" s="67"/>
      <c r="N13" s="67"/>
      <c r="O13" s="67"/>
      <c r="P13" s="54"/>
      <c r="U13" s="45">
        <v>11</v>
      </c>
      <c r="V13" s="46" t="s">
        <v>43</v>
      </c>
      <c r="W13" s="48">
        <f>VLOOKUP(U13,Data!$A$5:$AH$89,Front!$I$4+2)</f>
        <v>30.569897328176836</v>
      </c>
      <c r="Z13" s="42" t="s">
        <v>11</v>
      </c>
      <c r="AB13" s="46" t="str">
        <f>V15</f>
        <v>All Owned</v>
      </c>
      <c r="AN13" s="21">
        <v>10</v>
      </c>
      <c r="AO13" s="41" t="s">
        <v>109</v>
      </c>
    </row>
    <row r="14" spans="4:41" ht="13.5" customHeight="1" x14ac:dyDescent="0.35">
      <c r="D14" s="22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4"/>
      <c r="U14" s="45">
        <v>12</v>
      </c>
      <c r="V14" s="46" t="s">
        <v>44</v>
      </c>
      <c r="W14" s="48">
        <f>VLOOKUP(U14,Data!$A$5:$AH$89,Front!$I$4+2)</f>
        <v>31.802744459058875</v>
      </c>
      <c r="Z14" s="42" t="s">
        <v>12</v>
      </c>
      <c r="AB14" s="46" t="str">
        <f>V22</f>
        <v>All Rented</v>
      </c>
      <c r="AN14" s="21">
        <v>11</v>
      </c>
      <c r="AO14" s="41" t="s">
        <v>109</v>
      </c>
    </row>
    <row r="15" spans="4:41" ht="13.5" customHeight="1" x14ac:dyDescent="0.35">
      <c r="D15" s="22"/>
      <c r="K15" s="60"/>
      <c r="L15" s="60"/>
      <c r="M15" s="60"/>
      <c r="N15" s="60"/>
      <c r="O15" s="60"/>
      <c r="P15" s="54"/>
      <c r="U15" s="45">
        <v>13</v>
      </c>
      <c r="V15" s="46" t="s">
        <v>45</v>
      </c>
      <c r="W15" s="48">
        <f>VLOOKUP(U15,Data!$A$5:$AH$89,Front!$I$4+2)</f>
        <v>62.372641787235715</v>
      </c>
      <c r="Z15" s="42" t="s">
        <v>41</v>
      </c>
      <c r="AN15" s="21">
        <v>12</v>
      </c>
      <c r="AO15" s="41" t="s">
        <v>109</v>
      </c>
    </row>
    <row r="16" spans="4:41" ht="13.5" customHeight="1" x14ac:dyDescent="0.35">
      <c r="D16" s="22"/>
      <c r="I16" s="28"/>
      <c r="J16" s="28"/>
      <c r="K16" s="60"/>
      <c r="L16" s="60"/>
      <c r="M16" s="60"/>
      <c r="N16" s="60"/>
      <c r="O16" s="60"/>
      <c r="P16" s="54"/>
      <c r="U16" s="45">
        <v>14</v>
      </c>
      <c r="V16" s="46" t="s">
        <v>46</v>
      </c>
      <c r="W16" s="48">
        <f>VLOOKUP(U16,Data!$A$5:$AH$89,Front!$I$4+2)</f>
        <v>24.093523626298122</v>
      </c>
      <c r="Z16" s="42" t="s">
        <v>14</v>
      </c>
      <c r="AN16" s="21">
        <v>13</v>
      </c>
      <c r="AO16" s="41" t="s">
        <v>109</v>
      </c>
    </row>
    <row r="17" spans="4:41" ht="13.5" customHeight="1" x14ac:dyDescent="0.35">
      <c r="D17" s="22"/>
      <c r="I17" s="28"/>
      <c r="J17" s="28"/>
      <c r="K17" s="60"/>
      <c r="L17" s="60"/>
      <c r="M17" s="60"/>
      <c r="N17" s="60"/>
      <c r="O17" s="60"/>
      <c r="P17" s="54"/>
      <c r="U17" s="45">
        <v>15</v>
      </c>
      <c r="V17" s="46" t="s">
        <v>47</v>
      </c>
      <c r="W17" s="48">
        <f>VLOOKUP(U17,Data!$A$5:$AH$89,Front!$I$4+2)</f>
        <v>1.9925793596262196</v>
      </c>
      <c r="Z17" s="42" t="s">
        <v>15</v>
      </c>
      <c r="AN17" s="21">
        <v>14</v>
      </c>
      <c r="AO17" s="41" t="s">
        <v>109</v>
      </c>
    </row>
    <row r="18" spans="4:41" ht="13.5" customHeight="1" x14ac:dyDescent="0.35">
      <c r="D18" s="22"/>
      <c r="I18" s="28"/>
      <c r="J18" s="28"/>
      <c r="K18" s="60"/>
      <c r="L18" s="60"/>
      <c r="M18" s="60"/>
      <c r="N18" s="60"/>
      <c r="O18" s="60"/>
      <c r="P18" s="54"/>
      <c r="U18" s="45">
        <v>16</v>
      </c>
      <c r="V18" s="46" t="s">
        <v>48</v>
      </c>
      <c r="W18" s="48">
        <f>VLOOKUP(U18,Data!$A$5:$AH$89,Front!$I$4+2)</f>
        <v>5.5654802803353034</v>
      </c>
      <c r="Z18" s="42" t="s">
        <v>16</v>
      </c>
      <c r="AN18" s="21">
        <v>15</v>
      </c>
      <c r="AO18" s="41" t="s">
        <v>109</v>
      </c>
    </row>
    <row r="19" spans="4:41" ht="13.5" customHeight="1" x14ac:dyDescent="0.35">
      <c r="D19" s="22"/>
      <c r="I19" s="28"/>
      <c r="J19" s="28"/>
      <c r="K19" s="65"/>
      <c r="L19" s="65"/>
      <c r="M19" s="65"/>
      <c r="N19" s="65"/>
      <c r="O19" s="65"/>
      <c r="P19" s="54"/>
      <c r="U19" s="45">
        <v>17</v>
      </c>
      <c r="V19" s="46" t="s">
        <v>49</v>
      </c>
      <c r="W19" s="48">
        <f>VLOOKUP(U19,Data!$A$5:$AH$89,Front!$I$4+2)</f>
        <v>3.3451775653232296</v>
      </c>
      <c r="Z19" s="42" t="s">
        <v>17</v>
      </c>
      <c r="AN19" s="21">
        <v>16</v>
      </c>
      <c r="AO19" s="41" t="s">
        <v>109</v>
      </c>
    </row>
    <row r="20" spans="4:41" ht="21" customHeight="1" x14ac:dyDescent="0.55000000000000004">
      <c r="D20" s="22"/>
      <c r="E20" s="34" t="s">
        <v>104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54"/>
      <c r="U20" s="45">
        <v>18</v>
      </c>
      <c r="V20" s="46" t="s">
        <v>50</v>
      </c>
      <c r="W20" s="48">
        <f>VLOOKUP(U20,Data!$A$5:$AH$89,Front!$I$4+2)</f>
        <v>0.56538212371660224</v>
      </c>
      <c r="Z20" s="42" t="s">
        <v>18</v>
      </c>
      <c r="AB20" s="46" t="s">
        <v>118</v>
      </c>
      <c r="AN20" s="21">
        <v>17</v>
      </c>
      <c r="AO20" s="41" t="s">
        <v>109</v>
      </c>
    </row>
    <row r="21" spans="4:41" ht="13.5" customHeight="1" x14ac:dyDescent="0.35">
      <c r="D21" s="22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6"/>
      <c r="K21" s="26"/>
      <c r="M21" s="33"/>
      <c r="N21" s="33"/>
      <c r="P21" s="54"/>
      <c r="U21" s="45">
        <v>19</v>
      </c>
      <c r="V21" s="46" t="s">
        <v>51</v>
      </c>
      <c r="W21" s="48">
        <f>VLOOKUP(U21,Data!$A$5:$AH$89,Front!$I$4+2)</f>
        <v>3.9105596890398315</v>
      </c>
      <c r="Z21" s="42" t="s">
        <v>19</v>
      </c>
      <c r="AB21" s="46">
        <f>W21/2.4</f>
        <v>1.6293998704332633</v>
      </c>
      <c r="AN21" s="21">
        <v>18</v>
      </c>
      <c r="AO21" s="41" t="s">
        <v>109</v>
      </c>
    </row>
    <row r="22" spans="4:41" ht="13.5" customHeight="1" x14ac:dyDescent="0.35">
      <c r="D22" s="22"/>
      <c r="E22" s="60"/>
      <c r="F22" s="60"/>
      <c r="G22" s="60"/>
      <c r="H22" s="60"/>
      <c r="I22" s="60"/>
      <c r="J22" s="26"/>
      <c r="K22" s="28"/>
      <c r="L22" s="28"/>
      <c r="M22" s="33"/>
      <c r="N22" s="33"/>
      <c r="P22" s="54"/>
      <c r="U22" s="45">
        <v>20</v>
      </c>
      <c r="V22" s="46" t="s">
        <v>52</v>
      </c>
      <c r="W22" s="48">
        <f>VLOOKUP(U22,Data!$A$5:$AH$89,Front!$I$4+2)</f>
        <v>35.562142955299478</v>
      </c>
      <c r="Z22" s="42" t="s">
        <v>20</v>
      </c>
      <c r="AN22" s="21">
        <v>19</v>
      </c>
      <c r="AO22" s="41" t="s">
        <v>109</v>
      </c>
    </row>
    <row r="23" spans="4:41" ht="13.5" customHeight="1" x14ac:dyDescent="0.35">
      <c r="D23" s="22"/>
      <c r="E23" s="60"/>
      <c r="F23" s="60"/>
      <c r="G23" s="60"/>
      <c r="H23" s="60"/>
      <c r="I23" s="60"/>
      <c r="J23" s="26"/>
      <c r="K23" s="26"/>
      <c r="M23" s="32"/>
      <c r="N23" s="32"/>
      <c r="P23" s="54"/>
      <c r="U23" s="45">
        <v>21</v>
      </c>
      <c r="W23" s="48"/>
      <c r="Z23" s="42" t="s">
        <v>21</v>
      </c>
      <c r="AN23" s="21">
        <v>20</v>
      </c>
      <c r="AO23" s="41" t="s">
        <v>109</v>
      </c>
    </row>
    <row r="24" spans="4:41" ht="13.5" customHeight="1" x14ac:dyDescent="0.35">
      <c r="D24" s="22"/>
      <c r="E24" s="60"/>
      <c r="F24" s="60"/>
      <c r="G24" s="60"/>
      <c r="H24" s="60"/>
      <c r="I24" s="60"/>
      <c r="J24" s="26"/>
      <c r="N24" s="32"/>
      <c r="P24" s="54"/>
      <c r="U24" s="45">
        <v>22</v>
      </c>
      <c r="V24" s="47" t="s">
        <v>63</v>
      </c>
      <c r="W24" s="48"/>
      <c r="Z24" s="42" t="s">
        <v>22</v>
      </c>
      <c r="AN24" s="21">
        <v>21</v>
      </c>
      <c r="AO24" s="41" t="s">
        <v>106</v>
      </c>
    </row>
    <row r="25" spans="4:41" ht="13.5" customHeight="1" x14ac:dyDescent="0.35">
      <c r="D25" s="22"/>
      <c r="E25" s="60"/>
      <c r="F25" s="60"/>
      <c r="G25" s="60"/>
      <c r="H25" s="60"/>
      <c r="I25" s="60"/>
      <c r="J25" s="26"/>
      <c r="N25" s="32"/>
      <c r="P25" s="54"/>
      <c r="U25" s="45">
        <v>23</v>
      </c>
      <c r="V25" s="50">
        <v>2025</v>
      </c>
      <c r="W25" s="48">
        <f>VLOOKUP(U25,Data!$A$5:$AH$89,Front!$I$4+2)</f>
        <v>765000</v>
      </c>
      <c r="Z25" s="42" t="s">
        <v>23</v>
      </c>
      <c r="AN25" s="21">
        <v>22</v>
      </c>
      <c r="AO25" s="41" t="s">
        <v>107</v>
      </c>
    </row>
    <row r="26" spans="4:41" ht="13.5" customHeight="1" x14ac:dyDescent="0.35">
      <c r="D26" s="22"/>
      <c r="E26" s="26"/>
      <c r="F26" s="26"/>
      <c r="G26" s="26"/>
      <c r="H26" s="26"/>
      <c r="I26" s="26"/>
      <c r="J26" s="26"/>
      <c r="N26" s="32"/>
      <c r="P26" s="54"/>
      <c r="U26" s="45">
        <v>24</v>
      </c>
      <c r="V26" s="46" t="s">
        <v>56</v>
      </c>
      <c r="W26" s="48">
        <f>VLOOKUP(U26,Data!$A$5:$AH$89,Front!$I$4+2)</f>
        <v>23</v>
      </c>
      <c r="X26" s="41" t="str" cm="1">
        <f t="array" ref="X26">INDEX(AO4:AO34,W26)</f>
        <v>rd</v>
      </c>
      <c r="Z26" s="42" t="s">
        <v>24</v>
      </c>
      <c r="AN26" s="21">
        <v>23</v>
      </c>
      <c r="AO26" s="41" t="s">
        <v>108</v>
      </c>
    </row>
    <row r="27" spans="4:41" ht="13.5" customHeight="1" x14ac:dyDescent="0.35">
      <c r="D27" s="22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4"/>
      <c r="U27" s="45">
        <v>25</v>
      </c>
      <c r="V27" s="45" t="s">
        <v>105</v>
      </c>
      <c r="W27" s="48">
        <f>VLOOKUP(U27,Data!$A$5:$AH$89,Front!$I$4+2)</f>
        <v>81.506075929827375</v>
      </c>
      <c r="Z27" s="42" t="s">
        <v>25</v>
      </c>
      <c r="AN27" s="21">
        <v>24</v>
      </c>
      <c r="AO27" s="41" t="s">
        <v>109</v>
      </c>
    </row>
    <row r="28" spans="4:41" ht="13.5" customHeight="1" x14ac:dyDescent="0.35">
      <c r="D28" s="22"/>
      <c r="E28" s="60"/>
      <c r="F28" s="60"/>
      <c r="G28" s="60"/>
      <c r="H28" s="60"/>
      <c r="I28" s="60"/>
      <c r="P28" s="54"/>
      <c r="U28" s="45">
        <v>26</v>
      </c>
      <c r="V28" s="47" t="s">
        <v>64</v>
      </c>
      <c r="W28" s="48"/>
      <c r="Z28" s="42" t="s">
        <v>26</v>
      </c>
      <c r="AN28" s="21">
        <v>25</v>
      </c>
      <c r="AO28" s="41" t="s">
        <v>109</v>
      </c>
    </row>
    <row r="29" spans="4:41" ht="13.5" customHeight="1" x14ac:dyDescent="0.35">
      <c r="D29" s="22"/>
      <c r="E29" s="60"/>
      <c r="F29" s="60"/>
      <c r="G29" s="60"/>
      <c r="H29" s="60"/>
      <c r="I29" s="60"/>
      <c r="P29" s="54"/>
      <c r="U29" s="45">
        <v>27</v>
      </c>
      <c r="V29" s="50">
        <v>1996</v>
      </c>
      <c r="W29" s="48">
        <f>VLOOKUP(U29,Data!$A$5:$AH$89,Front!$I$4+2)</f>
        <v>3.1662445007332356</v>
      </c>
      <c r="Z29" s="42" t="s">
        <v>27</v>
      </c>
      <c r="AN29" s="21">
        <v>26</v>
      </c>
      <c r="AO29" s="41" t="s">
        <v>109</v>
      </c>
    </row>
    <row r="30" spans="4:41" ht="13.5" customHeight="1" x14ac:dyDescent="0.35">
      <c r="D30" s="22"/>
      <c r="E30" s="60"/>
      <c r="F30" s="60"/>
      <c r="G30" s="60"/>
      <c r="H30" s="60"/>
      <c r="I30" s="60"/>
      <c r="P30" s="54"/>
      <c r="U30" s="45">
        <v>28</v>
      </c>
      <c r="V30" s="50">
        <v>2001</v>
      </c>
      <c r="W30" s="48">
        <f>VLOOKUP(U30,Data!$A$5:$AH$89,Front!$I$4+2)</f>
        <v>4.1998231653404066</v>
      </c>
      <c r="Z30" s="42" t="s">
        <v>28</v>
      </c>
      <c r="AN30" s="21">
        <v>27</v>
      </c>
      <c r="AO30" s="41" t="s">
        <v>109</v>
      </c>
    </row>
    <row r="31" spans="4:41" ht="13.5" customHeight="1" x14ac:dyDescent="0.35">
      <c r="D31" s="22"/>
      <c r="E31" s="60"/>
      <c r="F31" s="60"/>
      <c r="G31" s="60"/>
      <c r="H31" s="60"/>
      <c r="I31" s="60"/>
      <c r="P31" s="54"/>
      <c r="U31" s="45">
        <v>29</v>
      </c>
      <c r="V31" s="50">
        <v>2006</v>
      </c>
      <c r="W31" s="48">
        <f>VLOOKUP(U31,Data!$A$5:$AH$89,Front!$I$4+2)</f>
        <v>6.51445433630089</v>
      </c>
      <c r="Z31" s="42" t="s">
        <v>29</v>
      </c>
      <c r="AN31" s="21">
        <v>28</v>
      </c>
      <c r="AO31" s="41" t="s">
        <v>109</v>
      </c>
    </row>
    <row r="32" spans="4:41" ht="13.5" customHeight="1" x14ac:dyDescent="0.35">
      <c r="D32" s="22"/>
      <c r="P32" s="54"/>
      <c r="U32" s="45">
        <v>30</v>
      </c>
      <c r="V32" s="50">
        <v>2011</v>
      </c>
      <c r="W32" s="48">
        <f>VLOOKUP(U32,Data!$A$5:$AH$89,Front!$I$4+2)</f>
        <v>6.8915725912312942</v>
      </c>
      <c r="Z32" s="42" t="s">
        <v>30</v>
      </c>
      <c r="AN32" s="21">
        <v>29</v>
      </c>
      <c r="AO32" s="41" t="s">
        <v>109</v>
      </c>
    </row>
    <row r="33" spans="4:41" ht="13.5" customHeight="1" x14ac:dyDescent="0.35">
      <c r="D33" s="22"/>
      <c r="P33" s="54"/>
      <c r="U33" s="45">
        <v>31</v>
      </c>
      <c r="V33" s="50">
        <v>2016</v>
      </c>
      <c r="W33" s="48">
        <f>VLOOKUP(U33,Data!$A$5:$AH$89,Front!$I$4+2)</f>
        <v>8.1747520771911013</v>
      </c>
      <c r="Z33" s="42" t="s">
        <v>31</v>
      </c>
      <c r="AN33" s="21">
        <v>30</v>
      </c>
      <c r="AO33" s="41" t="s">
        <v>109</v>
      </c>
    </row>
    <row r="34" spans="4:41" ht="13.5" customHeight="1" x14ac:dyDescent="0.35">
      <c r="D34" s="22"/>
      <c r="P34" s="54"/>
      <c r="U34" s="45">
        <v>32</v>
      </c>
      <c r="V34" s="50">
        <v>2021</v>
      </c>
      <c r="W34" s="48">
        <f>VLOOKUP(U34,Data!$A$5:$AH$89,Front!$I$4+2)</f>
        <v>10.323468685478321</v>
      </c>
      <c r="Z34" s="42" t="s">
        <v>111</v>
      </c>
      <c r="AN34" s="21">
        <v>31</v>
      </c>
      <c r="AO34" s="41" t="s">
        <v>106</v>
      </c>
    </row>
    <row r="35" spans="4:41" ht="21" customHeight="1" x14ac:dyDescent="0.55000000000000004">
      <c r="D35" s="22"/>
      <c r="E35" s="34" t="s">
        <v>110</v>
      </c>
      <c r="F35" s="35"/>
      <c r="G35" s="35"/>
      <c r="H35" s="35"/>
      <c r="I35" s="35"/>
      <c r="J35" s="35"/>
      <c r="K35" s="66" t="str" cm="1">
        <f t="array" ref="K35">CONCATENATE("The median rent for a two-bedroom flat in ",INDEX(Z3:Z34,I4)," was $",ROUND(W38,0)," in mid-2025, ranking it as the ",ROUND(W40,0),X40," highest in Melbourne, and reflecting a ",Z39," of ",ABS(ROUND(W39,0)),"% in the past two decades (after inflation).")</f>
        <v>The median rent for a two-bedroom flat in Greater Dandenong was $280 in mid-2025, ranking it as the 26th highest in Melbourne, and reflecting a decline of 2% in the past two decades (after inflation).</v>
      </c>
      <c r="L35" s="66"/>
      <c r="M35" s="66"/>
      <c r="N35" s="66"/>
      <c r="O35" s="66"/>
      <c r="P35" s="54"/>
      <c r="U35" s="45">
        <v>33</v>
      </c>
      <c r="V35" s="46" t="s">
        <v>57</v>
      </c>
      <c r="W35" s="48">
        <f>VLOOKUP(U35,Data!$A$5:$AH$89,Front!$I$4+2)</f>
        <v>226.04774151483323</v>
      </c>
    </row>
    <row r="36" spans="4:41" ht="13.5" customHeight="1" x14ac:dyDescent="0.35">
      <c r="D36" s="22"/>
      <c r="E36" s="30"/>
      <c r="F36" s="30"/>
      <c r="G36" s="30"/>
      <c r="I36" s="29"/>
      <c r="J36" s="33"/>
      <c r="K36" s="60"/>
      <c r="L36" s="60"/>
      <c r="M36" s="60"/>
      <c r="N36" s="60"/>
      <c r="O36" s="60"/>
      <c r="P36" s="54"/>
      <c r="U36" s="45">
        <v>34</v>
      </c>
      <c r="W36" s="48"/>
    </row>
    <row r="37" spans="4:41" ht="13.5" customHeight="1" x14ac:dyDescent="0.35">
      <c r="D37" s="22"/>
      <c r="E37" s="30"/>
      <c r="F37" s="30"/>
      <c r="G37" s="30"/>
      <c r="I37" s="33"/>
      <c r="J37" s="33"/>
      <c r="K37" s="60"/>
      <c r="L37" s="60"/>
      <c r="M37" s="60"/>
      <c r="N37" s="60"/>
      <c r="O37" s="60"/>
      <c r="P37" s="54"/>
      <c r="U37" s="45">
        <v>35</v>
      </c>
      <c r="V37" s="47" t="s">
        <v>65</v>
      </c>
      <c r="W37" s="48"/>
    </row>
    <row r="38" spans="4:41" ht="13.5" customHeight="1" x14ac:dyDescent="0.35">
      <c r="D38" s="22"/>
      <c r="J38" s="30"/>
      <c r="K38" s="60"/>
      <c r="L38" s="60"/>
      <c r="M38" s="60"/>
      <c r="N38" s="60"/>
      <c r="O38" s="60"/>
      <c r="P38" s="54"/>
      <c r="U38" s="45">
        <v>36</v>
      </c>
      <c r="V38" s="50">
        <v>2025</v>
      </c>
      <c r="W38" s="48">
        <f>VLOOKUP(U38,Data!$A$5:$AH$89,Front!$I$4+2)</f>
        <v>280</v>
      </c>
    </row>
    <row r="39" spans="4:41" ht="13.5" customHeight="1" x14ac:dyDescent="0.35">
      <c r="D39" s="22"/>
      <c r="J39" s="30"/>
      <c r="K39" s="60"/>
      <c r="L39" s="60"/>
      <c r="M39" s="60"/>
      <c r="N39" s="60"/>
      <c r="O39" s="60"/>
      <c r="P39" s="54"/>
      <c r="U39" s="45">
        <v>37</v>
      </c>
      <c r="V39" s="50" t="s">
        <v>119</v>
      </c>
      <c r="W39" s="48">
        <f>VLOOKUP(U39,Data!$A$5:$AH$89,Front!$I$4+2)</f>
        <v>-1.6715830875122877</v>
      </c>
      <c r="Z39" s="41" t="str">
        <f>IF(W39&gt;0,"rise","decline")</f>
        <v>decline</v>
      </c>
    </row>
    <row r="40" spans="4:41" ht="13.5" customHeight="1" x14ac:dyDescent="0.35">
      <c r="D40" s="22"/>
      <c r="J40" s="30"/>
      <c r="K40" s="60"/>
      <c r="L40" s="60"/>
      <c r="M40" s="60"/>
      <c r="N40" s="60"/>
      <c r="O40" s="60"/>
      <c r="P40" s="54"/>
      <c r="U40" s="45">
        <v>38</v>
      </c>
      <c r="V40" s="45" t="s">
        <v>59</v>
      </c>
      <c r="W40" s="48">
        <f>VLOOKUP(U40,Data!$A$5:$AH$89,Front!$I$4+2)</f>
        <v>26</v>
      </c>
      <c r="X40" s="41" t="str" cm="1">
        <f t="array" ref="X40">INDEX(AO4:AO34,W40)</f>
        <v>th</v>
      </c>
    </row>
    <row r="41" spans="4:41" ht="13.5" customHeight="1" x14ac:dyDescent="0.35">
      <c r="D41" s="22"/>
      <c r="J41" s="30"/>
      <c r="P41" s="54"/>
      <c r="U41" s="45">
        <v>39</v>
      </c>
      <c r="W41" s="48"/>
    </row>
    <row r="42" spans="4:41" ht="13.5" customHeight="1" x14ac:dyDescent="0.35">
      <c r="D42" s="22"/>
      <c r="K42" s="60" t="str" cm="1">
        <f t="array" ref="K42">CONCATENATE("The proportion of dwellings for rent that were affordable to a family on Centrelink payments in ",INDEX(Z3:Z34,I4)," declined from its 20-year peak of ",ROUND(Z43,1),"% in ",Z44,", to ",ROUND(W68,1),"% by 2025 (diagram, left).")</f>
        <v>The proportion of dwellings for rent that were affordable to a family on Centrelink payments in Greater Dandenong declined from its 20-year peak of 81.8% in 2002, to 2.6% by 2025 (diagram, left).</v>
      </c>
      <c r="L42" s="60"/>
      <c r="M42" s="60"/>
      <c r="N42" s="60"/>
      <c r="O42" s="60"/>
      <c r="P42" s="54"/>
      <c r="U42" s="45">
        <v>40</v>
      </c>
      <c r="V42" s="47" t="s">
        <v>120</v>
      </c>
      <c r="W42" s="48"/>
    </row>
    <row r="43" spans="4:41" ht="13.5" customHeight="1" x14ac:dyDescent="0.35">
      <c r="D43" s="22"/>
      <c r="K43" s="60"/>
      <c r="L43" s="60"/>
      <c r="M43" s="60"/>
      <c r="N43" s="60"/>
      <c r="O43" s="60"/>
      <c r="P43" s="54"/>
      <c r="U43" s="45">
        <v>41</v>
      </c>
      <c r="V43" s="51">
        <v>2000</v>
      </c>
      <c r="W43" s="48">
        <f>VLOOKUP(U43,Data!$A$5:$AH$89,Front!$I$4+2)</f>
        <v>54.400000000000006</v>
      </c>
      <c r="Z43" s="52">
        <f>MAX(W43:W68)</f>
        <v>81.8</v>
      </c>
      <c r="AA43" s="41">
        <f>MATCH(Z43,W43:W68,0)</f>
        <v>3</v>
      </c>
    </row>
    <row r="44" spans="4:41" ht="13.5" customHeight="1" x14ac:dyDescent="0.35">
      <c r="D44" s="22"/>
      <c r="K44" s="60"/>
      <c r="L44" s="60"/>
      <c r="M44" s="60"/>
      <c r="N44" s="60"/>
      <c r="O44" s="60"/>
      <c r="P44" s="54"/>
      <c r="U44" s="45">
        <v>42</v>
      </c>
      <c r="V44" s="51">
        <v>2001</v>
      </c>
      <c r="W44" s="48">
        <f>VLOOKUP(U44,Data!$A$5:$AH$89,Front!$I$4+2)</f>
        <v>71.5</v>
      </c>
      <c r="Z44" s="41" cm="1">
        <f t="array" ref="Z44">INDEX(V43:V68,AA43)</f>
        <v>2002</v>
      </c>
    </row>
    <row r="45" spans="4:41" ht="13.5" customHeight="1" x14ac:dyDescent="0.35">
      <c r="D45" s="22"/>
      <c r="K45" s="60"/>
      <c r="L45" s="60"/>
      <c r="M45" s="60"/>
      <c r="N45" s="60"/>
      <c r="O45" s="60"/>
      <c r="P45" s="54"/>
      <c r="U45" s="45">
        <v>43</v>
      </c>
      <c r="V45" s="51">
        <v>2002</v>
      </c>
      <c r="W45" s="48">
        <f>VLOOKUP(U45,Data!$A$5:$AH$89,Front!$I$4+2)</f>
        <v>81.8</v>
      </c>
    </row>
    <row r="46" spans="4:41" ht="13.5" customHeight="1" x14ac:dyDescent="0.35">
      <c r="D46" s="22"/>
      <c r="K46" s="60"/>
      <c r="L46" s="60"/>
      <c r="M46" s="60"/>
      <c r="N46" s="60"/>
      <c r="O46" s="60"/>
      <c r="P46" s="54"/>
      <c r="U46" s="45">
        <v>44</v>
      </c>
      <c r="V46" s="51">
        <v>2003</v>
      </c>
      <c r="W46" s="48">
        <f>VLOOKUP(U46,Data!$A$5:$AH$89,Front!$I$4+2)</f>
        <v>81.699999999999989</v>
      </c>
    </row>
    <row r="47" spans="4:41" ht="13.5" customHeight="1" x14ac:dyDescent="0.35">
      <c r="D47" s="22"/>
      <c r="K47" s="60"/>
      <c r="L47" s="60"/>
      <c r="M47" s="60"/>
      <c r="N47" s="60"/>
      <c r="O47" s="60"/>
      <c r="P47" s="54"/>
      <c r="U47" s="45">
        <v>45</v>
      </c>
      <c r="V47" s="51">
        <v>2004</v>
      </c>
      <c r="W47" s="48">
        <f>VLOOKUP(U47,Data!$A$5:$AH$89,Front!$I$4+2)</f>
        <v>81.599999999999994</v>
      </c>
    </row>
    <row r="48" spans="4:41" ht="13.5" customHeight="1" x14ac:dyDescent="0.35">
      <c r="D48" s="22"/>
      <c r="P48" s="54"/>
      <c r="U48" s="45">
        <v>46</v>
      </c>
      <c r="V48" s="51">
        <v>2005</v>
      </c>
      <c r="W48" s="48">
        <f>VLOOKUP(U48,Data!$A$5:$AH$89,Front!$I$4+2)</f>
        <v>77.2</v>
      </c>
    </row>
    <row r="49" spans="4:23" ht="13.5" customHeight="1" x14ac:dyDescent="0.35">
      <c r="D49" s="22"/>
      <c r="P49" s="54"/>
      <c r="U49" s="45">
        <v>47</v>
      </c>
      <c r="V49" s="51">
        <v>2006</v>
      </c>
      <c r="W49" s="48">
        <f>VLOOKUP(U49,Data!$A$5:$AH$89,Front!$I$4+2)</f>
        <v>74.8</v>
      </c>
    </row>
    <row r="50" spans="4:23" ht="23.5" x14ac:dyDescent="0.55000000000000004">
      <c r="D50" s="22"/>
      <c r="E50" s="34" t="s">
        <v>89</v>
      </c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54"/>
      <c r="U50" s="45">
        <v>48</v>
      </c>
      <c r="V50" s="51">
        <v>2007</v>
      </c>
      <c r="W50" s="48">
        <f>VLOOKUP(U50,Data!$A$5:$AH$89,Front!$I$4+2)</f>
        <v>61.8</v>
      </c>
    </row>
    <row r="51" spans="4:23" ht="13.5" customHeight="1" x14ac:dyDescent="0.35">
      <c r="D51" s="22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8"/>
      <c r="K51" s="28"/>
      <c r="M51" s="31"/>
      <c r="P51" s="54"/>
      <c r="U51" s="45">
        <v>49</v>
      </c>
      <c r="V51" s="51">
        <v>2008</v>
      </c>
      <c r="W51" s="48">
        <f>VLOOKUP(U51,Data!$A$5:$AH$89,Front!$I$4+2)</f>
        <v>32.9</v>
      </c>
    </row>
    <row r="52" spans="4:23" ht="13.5" customHeight="1" x14ac:dyDescent="0.35">
      <c r="D52" s="22"/>
      <c r="E52" s="60"/>
      <c r="F52" s="60"/>
      <c r="G52" s="60"/>
      <c r="H52" s="60"/>
      <c r="I52" s="60"/>
      <c r="J52" s="28"/>
      <c r="K52" s="28"/>
      <c r="M52" s="31"/>
      <c r="N52" s="36"/>
      <c r="P52" s="54"/>
      <c r="U52" s="45">
        <v>50</v>
      </c>
      <c r="V52" s="51">
        <v>2009</v>
      </c>
      <c r="W52" s="48">
        <f>VLOOKUP(U52,Data!$A$5:$AH$89,Front!$I$4+2)</f>
        <v>20.3</v>
      </c>
    </row>
    <row r="53" spans="4:23" ht="13.5" customHeight="1" x14ac:dyDescent="0.35">
      <c r="D53" s="22"/>
      <c r="E53" s="60"/>
      <c r="F53" s="60"/>
      <c r="G53" s="60"/>
      <c r="H53" s="60"/>
      <c r="I53" s="60"/>
      <c r="J53" s="28"/>
      <c r="K53" s="28"/>
      <c r="M53" s="25"/>
      <c r="P53" s="54"/>
      <c r="U53" s="45">
        <v>51</v>
      </c>
      <c r="V53" s="51">
        <v>2010</v>
      </c>
      <c r="W53" s="48">
        <f>VLOOKUP(U53,Data!$A$5:$AH$89,Front!$I$4+2)</f>
        <v>12.1</v>
      </c>
    </row>
    <row r="54" spans="4:23" ht="13.5" customHeight="1" x14ac:dyDescent="0.35">
      <c r="D54" s="22"/>
      <c r="E54" s="60"/>
      <c r="F54" s="60"/>
      <c r="G54" s="60"/>
      <c r="H54" s="60"/>
      <c r="I54" s="60"/>
      <c r="J54" s="28"/>
      <c r="P54" s="54"/>
      <c r="U54" s="45">
        <v>52</v>
      </c>
      <c r="V54" s="51">
        <v>2011</v>
      </c>
      <c r="W54" s="48">
        <f>VLOOKUP(U54,Data!$A$5:$AH$89,Front!$I$4+2)</f>
        <v>11.4</v>
      </c>
    </row>
    <row r="55" spans="4:23" ht="13.5" customHeight="1" x14ac:dyDescent="0.35">
      <c r="D55" s="22"/>
      <c r="E55" s="60"/>
      <c r="F55" s="60"/>
      <c r="G55" s="60"/>
      <c r="H55" s="60"/>
      <c r="I55" s="60"/>
      <c r="P55" s="54"/>
      <c r="U55" s="45">
        <v>53</v>
      </c>
      <c r="V55" s="51">
        <v>2012</v>
      </c>
      <c r="W55" s="48">
        <f>VLOOKUP(U55,Data!$A$5:$AH$89,Front!$I$4+2)</f>
        <v>9.6</v>
      </c>
    </row>
    <row r="56" spans="4:23" ht="13.5" customHeight="1" x14ac:dyDescent="0.35">
      <c r="D56" s="22"/>
      <c r="P56" s="54"/>
      <c r="U56" s="45">
        <v>54</v>
      </c>
      <c r="V56" s="51">
        <v>2013</v>
      </c>
      <c r="W56" s="48">
        <f>VLOOKUP(U56,Data!$A$5:$AH$89,Front!$I$4+2)</f>
        <v>14.399999999999999</v>
      </c>
    </row>
    <row r="57" spans="4:23" ht="13.5" customHeight="1" x14ac:dyDescent="0.35">
      <c r="D57" s="22"/>
      <c r="P57" s="54"/>
      <c r="U57" s="45">
        <v>55</v>
      </c>
      <c r="V57" s="51">
        <v>2014</v>
      </c>
      <c r="W57" s="48">
        <f>VLOOKUP(U57,Data!$A$5:$AH$89,Front!$I$4+2)</f>
        <v>13.100000000000001</v>
      </c>
    </row>
    <row r="58" spans="4:23" ht="13.5" customHeight="1" x14ac:dyDescent="0.35">
      <c r="D58" s="22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4"/>
      <c r="U58" s="45">
        <v>56</v>
      </c>
      <c r="V58" s="51">
        <v>2015</v>
      </c>
      <c r="W58" s="48">
        <f>VLOOKUP(U58,Data!$A$5:$AH$89,Front!$I$4+2)</f>
        <v>13.600000000000001</v>
      </c>
    </row>
    <row r="59" spans="4:23" ht="13.5" customHeight="1" x14ac:dyDescent="0.35">
      <c r="D59" s="22"/>
      <c r="E59" s="59"/>
      <c r="F59" s="59"/>
      <c r="G59" s="59"/>
      <c r="H59" s="59"/>
      <c r="I59" s="59"/>
      <c r="P59" s="54"/>
      <c r="U59" s="45">
        <v>57</v>
      </c>
      <c r="V59" s="51">
        <v>2016</v>
      </c>
      <c r="W59" s="48">
        <f>VLOOKUP(U59,Data!$A$5:$AH$89,Front!$I$4+2)</f>
        <v>10.100000000000001</v>
      </c>
    </row>
    <row r="60" spans="4:23" ht="13.5" customHeight="1" x14ac:dyDescent="0.35">
      <c r="D60" s="22"/>
      <c r="E60" s="59"/>
      <c r="F60" s="59"/>
      <c r="G60" s="59"/>
      <c r="H60" s="59"/>
      <c r="I60" s="59"/>
      <c r="P60" s="54"/>
      <c r="U60" s="45">
        <v>58</v>
      </c>
      <c r="V60" s="51">
        <v>2017</v>
      </c>
      <c r="W60" s="48">
        <f>VLOOKUP(U60,Data!$A$5:$AH$89,Front!$I$4+2)</f>
        <v>10.6</v>
      </c>
    </row>
    <row r="61" spans="4:23" ht="13.5" customHeight="1" x14ac:dyDescent="0.35">
      <c r="D61" s="22"/>
      <c r="E61" s="59"/>
      <c r="F61" s="59"/>
      <c r="G61" s="59"/>
      <c r="H61" s="59"/>
      <c r="I61" s="59"/>
      <c r="P61" s="54"/>
      <c r="U61" s="45">
        <v>59</v>
      </c>
      <c r="V61" s="51">
        <v>2018</v>
      </c>
      <c r="W61" s="48">
        <f>VLOOKUP(U61,Data!$A$5:$AH$89,Front!$I$4+2)</f>
        <v>8.3000000000000007</v>
      </c>
    </row>
    <row r="62" spans="4:23" ht="13.5" customHeight="1" x14ac:dyDescent="0.35">
      <c r="D62" s="22"/>
      <c r="E62" s="59"/>
      <c r="F62" s="59"/>
      <c r="G62" s="59"/>
      <c r="H62" s="59"/>
      <c r="I62" s="59"/>
      <c r="P62" s="54"/>
      <c r="U62" s="45">
        <v>60</v>
      </c>
      <c r="V62" s="51">
        <v>2019</v>
      </c>
      <c r="W62" s="48">
        <f>VLOOKUP(U62,Data!$A$5:$AH$89,Front!$I$4+2)</f>
        <v>4.7</v>
      </c>
    </row>
    <row r="63" spans="4:23" ht="13.5" customHeight="1" x14ac:dyDescent="0.35">
      <c r="D63" s="22"/>
      <c r="E63" s="59"/>
      <c r="F63" s="59"/>
      <c r="G63" s="59"/>
      <c r="H63" s="59"/>
      <c r="I63" s="59"/>
      <c r="P63" s="54"/>
      <c r="U63" s="45">
        <v>61</v>
      </c>
      <c r="V63" s="51">
        <v>2020</v>
      </c>
      <c r="W63" s="48">
        <f>VLOOKUP(U63,Data!$A$5:$AH$89,Front!$I$4+2)</f>
        <v>8.4</v>
      </c>
    </row>
    <row r="64" spans="4:23" ht="13.5" customHeight="1" x14ac:dyDescent="0.35">
      <c r="D64" s="2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55"/>
      <c r="U64" s="45">
        <v>62</v>
      </c>
      <c r="V64" s="51">
        <v>2021</v>
      </c>
      <c r="W64" s="48">
        <f>VLOOKUP(U64,Data!$A$5:$AH$89,Front!$I$4+2)</f>
        <v>11.200000000000001</v>
      </c>
    </row>
    <row r="65" spans="21:26" x14ac:dyDescent="0.35">
      <c r="U65" s="45">
        <v>63</v>
      </c>
      <c r="V65" s="51">
        <v>2022</v>
      </c>
      <c r="W65" s="48">
        <f>VLOOKUP(U65,Data!$A$5:$AH$89,Front!$I$4+2)</f>
        <v>8.7999999999999989</v>
      </c>
    </row>
    <row r="66" spans="21:26" x14ac:dyDescent="0.35">
      <c r="U66" s="45">
        <v>64</v>
      </c>
      <c r="V66" s="51">
        <v>2023</v>
      </c>
      <c r="W66" s="48">
        <f>VLOOKUP(U66,Data!$A$5:$AH$89,Front!$I$4+2)</f>
        <v>7.1</v>
      </c>
    </row>
    <row r="67" spans="21:26" x14ac:dyDescent="0.35">
      <c r="U67" s="45">
        <v>65</v>
      </c>
      <c r="V67" s="51">
        <v>2024</v>
      </c>
      <c r="W67" s="48">
        <f>VLOOKUP(U67,Data!$A$5:$AH$89,Front!$I$4+2)</f>
        <v>4.3999999999999995</v>
      </c>
    </row>
    <row r="68" spans="21:26" x14ac:dyDescent="0.35">
      <c r="U68" s="45">
        <v>66</v>
      </c>
      <c r="V68" s="51">
        <v>2025</v>
      </c>
      <c r="W68" s="48">
        <f>VLOOKUP(U68,Data!$A$5:$AH$89,Front!$I$4+2)</f>
        <v>2.6</v>
      </c>
    </row>
    <row r="69" spans="21:26" x14ac:dyDescent="0.35">
      <c r="U69" s="45">
        <v>67</v>
      </c>
      <c r="V69" s="51">
        <v>2026</v>
      </c>
      <c r="W69" s="48">
        <f>VLOOKUP(U69,Data!$A$5:$AH$89,Front!$I$4+2)</f>
        <v>0</v>
      </c>
    </row>
    <row r="70" spans="21:26" x14ac:dyDescent="0.35">
      <c r="U70" s="45">
        <v>68</v>
      </c>
      <c r="V70" s="51">
        <v>2027</v>
      </c>
      <c r="W70" s="48">
        <f>VLOOKUP(U70,Data!$A$5:$AH$89,Front!$I$4+2)</f>
        <v>0</v>
      </c>
    </row>
    <row r="71" spans="21:26" x14ac:dyDescent="0.35">
      <c r="U71" s="45">
        <v>69</v>
      </c>
      <c r="V71" s="51">
        <v>2028</v>
      </c>
      <c r="W71" s="48">
        <f>VLOOKUP(U71,Data!$A$5:$AH$89,Front!$I$4+2)</f>
        <v>0</v>
      </c>
    </row>
    <row r="72" spans="21:26" x14ac:dyDescent="0.35">
      <c r="U72" s="45">
        <v>70</v>
      </c>
      <c r="W72" s="48"/>
    </row>
    <row r="73" spans="21:26" x14ac:dyDescent="0.35">
      <c r="U73" s="45">
        <v>71</v>
      </c>
      <c r="V73" s="47" t="s">
        <v>89</v>
      </c>
      <c r="W73" s="48"/>
    </row>
    <row r="74" spans="21:26" x14ac:dyDescent="0.35">
      <c r="U74" s="45">
        <v>72</v>
      </c>
      <c r="V74" s="51">
        <v>2011</v>
      </c>
      <c r="W74" s="48">
        <f>VLOOKUP(U74,Data!$A$5:$AH$89,Front!$I$4+2)</f>
        <v>1515</v>
      </c>
      <c r="Z74" s="41" t="str">
        <f>IF(W76&gt;W74,"rise","decline")</f>
        <v>rise</v>
      </c>
    </row>
    <row r="75" spans="21:26" x14ac:dyDescent="0.35">
      <c r="U75" s="45">
        <v>73</v>
      </c>
      <c r="V75" s="51">
        <v>2016</v>
      </c>
      <c r="W75" s="48">
        <f>VLOOKUP(U75,Data!$A$5:$AH$89,Front!$I$4+2)</f>
        <v>1942</v>
      </c>
    </row>
    <row r="76" spans="21:26" x14ac:dyDescent="0.35">
      <c r="U76" s="45">
        <v>74</v>
      </c>
      <c r="V76" s="51">
        <v>2021</v>
      </c>
      <c r="W76" s="48">
        <f>VLOOKUP(U76,Data!$A$5:$AH$89,Front!$I$4+2)</f>
        <v>2366</v>
      </c>
    </row>
    <row r="77" spans="21:26" x14ac:dyDescent="0.35">
      <c r="U77" s="45">
        <v>75</v>
      </c>
      <c r="V77" s="53" t="s">
        <v>87</v>
      </c>
      <c r="W77" s="48">
        <f>VLOOKUP(U77,Data!$A$5:$AH$89,Front!$I$4+2)</f>
        <v>14.955090482722003</v>
      </c>
    </row>
    <row r="78" spans="21:26" x14ac:dyDescent="0.35">
      <c r="U78" s="45">
        <v>76</v>
      </c>
      <c r="V78" s="51" t="s">
        <v>88</v>
      </c>
      <c r="W78" s="48">
        <f>VLOOKUP(U78,Data!$A$5:$AH$89,Front!$I$4+2)</f>
        <v>851</v>
      </c>
    </row>
    <row r="79" spans="21:26" x14ac:dyDescent="0.35">
      <c r="U79" s="45">
        <v>77</v>
      </c>
      <c r="W79" s="48"/>
    </row>
    <row r="80" spans="21:26" x14ac:dyDescent="0.35">
      <c r="U80" s="45">
        <v>78</v>
      </c>
      <c r="V80" s="47" t="s">
        <v>97</v>
      </c>
      <c r="W80" s="48"/>
    </row>
    <row r="81" spans="21:24" x14ac:dyDescent="0.35">
      <c r="U81" s="45">
        <v>79</v>
      </c>
      <c r="V81" s="45" t="s">
        <v>100</v>
      </c>
      <c r="W81" s="48">
        <f>VLOOKUP(U81,Data!$A$5:$AH$89,Front!$I$4+2)</f>
        <v>0.92983939137785288</v>
      </c>
      <c r="X81" s="44">
        <f>SUM(W82,W84,W86)</f>
        <v>93.702451394759095</v>
      </c>
    </row>
    <row r="82" spans="21:24" x14ac:dyDescent="0.35">
      <c r="U82" s="45">
        <v>80</v>
      </c>
      <c r="V82" s="45" t="s">
        <v>116</v>
      </c>
      <c r="W82" s="48">
        <f>VLOOKUP(U82,Data!$A$5:$AH$89,Front!$I$4+2)</f>
        <v>16.145393068469989</v>
      </c>
    </row>
    <row r="83" spans="21:24" x14ac:dyDescent="0.35">
      <c r="U83" s="45">
        <v>81</v>
      </c>
      <c r="V83" s="45" t="s">
        <v>92</v>
      </c>
      <c r="W83" s="48">
        <f>VLOOKUP(U83,Data!$A$5:$AH$89,Front!$I$4+2)</f>
        <v>1.9019442096365173</v>
      </c>
    </row>
    <row r="84" spans="21:24" x14ac:dyDescent="0.35">
      <c r="U84" s="45">
        <v>82</v>
      </c>
      <c r="V84" s="45" t="s">
        <v>93</v>
      </c>
      <c r="W84" s="48">
        <f>VLOOKUP(U84,Data!$A$5:$AH$89,Front!$I$4+2)</f>
        <v>30.600169061707522</v>
      </c>
    </row>
    <row r="85" spans="21:24" x14ac:dyDescent="0.35">
      <c r="U85" s="45">
        <v>83</v>
      </c>
      <c r="V85" s="45" t="s">
        <v>117</v>
      </c>
      <c r="W85" s="48">
        <f>VLOOKUP(U85,Data!$A$5:$AH$89,Front!$I$4+2)</f>
        <v>3.6770921386305999</v>
      </c>
    </row>
    <row r="86" spans="21:24" x14ac:dyDescent="0.35">
      <c r="U86" s="45">
        <v>84</v>
      </c>
      <c r="V86" s="45" t="s">
        <v>95</v>
      </c>
      <c r="W86" s="48">
        <f>VLOOKUP(U86,Data!$A$5:$AH$89,Front!$I$4+2)</f>
        <v>46.956889264581577</v>
      </c>
    </row>
    <row r="87" spans="21:24" x14ac:dyDescent="0.35">
      <c r="U87" s="45">
        <v>85</v>
      </c>
      <c r="V87" s="45" t="s">
        <v>96</v>
      </c>
      <c r="W87" s="48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2024-04-30T06:43:09Z</value>
    </field>
    <field name="Objective-IsApproved">
      <value order="0">false</value>
    </field>
    <field name="Objective-IsPublished">
      <value order="0">true</value>
    </field>
    <field name="Objective-DatePublished">
      <value order="0">2025-12-08T00:21:43Z</value>
    </field>
    <field name="Objective-ModificationStamp">
      <value order="0">2025-12-08T00:21:43Z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vA16200742</value>
    </field>
    <field name="Objective-Version">
      <value order="0">3.0</value>
    </field>
    <field name="Objective-VersionNumber">
      <value order="0">3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2025-12-07T23:10:15Z</cp:lastPrinted>
  <dcterms:created xsi:type="dcterms:W3CDTF">2023-05-14T23:44:31Z</dcterms:created>
  <dcterms:modified xsi:type="dcterms:W3CDTF">2025-12-08T00:20:05Z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A10890131</vt:lpwstr>
  </op:property>
  <op:property fmtid="{D5CDD505-2E9C-101B-9397-08002B2CF9AE}" pid="4" name="Objective-Title">
    <vt:lpwstr xmlns:vt="http://schemas.openxmlformats.org/officeDocument/2006/docPropsVTypes">2024 Infographic Housing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2024-04-30T06:43:09Z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2025-12-08T00:21:43Z</vt:filetime>
  </op:property>
  <op:property fmtid="{D5CDD505-2E9C-101B-9397-08002B2CF9AE}" pid="10" name="Objective-ModificationStamp">
    <vt:filetime xmlns:vt="http://schemas.openxmlformats.org/officeDocument/2006/docPropsVTypes">2025-12-08T00:21:43Z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vA16200742</vt:lpwstr>
  </op:property>
  <op:property fmtid="{D5CDD505-2E9C-101B-9397-08002B2CF9AE}" pid="16" name="Objective-Version">
    <vt:lpwstr xmlns:vt="http://schemas.openxmlformats.org/officeDocument/2006/docPropsVTypes">3.0</vt:lpwstr>
  </op:property>
  <op:property fmtid="{D5CDD505-2E9C-101B-9397-08002B2CF9AE}" pid="17" name="Objective-VersionNumber">
    <vt:r8 xmlns:vt="http://schemas.openxmlformats.org/officeDocument/2006/docPropsVTypes">3</vt:r8>
  </op:property>
  <op:property fmtid="{D5CDD505-2E9C-101B-9397-08002B2CF9AE}" pid="18" name="Objective-VersionComment">
    <vt:lpwstr xmlns:vt="http://schemas.openxmlformats.org/officeDocument/2006/docPropsVTypes">Updated information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