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aacf97553a8142d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D3BB19F3-2250-43A3-B406-50FEF7330585}" xr6:coauthVersionLast="47" xr6:coauthVersionMax="47" xr10:uidLastSave="{00000000-0000-0000-0000-000000000000}"/>
  <bookViews>
    <workbookView xWindow="-110" yWindow="-110" windowWidth="19420" windowHeight="11500" firstSheet="1" activeTab="1" xr2:uid="{14E86F06-8C04-4394-B006-F39C2681393E}"/>
  </bookViews>
  <sheets>
    <sheet name="Sheet1" sheetId="3"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G5" i="2" s="1"/>
  <c r="E6" i="2"/>
  <c r="E7" i="2"/>
  <c r="E8" i="2"/>
  <c r="G8" i="2" s="1"/>
  <c r="E9" i="2"/>
  <c r="E10" i="2"/>
  <c r="E11" i="2"/>
  <c r="G11" i="2" s="1"/>
  <c r="E12" i="2"/>
  <c r="E13" i="2"/>
  <c r="G13" i="2" s="1"/>
  <c r="E14" i="2"/>
  <c r="G14" i="2" s="1"/>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E46" i="2"/>
  <c r="E47" i="2"/>
  <c r="E48" i="2"/>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E66" i="2"/>
  <c r="E67" i="2"/>
  <c r="E68" i="2"/>
  <c r="G68" i="2" s="1"/>
  <c r="E69" i="2"/>
  <c r="G69" i="2" s="1"/>
  <c r="E71" i="3"/>
  <c r="D71" i="3"/>
  <c r="C71" i="3"/>
  <c r="E70" i="3"/>
  <c r="D70" i="3"/>
  <c r="C70"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57" i="3"/>
  <c r="D57" i="3"/>
  <c r="C57" i="3"/>
  <c r="E56" i="3"/>
  <c r="D56" i="3"/>
  <c r="C56" i="3"/>
  <c r="E55" i="3"/>
  <c r="D55" i="3"/>
  <c r="C55" i="3"/>
  <c r="E54" i="3"/>
  <c r="D54" i="3"/>
  <c r="C54" i="3"/>
  <c r="E53" i="3"/>
  <c r="D53" i="3"/>
  <c r="C53" i="3"/>
  <c r="E52" i="3"/>
  <c r="D52" i="3"/>
  <c r="C52" i="3"/>
  <c r="E51" i="3"/>
  <c r="D51" i="3"/>
  <c r="C51" i="3"/>
  <c r="E50" i="3"/>
  <c r="D50" i="3"/>
  <c r="C50" i="3"/>
  <c r="E49" i="3"/>
  <c r="D49" i="3"/>
  <c r="C49" i="3"/>
  <c r="E48" i="3"/>
  <c r="D48" i="3"/>
  <c r="C48" i="3"/>
  <c r="E47" i="3"/>
  <c r="D47" i="3"/>
  <c r="C47" i="3"/>
  <c r="E46" i="3"/>
  <c r="D46" i="3"/>
  <c r="C46" i="3"/>
  <c r="E45" i="3"/>
  <c r="D45" i="3"/>
  <c r="C45" i="3"/>
  <c r="E44" i="3"/>
  <c r="D44" i="3"/>
  <c r="C44" i="3"/>
  <c r="E43" i="3"/>
  <c r="D43" i="3"/>
  <c r="C43" i="3"/>
  <c r="E42" i="3"/>
  <c r="D42" i="3"/>
  <c r="C42"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C8" i="3"/>
  <c r="E7" i="3"/>
  <c r="D7" i="3"/>
  <c r="C7" i="3"/>
  <c r="R4" i="3"/>
  <c r="J4" i="3"/>
  <c r="C4" i="3"/>
  <c r="R3" i="3"/>
  <c r="J3" i="3"/>
  <c r="C3" i="3"/>
  <c r="G25" i="2"/>
  <c r="G6" i="2"/>
  <c r="G7" i="2"/>
  <c r="G9" i="2"/>
  <c r="G10" i="2"/>
  <c r="G12" i="2"/>
  <c r="G45" i="2"/>
  <c r="G46" i="2"/>
  <c r="G47" i="2"/>
  <c r="G48" i="2"/>
  <c r="G65" i="2"/>
  <c r="G66" i="2"/>
  <c r="G67" i="2"/>
  <c r="H5" i="2" l="1"/>
  <c r="H60" i="2"/>
  <c r="H19" i="2"/>
  <c r="H40" i="2"/>
  <c r="H8" i="2"/>
  <c r="H14" i="2"/>
  <c r="H10" i="2"/>
  <c r="H32" i="2"/>
  <c r="H9" i="2"/>
  <c r="H30" i="2"/>
  <c r="H49" i="2"/>
  <c r="H25" i="2"/>
  <c r="H59" i="2"/>
  <c r="H58" i="2"/>
  <c r="H38" i="2"/>
  <c r="H57" i="2"/>
  <c r="H37" i="2"/>
  <c r="H56" i="2"/>
  <c r="H13" i="2"/>
  <c r="H54" i="2"/>
  <c r="H31" i="2"/>
  <c r="H23" i="2"/>
  <c r="H41" i="2"/>
  <c r="H16" i="2"/>
  <c r="H36" i="2"/>
  <c r="H55" i="2"/>
  <c r="H33" i="2"/>
  <c r="H51" i="2"/>
  <c r="H50" i="2"/>
  <c r="H29" i="2"/>
  <c r="H48" i="2"/>
  <c r="H47" i="2"/>
  <c r="H27" i="2"/>
  <c r="H66" i="2"/>
  <c r="H46" i="2"/>
  <c r="H11" i="2"/>
  <c r="H65" i="2"/>
  <c r="H45" i="2"/>
  <c r="H39" i="2"/>
  <c r="H20" i="2"/>
  <c r="H35" i="2"/>
  <c r="H34" i="2"/>
  <c r="H53" i="2"/>
  <c r="H52" i="2"/>
  <c r="H7" i="2"/>
  <c r="H6" i="2"/>
  <c r="H28" i="2"/>
  <c r="H67" i="2"/>
  <c r="H26" i="2"/>
  <c r="H44" i="2"/>
  <c r="H63" i="2"/>
  <c r="H42" i="2"/>
  <c r="H12" i="2"/>
  <c r="H61" i="2"/>
  <c r="H18" i="2"/>
  <c r="H24" i="2"/>
  <c r="H21" i="2"/>
  <c r="H17" i="2"/>
  <c r="H62" i="2"/>
  <c r="H15" i="2"/>
  <c r="H64" i="2"/>
  <c r="H43" i="2"/>
  <c r="H22" i="2"/>
</calcChain>
</file>

<file path=xl/sharedStrings.xml><?xml version="1.0" encoding="utf-8"?>
<sst xmlns="http://schemas.openxmlformats.org/spreadsheetml/2006/main" count="451" uniqueCount="243">
  <si>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</si>
  <si>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</si>
  <si>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</si>
  <si>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</si>
  <si>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</si>
  <si>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</si>
  <si>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</si>
  <si>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</si>
  <si>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</si>
  <si>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</si>
  <si>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</si>
  <si>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</si>
  <si>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</si>
  <si>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</si>
  <si>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</si>
  <si>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</si>
  <si>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</si>
  <si>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</si>
  <si>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</si>
  <si>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</si>
  <si>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</si>
  <si>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</si>
  <si>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</si>
  <si>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</si>
  <si>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</si>
  <si>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</si>
  <si>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</si>
  <si>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</si>
  <si>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</si>
  <si>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</si>
  <si>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</si>
  <si>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</si>
  <si>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</si>
  <si>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</si>
  <si>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</si>
  <si>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</si>
  <si>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</si>
  <si>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</si>
  <si>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</si>
  <si>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</si>
  <si>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</si>
  <si>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</si>
  <si>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</si>
  <si>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</si>
  <si>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</si>
  <si>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</si>
  <si>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</si>
  <si>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</si>
  <si>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</si>
  <si>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</si>
  <si>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</si>
  <si>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</si>
  <si>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</si>
  <si>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</si>
  <si>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</si>
  <si>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</si>
  <si>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</si>
  <si>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</si>
  <si>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</si>
  <si>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</si>
  <si>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</si>
  <si>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</si>
  <si>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</si>
  <si>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</si>
  <si>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</si>
  <si>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</si>
  <si>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</si>
  <si>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</si>
  <si>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</si>
  <si>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</si>
  <si>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Gifts etc</t>
  </si>
  <si>
    <t>Veterans</t>
  </si>
  <si>
    <t>Total</t>
  </si>
  <si>
    <t>Revenue</t>
  </si>
  <si>
    <t>Total community Contributions</t>
  </si>
  <si>
    <t>Total gaming revenue</t>
  </si>
  <si>
    <t>Per cent of revenue contributed to community</t>
  </si>
  <si>
    <t>Start</t>
  </si>
  <si>
    <t>(FIND(" (b)",F7,1))-(FIND("services) ",F7,1)+10)</t>
  </si>
  <si>
    <t>End</t>
  </si>
  <si>
    <t>Formula</t>
  </si>
  <si>
    <t>MID(F7,FIND("NGR",F7,1)+8,(FIND(" A ",F7,1)-8)-(FIND("NGR",F7,1)+6))</t>
  </si>
  <si>
    <t>MID(F7,FIND("families",F7)+9,LEN((F7))-FIND("families",F7)+9)</t>
  </si>
  <si>
    <t>MID(F7,(FIND("services",F7,1)+10),(FIND(" (b)",F7,1)-(FIND("services",F7,1)+10)))</t>
  </si>
  <si>
    <t>2024-2025 Net Gaming Revenue ("NGR") $ 1,111,571,822 CLASS A $ (a) Donations, gifts and sponsorships (including cash, goods and services) 20,099,037 (b) Cost of providing and maintaining sporting activities for use by club members 37,408,607 (c) Cost of any subsidy for the provision of goods and services but excluding alcohol 18,116,418 (d) Voluntary Services provided by members and/or staff of the club to another person in the community 4,966,897 (e) Advice, support and services provided by the RSL (Victorian Branch) to ex-service personnel, their carers and families 2,533,707</t>
  </si>
  <si>
    <t>-</t>
  </si>
  <si>
    <t>2024-2025 Net Gaming Revenue ("NGR") $ 1,292,671 CLASS A $ (a) Donations, gifts and sponsorships (including cash, goods and services) 21,337 (b) Cost of providing and maintaining sporting activities for use by club members - (c) Cost of any subsidy for the provision of goods and services but excluding alcohol 64,430 (d) Voluntary Services provided by members and/or staff of the club to another person in the community - (e) Advice, support and services provided by the RSL (Victorian Branch) to ex-service personnel, their carers and families -</t>
  </si>
  <si>
    <t>2024-2025 Net Gaming Revenue ("NGR") $ 6,723,081 CLASS A $ (a) Donations, gifts and sponsorships (including cash, goods and services) 37,297 (b) Cost of providing and maintaining sporting activities for use by club members 8,103 (c) Cost of any subsidy for the provision of goods and services but excluding alcohol 46,928 (d) Voluntary Services provided by members and/or staff of the club to another person in the community 179,280 (e) Advice, support and services provided by the RSL (Victorian Branch) to ex-service personnel, their carers and families -</t>
  </si>
  <si>
    <t>2024-2025 Net Gaming Revenue ("NGR") $ 28,298,436 CLASS A $ (a) Donations, gifts and sponsorships (including cash, goods and services) 1,816,795 (b) Cost of providing and maintaining sporting activities for use by club members 1,264,166 (c) Cost of any subsidy for the provision of goods and services but excluding alcohol 524,670 (d) Voluntary Services provided by members and/or staff of the club to another person in the community 25,190 (e) Advice, support and services provided by the RSL (Victorian Branch) to ex-service personnel, their carers and families -</t>
  </si>
  <si>
    <t>2024-2025 Net Gaming Revenue ("NGR") $ 17,946,067 CLASS A $ (a) Donations, gifts and sponsorships (including cash, goods and services) 248,611 (b) Cost of providing and maintaining sporting activities for use by club members - (c) Cost of any subsidy for the provision of goods and services but excluding alcohol 1,146,438 (d) Voluntary Services provided by members and/or staff of the club to another person in the community 145,280 (e) Advice, support and services provided by the RSL (Victorian Branch) to ex-service personnel, their carers and families 191,680</t>
  </si>
  <si>
    <t>2024-2025 Net Gaming Revenue ("NGR") $ 19,470,556 CLASS A $ (a) Donations, gifts and sponsorships (including cash, goods and services) 456,630 (b) Cost of providing and maintaining sporting activities for use by club members 8,470 (c) Cost of any subsidy for the provision of goods and services but excluding alcohol 208,277 (d) Voluntary Services provided by members and/or staff of the club to another person in the community 71,456 (e) Advice, support and services provided by the RSL (Victorian Branch) to ex-service personnel, their carers and families 89,825</t>
  </si>
  <si>
    <t>2024-2025 Net Gaming Revenue ("NGR") $ 17,826,042 CLASS A $ (a) Donations, gifts and sponsorships (including cash, goods and services) 217,114 (b) Cost of providing and maintaining sporting activities for use by club members 972,758 (c) Cost of any subsidy for the provision of goods and services but excluding alcohol 212,965 (d) Voluntary Services provided by members and/or staff of the club to another person in the community - (e) Advice, support and services provided by the RSL (Victorian Branch) to ex-service personnel, their carers and families -</t>
  </si>
  <si>
    <t>2024-2025 Net Gaming Revenue ("NGR") $ 3,568,338 CLASS A $ (a) Donations, gifts and sponsorships (including cash, goods and services) 18,075 (b) Cost of providing and maintaining sporting activities for use by club members 537,291 (c) Cost of any subsidy for the provision of goods and services but excluding alcohol 71,973 (d) Voluntary Services provided by members and/or staff of the club to another person in the community - (e) Advice, support and services provided by the RSL (Victorian Branch) to ex-service personnel, their carers and families -</t>
  </si>
  <si>
    <t>2024-2025 Net Gaming Revenue ("NGR") $ 38,914,674 CLASS A $ (a) Donations, gifts and sponsorships (including cash, goods and services) 1,445,103 (b) Cost of providing and maintaining sporting activities for use by club members 577,967 (c) Cost of any subsidy for the provision of goods and services but excluding alcohol 276,251 (d) Voluntary Services provided by members and/or staff of the club to another person in the community 71,280 (e) Advice, support and services provided by the RSL (Victorian Branch) to ex-service personnel, their carers and families 4,216</t>
  </si>
  <si>
    <t>2024-2025 Net Gaming Revenue ("NGR") $ 9,373,606 CLASS A $ (a) Donations, gifts and sponsorships (including cash, goods and services) 230,304 (b) Cost of providing and maintaining sporting activities for use by club members - (c) Cost of any subsidy for the provision of goods and services but excluding alcohol 182,429 (d) Voluntary Services provided by members and/or staff of the club to another person in the community - (e) Advice, support and services provided by the RSL (Victorian Branch) to ex-service personnel, their carers and families -</t>
  </si>
  <si>
    <t>2024-2025 Net Gaming Revenue ("NGR") $ 17,986,667 CLASS A $ (a) Donations, gifts and sponsorships (including cash, goods and services) 102,576 (b) Cost of providing and maintaining sporting activities for use by club members 1,943,805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</si>
  <si>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$ 30,899,153 CLASS A $ (a) Donations, gifts and sponsorships (including cash, goods and services) 251,434 (b) Cost of providing and maintaining sporting activities for use by club members 4,946,854 (c) Cost of any subsidy for the provision of goods and services but excluding alcohol 343,729 (d) Voluntary Services provided by members and/or staff of the club to another person in the community - (e) Advice, support and services provided by the RSL (Victorian Branch) to ex-service personnel, their carers and families -</t>
  </si>
  <si>
    <t>2024-2025 Net Gaming Revenue ("NGR") $ 9,007,387 CLASS A $ (a) Donations, gifts and sponsorships (including cash, goods and services) 55,542 (b) Cost of providing and maintaining sporting activities for use by club members 129,155 (c) Cost of any subsidy for the provision of goods and services but excluding alcohol 338,185 (d) Voluntary Services provided by members and/or staff of the club to another person in the community 15,300 (e) Advice, support and services provided by the RSL (Victorian Branch) to ex-service personnel, their carers and families -</t>
  </si>
  <si>
    <t>2024-2025 Net Gaming Revenue ("NGR") $ 3,202,194 CLASS A $ (a) Donations, gifts and sponsorships (including cash, goods and services) 19,805 (b) Cost of providing and maintaining sporting activities for use by club members 66,225 (c) Cost of any subsidy for the provision of goods and services but excluding alcohol 57,079 (d) Voluntary Services provided by members and/or staff of the club to another person in the community 10,590 (e) Advice, support and services provided by the RSL (Victorian Branch) to ex-service personnel, their carers and families -</t>
  </si>
  <si>
    <t>2024-2025 Net Gaming Revenue ("NGR") $ 1,131,290 CLASS A $ (a) Donations, gifts and sponsorships (including cash, goods and services) - (b) Cost of providing and maintaining sporting activities for use by club members 57,751 (c) Cost of any subsidy for the provision of goods and services but excluding alcohol 32,030 (d) Voluntary Services provided by members and/or staff of the club to another person in the community - (e) Advice, support and services provided by the RSL (Victorian Branch) to ex-service personnel, their carers and families -</t>
  </si>
  <si>
    <t>2024-2025 Net Gaming Revenue ("NGR") $ 9,525,802 CLASS A $ (a) Donations, gifts and sponsorships (including cash, goods and services) 40,621 (b) Cost of providing and maintaining sporting activities for use by club members 4,300 (c) Cost of any subsidy for the provision of goods and services but excluding alcohol 332,401 (d) Voluntary Services provided by members and/or staff of the club to another person in the community 23,719 (e) Advice, support and services provided by the RSL (Victorian Branch) to ex-service personnel, their carers and families 25,551</t>
  </si>
  <si>
    <t>2024-2025 Net Gaming Revenue ("NGR") $ 27,209,330 CLASS A $ (a) Donations, gifts and sponsorships (including cash, goods and services) 269,275 (b) Cost of providing and maintaining sporting activities for use by club members 430,330 (c) Cost of any subsidy for the provision of goods and services but excluding alcohol 210,512 (d) Voluntary Services provided by members and/or staff of the club to another person in the community 109,265 (e) Advice, support and services provided by the RSL (Victorian Branch) to ex-service personnel, their carers and families -</t>
  </si>
  <si>
    <t>2024-2025 Net Gaming Revenue ("NGR") $ 16,634,404 CLASS A $ (a) Donations, gifts and sponsorships (including cash, goods and services) 264,670 (b) Cost of providing and maintaining sporting activities for use by club members 141,813 (c) Cost of any subsidy for the provision of goods and services but excluding alcohol 644,882 (d) Voluntary Services provided by members and/or staff of the club to another person in the community 203,595 (e) Advice, support and services provided by the RSL (Victorian Branch) to ex-service personnel, their carers and families 20,128</t>
  </si>
  <si>
    <t>2024-2025 Net Gaming Revenue ("NGR") $ 2,372,650 CLASS A $ (a) Donations, gifts and sponsorships (including cash, goods and services) 13,592 (b) Cost of providing and maintaining sporting activities for use by club members - (c) Cost of any subsidy for the provision of goods and services but excluding alcohol 15,154 (d) Voluntary Services provided by members and/or staff of the club to another person in the community - (e) Advice, support and services provided by the RSL (Victorian Branch) to ex-service personnel, their carers and families -</t>
  </si>
  <si>
    <t>2024-2025 Net Gaming Revenue ("NGR") $ 24,176,575 CLASS A $ (a) Donations, gifts and sponsorships (including cash, goods and services) 166,730 (b) Cost of providing and maintaining sporting activities for use by club members 1,179,053 (c) Cost of any subsidy for the provision of goods and services but excluding alcohol 593,572 (d) Voluntary Services provided by members and/or staff of the club to another person in the community 64,438 (e) Advice, support and services provided by the RSL (Victorian Branch) to ex-service personnel, their carers and families 493,508</t>
  </si>
  <si>
    <t>2024-2025 Net Gaming Revenue ("NGR") $ 3,228,593 CLASS A $ (a) Donations, gifts and sponsorships (including cash, goods and services) 13,400 (b) Cost of providing and maintaining sporting activities for use by club members 103,856 (c) Cost of any subsidy for the provision of goods and services but excluding alcohol 4,480 (d) Voluntary Services provided by members and/or staff of the club to another person in the community - (e) Advice, support and services provided by the RSL (Victorian Branch) to ex-service personnel, their carers and families -</t>
  </si>
  <si>
    <t>2024-2025 Net Gaming Revenue ("NGR") $ 28,528,658 CLASS A $ (a) Donations, gifts and sponsorships (including cash, goods and services) 469,375 (b) Cost of providing and maintaining sporting activities for use by club members - (c) Cost of any subsidy for the provision of goods and services but excluding alcohol 807,656 (d) Voluntary Services provided by members and/or staff of the club to another person in the community 186,093 (e) Advice, support and services provided by the RSL (Victorian Branch) to ex-service personnel, their carers and families 168,050</t>
  </si>
  <si>
    <t>2024-2025 Net Gaming Revenue ("NGR") $ 81,128,656 CLASS A $ (a) Donations, gifts and sponsorships (including cash, goods and services) 1,074,845 (b) Cost of providing and maintaining sporting activities for use by club members 1,731,758 (c) Cost of any subsidy for the provision of goods and services but excluding alcohol 1,061,381 (d) Voluntary Services provided by members and/or staff of the club to another person in the community 888,548 (e) Advice, support and services provided by the RSL (Victorian Branch) to ex-service personnel, their carers and families 143,098</t>
  </si>
  <si>
    <t>2024-2025 Net Gaming Revenue ("NGR") $ 60,055,473 CLASS A $ (a) Donations, gifts and sponsorships (including cash, goods and services) 1,225,017 (b) Cost of providing and maintaining sporting activities for use by club members 2,270,451 (c) Cost of any subsidy for the provision of goods and services but excluding alcohol 740,099 (d) Voluntary Services provided by members and/or staff of the club to another person in the community 39,430 (e) Advice, support and services provided by the RSL (Victorian Branch) to ex-service personnel, their carers and families 51,764</t>
  </si>
  <si>
    <t>024-2025 Net Gaming Revenue ("NGR") $ 20,733,114 CLASS A $ (a) Donations, gifts and sponsorships (including cash, goods and services) 241,512 (b) Cost of providing and maintaining sporting activities for use by club members 1,198,069 (c) Cost of any subsidy for the provision of goods and services but excluding alcohol 112,144 (d) Voluntary Services provided by members and/or staff of the club to another person in the community 132,920 (e) Advice, support and services provided by the RSL (Victorian Branch) to ex-service personnel, their carers and families -</t>
  </si>
  <si>
    <t>2024-2025 Net Gaming Revenue ("NGR") $ 1,611,239 CLASS A $ (a) Donations, gifts and sponsorships (including cash, goods and services) 7,430 (b) Cost of providing and maintaining sporting activities for use by club members 69,397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</si>
  <si>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$ 34,212,196 CLASS A $ (a) Donations, gifts and sponsorships (including cash, goods and services) 919,934 (b) Cost of providing and maintaining sporting activities for use by club members 2,047,996 (c) Cost of any subsidy for the provision of goods and services but excluding alcohol 270,245 (d) Voluntary Services provided by members and/or staff of the club to another person in the community 33,130 (e) Advice, support and services provided by the RSL (Victorian Branch) to ex-service personnel, their carers and families 16,622</t>
  </si>
  <si>
    <t>2024-2025 Net Gaming Revenue ("NGR") $ 13,207,172 CLASS A $ (a) Donations, gifts and sponsorships (including cash, goods and services) 342,501 (b) Cost of providing and maintaining sporting activities for use by club members - (c) Cost of any subsidy for the provision of goods and services but excluding alcohol 83,000 (d) Voluntary Services provided by members and/or staff of the club to another person in the community 48,922 (e) Advice, support and services provided by the RSL (Victorian Branch) to ex-service personnel, their carers and families 1,431</t>
  </si>
  <si>
    <t>2024-2025 Net Gaming Revenue ("NGR") $ 26,081,808 CLASS A $ (a) Donations, gifts and sponsorships (including cash, goods and services) 453,794 (b) Cost of providing and maintaining sporting activities for use by club members 608,407 (c) Cost of any subsidy for the provision of goods and services but excluding alcohol 403,708 (d) Voluntary Services provided by members and/or staff of the club to another person in the community - (e) Advice, support and services provided by the RSL (Victorian Branch) to ex-service personnel, their carers and families -</t>
  </si>
  <si>
    <t>2024-2025 Net Gaming Revenue ("NGR") $ 18,175,206 CLASS A $ (a) Donations, gifts and sponsorships (including cash, goods and services) 623,678 (b) Cost of providing and maintaining sporting activities for use by club members 245,120 (c) Cost of any subsidy for the provision of goods and services but excluding alcohol 498,884 (d) Voluntary Services provided by members and/or staff of the club to another person in the community 54,700 (e) Advice, support and services provided by the RSL (Victorian Branch) to ex-service personnel, their carers and families 330,701</t>
  </si>
  <si>
    <t>2024-2025 Net Gaming Revenue ("NGR") $ 19,437,585 CLASS A $ (a) Donations, gifts and sponsorships (including cash, goods and services) 143,642 (b) Cost of providing and maintaining sporting activities for use by club members - (c) Cost of any subsidy for the provision of goods and services but excluding alcohol 360,453 (d) Voluntary Services provided by members and/or staff of the club to another person in the community - (e) Advice, support and services provided by the RSL (Victorian Branch) to ex-service personnel, their carers and families -</t>
  </si>
  <si>
    <t>2024-2025 Net Gaming Revenue ("NGR") $ 38,479,739 CLASS A $ (a) Donations, gifts and sponsorships (including cash, goods and services) 612,826 (b) Cost of providing and maintaining sporting activities for use by club members 818,410 (c) Cost of any subsidy for the provision of goods and services but excluding alcohol 447,051 (d) Voluntary Services provided by members and/or staff of the club to another person in the community 163,875 (e) Advice, support and services provided by the RSL (Victorian Branch) to ex-service personnel, their carers and families 15,638</t>
  </si>
  <si>
    <t>2024-2025 Net Gaming Revenue ("NGR") $ 4,281,063 CLASS A $ (a) Donations, gifts and sponsorships (including cash, goods and services) 91,729 (b) Cost of providing and maintaining sporting activities for use by club members 53,549 (c) Cost of any subsidy for the provision of goods and services but excluding alcohol 144,323 (d) Voluntary Services provided by members and/or staff of the club to another person in the community 3,532 (e) Advice, support and services provided by the RSL (Victorian Branch) to ex-service personnel, their carers and families 56,457</t>
  </si>
  <si>
    <t>2024-2025 Net Gaming Revenue ("NGR") $ 7,543,556 CLASS A $ (a) Donations, gifts and sponsorships (including cash, goods and services) 195,376 (b) Cost of providing and maintaining sporting activities for use by club members 366,439 (c) Cost of any subsidy for the provision of goods and services but excluding alcohol 320,970 (d) Voluntary Services provided by members and/or staff of the club to another person in the community 151,068 (e) Advice, support and services provided by the RSL (Victorian Branch) to ex-service personnel, their carers and families -</t>
  </si>
  <si>
    <t>2024-2025 Net Gaming Revenue ("NGR") $ 1,912,151 CLASS A $ (a) Donations, gifts and sponsorships (including cash, goods and services) 37,376 (b) Cost of providing and maintaining sporting activities for use by club members 333,200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</si>
  <si>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$ 30,718,045 CLASS A $ (a) Donations, gifts and sponsorships (including cash, goods and services) 247,397 (b) Cost of providing and maintaining sporting activities for use by club members 465,402 (c) Cost of any subsidy for the provision of goods and services but excluding alcohol 128,231 (d) Voluntary Services provided by members and/or staff of the club to another person in the community 1,497 (e) Advice, support and services provided by the RSL (Victorian Branch) to ex-service personnel, their carers and families -</t>
  </si>
  <si>
    <t>2024-2025 Net Gaming Revenue ("NGR") $ 24,630,566 CLASS A $ (a) Donations, gifts and sponsorships (including cash, goods and services) 279,088 (b) Cost of providing and maintaining sporting activities for use by club members 701,161 (c) Cost of any subsidy for the provision of goods and services but excluding alcohol 747,798 (d) Voluntary Services provided by members and/or staff of the club to another person in the community 52,940 (e) Advice, support and services provided by the RSL (Victorian Branch) to ex-service personnel, their carers and families 156,101</t>
  </si>
  <si>
    <t>2024-2025 Net Gaming Revenue ("NGR") $ 32,698,090 CLASS A $ (a) Donations, gifts and sponsorships (including cash, goods and services) 3,621,664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</si>
  <si>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$ 31,523,252 CLASS A $ (a) Donations, gifts and sponsorships (including cash, goods and services) 191,768 (b) Cost of providing and maintaining sporting activities for use by club members 842,167 (c) Cost of any subsidy for the provision of goods and services but excluding alcohol 529,151 (d) Voluntary Services provided by members and/or staff of the club to another person in the community - (e) Advice, support and services provided by the RSL (Victorian Branch) to ex-service personnel, their carers and families -</t>
  </si>
  <si>
    <t>2024-2025 Net Gaming Revenue ("NGR") $ 22,801,614 CLASS A $ (a) Donations, gifts and sponsorships (including cash, goods and services) 220,114 (b) Cost of providing and maintaining sporting activities for use by club members 69,910 (c) Cost of any subsidy for the provision of goods and services but excluding alcohol 711,232 (d) Voluntary Services provided by members and/or staff of the club to another person in the community 26,630 (e) Advice, support and services provided by the RSL (Victorian Branch) to ex-service personnel, their carers and families 101,568</t>
  </si>
  <si>
    <t>2024-2025 Net Gaming Revenue ("NGR") $ 11,203,793 CLASS A $ (a) Donations, gifts and sponsorships (including cash, goods and services) 172,587 (b) Cost of providing and maintaining sporting activities for use by club members 949,612 (c) Cost of any subsidy for the provision of goods and services but excluding alcohol 82,967 (d) Voluntary Services provided by members and/or staff of the club to another person in the community 1,820 (e) Advice, support and services provided by the RSL (Victorian Branch) to ex-service personnel, their carers and families -</t>
  </si>
  <si>
    <t>2024-2025 Net Gaming Revenue ("NGR") $ 2,435,028 CLASS A $ (a) Donations, gifts and sponsorships (including cash, goods and services) 6,224 (b) Cost of providing and maintaining sporting activities for use by club members 199,095 (c) Cost of any subsidy for the provision of goods and services but excluding alcohol 33,600 (d) Voluntary Services provided by members and/or staff of the club to another person in the community - (e) Advice, support and services provided by the RSL (Victorian Branch) to ex-service personnel, their carers and families -</t>
  </si>
  <si>
    <t>2024-2025 Net Gaming Revenue ("NGR") $ 46,717,239 CLASS A $ (a) Donations, gifts and sponsorships (including cash, goods and services) 198,788 (b) Cost of providing and maintaining sporting activities for use by club members 3,546,665 (c) Cost of any subsidy for the provision of goods and services but excluding alcohol 873,020 (d) Voluntary Services provided by members and/or staff of the club to another person in the community 341,238 (e) Advice, support and services provided by the RSL (Victorian Branch) to ex-service personnel, their carers and families 69,037</t>
  </si>
  <si>
    <t>2024-2025 Net Gaming Revenue ("NGR") $ 21,526,304 CLASS A $ (a) Donations, gifts and sponsorships (including cash, goods and services) 466,148 (b) Cost of providing and maintaining sporting activities for use by club members 2,614,185 (c) Cost of any subsidy for the provision of goods and services but excluding alcohol 526,248 (d) Voluntary Services provided by members and/or staff of the club to another person in the community 135,980 (e) Advice, support and services provided by the RSL (Victorian Branch) to ex-service personnel, their carers and families -</t>
  </si>
  <si>
    <t>2024-2025 Net Gaming Revenue ("NGR") $ 5,280,803 CLASS A $ (a) Donations, gifts and sponsorships (including cash, goods and services) 49,091 (b) Cost of providing and maintaining sporting activities for use by club members 297,851 (c) Cost of any subsidy for the provision of goods and services but excluding alcohol 7,989 (d) Voluntary Services provided by members and/or staff of the club to another person in the community - (e) Advice, support and services provided by the RSL (Victorian Branch) to ex-service personnel, their carers and families -</t>
  </si>
  <si>
    <t>2024-2025 Net Gaming Revenue ("NGR") $ 16,965,456 CLASS A $ (a) Donations, gifts and sponsorships (including cash, goods and services) 19,357 (b) Cost of providing and maintaining sporting activities for use by club members 47,616 (c) Cost of any subsidy for the provision of goods and services but excluding alcohol 233,418 (d) Voluntary Services provided by members and/or staff of the club to another person in the community 181,520 (e) Advice, support and services provided by the RSL (Victorian Branch) to ex-service personnel, their carers and families 70,133</t>
  </si>
  <si>
    <t>2024-2025 Net Gaming Revenue ("NGR") $ 26,886,621 CLASS A $ (a) Donations, gifts and sponsorships (including cash, goods and services) 225,033 (b) Cost of providing and maintaining sporting activities for use by club members 1,521,818 (c) Cost of any subsidy for the provision of goods and services but excluding alcohol 369,801 (d) Voluntary Services provided by members and/or staff of the club to another person in the community 262,943 (e) Advice, support and services provided by the RSL (Victorian Branch) to ex-service personnel, their carers and families 69,037</t>
  </si>
  <si>
    <t>2024-2025 Net Gaming Revenue ("NGR") $ 4,180,498 CLASS A $ (a) Donations, gifts and sponsorships (including cash, goods and services) 20,900 (b) Cost of providing and maintaining sporting activities for use by club members 1,440 (c) Cost of any subsidy for the provision of goods and services but excluding alcohol 16,166 (d) Voluntary Services provided by members and/or staff of the club to another person in the community - (e) Advice, support and services provided by the RSL (Victorian Branch) to ex-service personnel, their carers and families -</t>
  </si>
  <si>
    <t>2024-2025 Net Gaming Revenue ("NGR") $ 7,812,815 CLASS A $ (a) Donations, gifts and sponsorships (including cash, goods and services) 171,839 (b) Cost of providing and maintaining sporting activities for use by club members - (c) Cost of any subsidy for the provision of goods and services but excluding alcohol - (d) Voluntary Services provided by members and/or staff of the club to another person in the community 11,290 (e) Advice, support and services provided by the RSL (Victorian Branch) to ex-service personnel, their carers and families 262,474</t>
  </si>
  <si>
    <t>2024-2025 Net Gaming Revenue ("NGR") $ 1,116,607 CLASS A $ (a) Donations, gifts and sponsorships (including cash, goods and services) - (b) Cost of providing and maintaining sporting activities for use by club members 101,215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</si>
  <si>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$ 4,185,921 CLASS A $ (a) Donations, gifts and sponsorships (including cash, goods and services) 39,938 (b) Cost of providing and maintaining sporting activities for use by club members 44,189 (c) Cost of any subsidy for the provision of goods and services but excluding alcohol 212,043 (d) Voluntary Services provided by members and/or staff of the club to another person in the community 41,000 (e) Advice, support and services provided by the RSL (Victorian Branch) to ex-service personnel, their carers and families -</t>
  </si>
  <si>
    <t>2024-2025 Net Gaming Revenue ("NGR") $ 2,574,360 CLASS A $ (a) Donations, gifts and sponsorships (including cash, goods and services) 15,123 (b) Cost of providing and maintaining sporting activities for use by club members - (c) Cost of any subsidy for the provision of goods and services but excluding alcohol 10,236 (d) Voluntary Services provided by members and/or staff of the club to another person in the community - (e) Advice, support and services provided by the RSL (Victorian Branch) to ex-service personnel, their carers and families -</t>
  </si>
  <si>
    <t>2024-2025 Net Gaming Revenue ("NGR") $ 5,717,188 CLASS A $ (a) Donations, gifts and sponsorships (including cash, goods and services) 82,900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</si>
  <si>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$ 2,666,719 CLASS A $ (a) Donations, gifts and sponsorships (including cash, goods and services) 47,438 (b) Cost of providing and maintaining sporting activities for use by club members - (c) Cost of any subsidy for the provision of goods and services but excluding alcohol 73,244 (d) Voluntary Services provided by members and/or staff of the club to another person in the community - (e) Advice, support and services provided by the RSL (Victorian Branch) to ex-service personnel, their carers and families -</t>
  </si>
  <si>
    <t>2024-2025 Net Gaming Revenue ("NGR") $ 712,872 CLASS A $ (a) Donations, gifts and sponsorships (including cash, goods and services) 11,330 (b) Cost of providing and maintaining sporting activities for use by club members 162,708 (c) Cost of any subsidy for the provision of goods and services but excluding alcohol 27,000 (d) Voluntary Services provided by members and/or staff of the club to another person in the community - (e) Advice, support and services provided by the RSL (Victorian Branch) to ex-service personnel, their carers and families -</t>
  </si>
  <si>
    <t>2024-2025 Net Gaming Revenue ("NGR") $ 7,643,850 CLASS A $ (a) Donations, gifts and sponsorships (including cash, goods and services) 63,540 (b) Cost of providing and maintaining sporting activities for use by club members 192,480 (c) Cost of any subsidy for the provision of goods and services but excluding alcohol 210,532 (d) Voluntary Services provided by members and/or staff of the club to another person in the community 95,080 (e) Advice, support and services provided by the RSL (Victorian Branch) to ex-service personnel, their carers and families 10,481</t>
  </si>
  <si>
    <t>2024-2025 Net Gaming Revenue ("NGR") $ 451,487 CLASS A $ (a) Donations, gifts and sponsorships (including cash, goods and services) 5,937 (b) Cost of providing and maintaining sporting activities for use by club members - (c) Cost of any subsidy for the provision of goods and services but excluding alcohol - (d) Voluntary Services provided by members and/or staff of the club to another person in the community 11,580 (e) Advice, support and services provided by the RSL (Victorian Branch) to ex-service personnel, their carers and families -</t>
  </si>
  <si>
    <t>2024-2025 Net Gaming Revenue ("NGR") $ 4,405,163 CLASS A $ (a) Donations, gifts and sponsorships (including cash, goods and services) 73,171 (b) Cost of providing and maintaining sporting activities for use by club members - (c) Cost of any subsidy for the provision of goods and services but excluding alcohol 165,276 (d) Voluntary Services provided by members and/or staff of the club to another person in the community 44,308 (e) Advice, support and services provided by the RSL (Victorian Branch) to ex-service personnel, their carers and families 24,918</t>
  </si>
  <si>
    <t>2024-2025 Net Gaming Revenue ("NGR") $ 12,736,625 CLASS A $ (a) Donations, gifts and sponsorships (including cash, goods and services) 26,790 (b) Cost of providing and maintaining sporting activities for use by club members 12,107 (c) Cost of any subsidy for the provision of goods and services but excluding alcohol 182,297 (d) Voluntary Services provided by members and/or staff of the club to another person in the community 23,550 (e) Advice, support and services provided by the RSL (Victorian Branch) to ex-service personnel, their carers and families 15,064</t>
  </si>
  <si>
    <t>2024-2025 Net Gaming Revenue ("NGR") $ 24,679,222 CLASS A $ (a) Donations, gifts and sponsorships (including cash, goods and services) 313,527 (b) Cost of providing and maintaining sporting activities for use by club members 931,648 (c) Cost of any subsidy for the provision of goods and services but excluding alcohol 99,778 (d) Voluntary Services provided by members and/or staff of the club to another person in the community 63,700 (e) Advice, support and services provided by the RSL (Victorian Branch) to ex-service personnel, their carers and families -</t>
  </si>
  <si>
    <t>2024-2025 Net Gaming Revenue ("NGR") $ 16,330,155 CLASS A $ (a) Donations, gifts and sponsorships (including cash, goods and services) 246,259 (b) Cost of providing and maintaining sporting activities for use by club members 226,560 (c) Cost of any subsidy for the provision of goods and services but excluding alcohol 186,683 (d) Voluntary Services provided by members and/or staff of the club to another person in the community 232,540 (e) Advice, support and services provided by the RSL (Victorian Branch) to ex-service personnel, their carers and families -</t>
  </si>
  <si>
    <t>2024-2025 Net Gaming Revenue ("NGR") $ 20,413,098 CLASS A $ (a) Donations, gifts and sponsorships (including cash, goods and services) 152,431 (b) Cost of providing and maintaining sporting activities for use by club members 157,863 (c) Cost of any subsidy for the provision of goods and services but excluding alcohol 785,358 (d) Voluntary Services provided by members and/or staff of the club to another person in the community 581,219 (e) Advice, support and services provided by the RSL (Victorian Branch) to ex-service personnel, their carers and families 42,901</t>
  </si>
  <si>
    <t>2024-2025 Net Gaming Revenue ("NGR") $ 58,628,398 CLASS A $ (a) Donations, gifts and sponsorships (including cash, goods and services) 569,312 (b) Cost of providing and maintaining sporting activities for use by club members 754,141 (c) Cost of any subsidy for the provision of goods and services but excluding alcohol 912,970 (d) Voluntary Services provided by members and/or staff of the club to another person in the community 179,620 (e) Advice, support and services provided by the RSL (Victorian Branch) to ex-service personnel, their carers and families 62,068</t>
  </si>
  <si>
    <t>2024-2025 Net Gaming Revenue ("NGR") $ 4,840,374 CLASS A $ (a) Donations, gifts and sponsorships (including cash, goods and services) 306,327 (b) Cost of providing and maintaining sporting activities for use by club members 440,184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</si>
  <si>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$ 14,914,524 CLASS A $ (a) Donations, gifts and sponsorships (including cash, goods and services) 127,070 (b) Cost of providing and maintaining sporting activities for use by club members 1,013,897 (c) Cost of any subsidy for the provision of goods and services but excluding alcohol 435,083 (d) Voluntary Services provided by members and/or staff of the club to another person in the community 56,830 (e) Advice, support and services provided by the RSL (Victorian Branch) to ex-service personnel, their carers and families 41,256</t>
  </si>
  <si>
    <t>1,292,671</t>
  </si>
  <si>
    <t>6,723,081</t>
  </si>
  <si>
    <t>28,298,436</t>
  </si>
  <si>
    <t>191,680</t>
  </si>
  <si>
    <t>17,946,067</t>
  </si>
  <si>
    <t>89,825</t>
  </si>
  <si>
    <t>19,470,556</t>
  </si>
  <si>
    <t>17,826,042</t>
  </si>
  <si>
    <t>3,568,338</t>
  </si>
  <si>
    <t>4,216</t>
  </si>
  <si>
    <t>38,914,674</t>
  </si>
  <si>
    <t>9,373,606</t>
  </si>
  <si>
    <t>17,986,667</t>
  </si>
  <si>
    <t>30,899,153</t>
  </si>
  <si>
    <t>9,007,387</t>
  </si>
  <si>
    <t>3,202,194</t>
  </si>
  <si>
    <t>1,131,290</t>
  </si>
  <si>
    <t>25,551</t>
  </si>
  <si>
    <t>9,525,802</t>
  </si>
  <si>
    <t>27,209,330</t>
  </si>
  <si>
    <t>20,128</t>
  </si>
  <si>
    <t>16,634,404</t>
  </si>
  <si>
    <t>2,372,650</t>
  </si>
  <si>
    <t>493,508</t>
  </si>
  <si>
    <t>24,176,575</t>
  </si>
  <si>
    <t>3,228,593</t>
  </si>
  <si>
    <t>168,050</t>
  </si>
  <si>
    <t>28,528,658</t>
  </si>
  <si>
    <t>143,098</t>
  </si>
  <si>
    <t>81,128,656</t>
  </si>
  <si>
    <t>51,764</t>
  </si>
  <si>
    <t>60,055,473</t>
  </si>
  <si>
    <t>20,733,114</t>
  </si>
  <si>
    <t>1,611,239</t>
  </si>
  <si>
    <t>16,622</t>
  </si>
  <si>
    <t>34,212,196</t>
  </si>
  <si>
    <t>1,431</t>
  </si>
  <si>
    <t>13,207,172</t>
  </si>
  <si>
    <t>26,081,808</t>
  </si>
  <si>
    <t>330,701</t>
  </si>
  <si>
    <t>18,175,206</t>
  </si>
  <si>
    <t>19,437,585</t>
  </si>
  <si>
    <t>15,638</t>
  </si>
  <si>
    <t>38,479,739</t>
  </si>
  <si>
    <t>56,457</t>
  </si>
  <si>
    <t>4,281,063</t>
  </si>
  <si>
    <t>7,543,556</t>
  </si>
  <si>
    <t>1,912,151</t>
  </si>
  <si>
    <t>30,718,045</t>
  </si>
  <si>
    <t>156,101</t>
  </si>
  <si>
    <t>24,630,566</t>
  </si>
  <si>
    <t>32,698,090</t>
  </si>
  <si>
    <t>31,523,252</t>
  </si>
  <si>
    <t>101,568</t>
  </si>
  <si>
    <t>22,801,614</t>
  </si>
  <si>
    <t>11,203,793</t>
  </si>
  <si>
    <t>2,435,028</t>
  </si>
  <si>
    <t>69,037</t>
  </si>
  <si>
    <t>46,717,239</t>
  </si>
  <si>
    <t>21,526,304</t>
  </si>
  <si>
    <t>5,280,803</t>
  </si>
  <si>
    <t>70,133</t>
  </si>
  <si>
    <t>16,965,456</t>
  </si>
  <si>
    <t>26,886,621</t>
  </si>
  <si>
    <t>4,180,498</t>
  </si>
  <si>
    <t>262,474</t>
  </si>
  <si>
    <t>7,812,815</t>
  </si>
  <si>
    <t>1,116,607</t>
  </si>
  <si>
    <t>4,185,921</t>
  </si>
  <si>
    <t>2,574,360</t>
  </si>
  <si>
    <t>5,717,188</t>
  </si>
  <si>
    <t>2,666,719</t>
  </si>
  <si>
    <t>712,872</t>
  </si>
  <si>
    <t>10,481</t>
  </si>
  <si>
    <t>7,643,850</t>
  </si>
  <si>
    <t>451,487</t>
  </si>
  <si>
    <t>24,918</t>
  </si>
  <si>
    <t>4,405,163</t>
  </si>
  <si>
    <t>15,064</t>
  </si>
  <si>
    <t>12,736,625</t>
  </si>
  <si>
    <t>24,679,222</t>
  </si>
  <si>
    <t>16,330,155</t>
  </si>
  <si>
    <t>42,901</t>
  </si>
  <si>
    <t>20,413,098</t>
  </si>
  <si>
    <t>62,068</t>
  </si>
  <si>
    <t>58,628,398</t>
  </si>
  <si>
    <t>4,840,374</t>
  </si>
  <si>
    <t>41,256</t>
  </si>
  <si>
    <t>14,914,524</t>
  </si>
  <si>
    <t>2,533,707</t>
  </si>
  <si>
    <t>1,111,571,822</t>
  </si>
  <si>
    <r>
      <t xml:space="preserve">CLUB CONTRIBUTIONS to the WIDER COMMUNITY: 
</t>
    </r>
    <r>
      <rPr>
        <b/>
        <sz val="11"/>
        <color theme="3" tint="-0.249977111117893"/>
        <rFont val="Garamond"/>
        <family val="1"/>
      </rPr>
      <t>2024/25</t>
    </r>
    <r>
      <rPr>
        <sz val="11"/>
        <color theme="3" tint="-0.249977111117893"/>
        <rFont val="Garamond"/>
        <family val="1"/>
      </rPr>
      <t>, by MUNICIPALITY</t>
    </r>
  </si>
  <si>
    <t>Chart: % losses/gambling revenue distributed as Gifts, Donations, Sponsorships and Veteran's Support,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</si>
</sst>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sz val="7"/>
      <color rgb="FFFFFF00"/>
      <name val="Garamond"/>
      <family val="1"/>
    </font>
    <font>
      <sz val="8"/>
      <color theme="0"/>
      <name val="Aptos Narrow"/>
      <family val="2"/>
      <scheme val="minor"/>
    </font>
    <font>
      <b/>
      <sz val="11"/>
      <color theme="1"/>
      <name val="Aptos Narrow"/>
      <family val="2"/>
      <scheme val="minor"/>
    </font>
    <font>
      <b/>
      <sz val="12"/>
      <color theme="1"/>
      <name val="Garamond"/>
      <family val="1"/>
    </font>
    <font>
      <b/>
      <sz val="14"/>
      <color theme="3" tint="9.9978637043366805E-2"/>
      <name val="Garamond"/>
      <family val="1"/>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5">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0" fontId="16"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7" fillId="0" borderId="1" xfId="0" applyNumberFormat="1" applyFont="1" applyBorder="1" applyProtection="1">
      <protection hidden="1"/>
    </xf>
    <xf numFmtId="165" fontId="17" fillId="0" borderId="0" xfId="0" applyNumberFormat="1" applyFont="1" applyProtection="1">
      <protection hidden="1"/>
    </xf>
    <xf numFmtId="0" fontId="15" fillId="0" borderId="0" xfId="0" applyFont="1" applyAlignment="1" applyProtection="1">
      <alignment wrapText="1"/>
      <protection hidden="1"/>
    </xf>
    <xf numFmtId="0" fontId="18" fillId="0" borderId="0" xfId="0" applyFont="1"/>
    <xf numFmtId="0" fontId="19" fillId="0" borderId="0" xfId="0" applyFont="1" applyAlignment="1" applyProtection="1">
      <alignment wrapText="1"/>
      <protection hidden="1"/>
    </xf>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20"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d89fb09a2d5b460e"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Corangamite</c:v>
                </c:pt>
                <c:pt idx="1">
                  <c:v>Queenscliffe</c:v>
                </c:pt>
                <c:pt idx="2">
                  <c:v>Moreland</c:v>
                </c:pt>
                <c:pt idx="3">
                  <c:v>Warrnambool</c:v>
                </c:pt>
                <c:pt idx="4">
                  <c:v>Moira</c:v>
                </c:pt>
                <c:pt idx="5">
                  <c:v>Glenelg</c:v>
                </c:pt>
                <c:pt idx="6">
                  <c:v>Monash</c:v>
                </c:pt>
                <c:pt idx="7">
                  <c:v>Darebin</c:v>
                </c:pt>
                <c:pt idx="8">
                  <c:v>Hepburn</c:v>
                </c:pt>
                <c:pt idx="9">
                  <c:v>Northern Grampians</c:v>
                </c:pt>
                <c:pt idx="10">
                  <c:v>Benalla</c:v>
                </c:pt>
                <c:pt idx="11">
                  <c:v>Ararat</c:v>
                </c:pt>
                <c:pt idx="12">
                  <c:v>Cardinia</c:v>
                </c:pt>
                <c:pt idx="13">
                  <c:v>Gannawarra</c:v>
                </c:pt>
                <c:pt idx="14">
                  <c:v>Southern Grampians</c:v>
                </c:pt>
                <c:pt idx="15">
                  <c:v>Melton</c:v>
                </c:pt>
                <c:pt idx="16">
                  <c:v>Central Goldfields</c:v>
                </c:pt>
                <c:pt idx="17">
                  <c:v>Colac-Otway</c:v>
                </c:pt>
                <c:pt idx="18">
                  <c:v>Glen Eira</c:v>
                </c:pt>
                <c:pt idx="19">
                  <c:v>Knox</c:v>
                </c:pt>
                <c:pt idx="20">
                  <c:v>Whittlesea</c:v>
                </c:pt>
                <c:pt idx="21">
                  <c:v>Maribyrnong</c:v>
                </c:pt>
                <c:pt idx="22">
                  <c:v>Casey</c:v>
                </c:pt>
                <c:pt idx="23">
                  <c:v>Swan Hill</c:v>
                </c:pt>
                <c:pt idx="24">
                  <c:v>Mornington Peninsula</c:v>
                </c:pt>
                <c:pt idx="25">
                  <c:v>Yarra Ranges</c:v>
                </c:pt>
                <c:pt idx="26">
                  <c:v>Moorabool</c:v>
                </c:pt>
                <c:pt idx="27">
                  <c:v>South Gippsland</c:v>
                </c:pt>
                <c:pt idx="28">
                  <c:v>Mildura</c:v>
                </c:pt>
                <c:pt idx="29">
                  <c:v>Wyndham</c:v>
                </c:pt>
                <c:pt idx="30">
                  <c:v>East Gippsland</c:v>
                </c:pt>
                <c:pt idx="31">
                  <c:v>Maroondah</c:v>
                </c:pt>
                <c:pt idx="32">
                  <c:v>Greater Shepparton</c:v>
                </c:pt>
                <c:pt idx="33">
                  <c:v>Baw Baw</c:v>
                </c:pt>
                <c:pt idx="34">
                  <c:v>Wellington</c:v>
                </c:pt>
                <c:pt idx="35">
                  <c:v>Towong</c:v>
                </c:pt>
                <c:pt idx="36">
                  <c:v>Greater Dandenong</c:v>
                </c:pt>
                <c:pt idx="37">
                  <c:v>Banyule</c:v>
                </c:pt>
                <c:pt idx="38">
                  <c:v>Stonnington</c:v>
                </c:pt>
                <c:pt idx="39">
                  <c:v>Whitehorse</c:v>
                </c:pt>
                <c:pt idx="40">
                  <c:v>Mitchell</c:v>
                </c:pt>
                <c:pt idx="41">
                  <c:v>Surf Coast</c:v>
                </c:pt>
                <c:pt idx="42">
                  <c:v>Frankston</c:v>
                </c:pt>
                <c:pt idx="43">
                  <c:v>La Trobe</c:v>
                </c:pt>
                <c:pt idx="44">
                  <c:v>Greater Bendigo</c:v>
                </c:pt>
                <c:pt idx="45">
                  <c:v>Alpine</c:v>
                </c:pt>
                <c:pt idx="46">
                  <c:v>Wangaratta</c:v>
                </c:pt>
                <c:pt idx="47">
                  <c:v>Hume</c:v>
                </c:pt>
                <c:pt idx="48">
                  <c:v>Strathbogie</c:v>
                </c:pt>
                <c:pt idx="49">
                  <c:v>Mansfield</c:v>
                </c:pt>
                <c:pt idx="50">
                  <c:v>Greater Geelong</c:v>
                </c:pt>
                <c:pt idx="51">
                  <c:v>Macedon Ranges</c:v>
                </c:pt>
                <c:pt idx="52">
                  <c:v>Moonee Valley</c:v>
                </c:pt>
                <c:pt idx="53">
                  <c:v>Port Phillip</c:v>
                </c:pt>
                <c:pt idx="54">
                  <c:v>Bass Coast</c:v>
                </c:pt>
                <c:pt idx="55">
                  <c:v>Campaspe</c:v>
                </c:pt>
                <c:pt idx="56">
                  <c:v>Manningham</c:v>
                </c:pt>
                <c:pt idx="57">
                  <c:v>Horsham</c:v>
                </c:pt>
                <c:pt idx="58">
                  <c:v>Hobsons Bay</c:v>
                </c:pt>
                <c:pt idx="59">
                  <c:v>Kingston</c:v>
                </c:pt>
                <c:pt idx="60">
                  <c:v>Brimbank</c:v>
                </c:pt>
                <c:pt idx="61">
                  <c:v>Yarra</c:v>
                </c:pt>
                <c:pt idx="62">
                  <c:v>Ballarat</c:v>
                </c:pt>
                <c:pt idx="63">
                  <c:v>Melbourne</c:v>
                </c:pt>
              </c:strCache>
            </c:strRef>
          </c:cat>
          <c:val>
            <c:numRef>
              <c:f>Results!$K$4:$K$67</c:f>
              <c:numCache>
                <c:formatCode>0.0</c:formatCode>
                <c:ptCount val="64"/>
                <c:pt idx="0">
                  <c:v>0</c:v>
                </c:pt>
                <c:pt idx="1">
                  <c:v>0</c:v>
                </c:pt>
                <c:pt idx="2">
                  <c:v>0.11409655007209944</c:v>
                </c:pt>
                <c:pt idx="3">
                  <c:v>0.21033829605566623</c:v>
                </c:pt>
                <c:pt idx="4">
                  <c:v>0.25560281031676024</c:v>
                </c:pt>
                <c:pt idx="5">
                  <c:v>0.4150414747228901</c:v>
                </c:pt>
                <c:pt idx="6">
                  <c:v>0.42551316014201956</c:v>
                </c:pt>
                <c:pt idx="7">
                  <c:v>0.42643128631059096</c:v>
                </c:pt>
                <c:pt idx="8">
                  <c:v>0.46113580915059776</c:v>
                </c:pt>
                <c:pt idx="9">
                  <c:v>0.49994043771818575</c:v>
                </c:pt>
                <c:pt idx="10">
                  <c:v>0.50653833801618564</c:v>
                </c:pt>
                <c:pt idx="11">
                  <c:v>0.5547605331543678</c:v>
                </c:pt>
                <c:pt idx="12">
                  <c:v>0.57028909247055048</c:v>
                </c:pt>
                <c:pt idx="13">
                  <c:v>0.57286156828862245</c:v>
                </c:pt>
                <c:pt idx="14">
                  <c:v>0.58744697711275817</c:v>
                </c:pt>
                <c:pt idx="15">
                  <c:v>0.60833825139614406</c:v>
                </c:pt>
                <c:pt idx="16">
                  <c:v>0.61662721941446508</c:v>
                </c:pt>
                <c:pt idx="17">
                  <c:v>0.61848220313947244</c:v>
                </c:pt>
                <c:pt idx="18">
                  <c:v>0.68963449123790277</c:v>
                </c:pt>
                <c:pt idx="19">
                  <c:v>0.73899098061821988</c:v>
                </c:pt>
                <c:pt idx="20">
                  <c:v>0.74673133886879883</c:v>
                </c:pt>
                <c:pt idx="21">
                  <c:v>0.80538002988145896</c:v>
                </c:pt>
                <c:pt idx="22">
                  <c:v>0.81372457037900037</c:v>
                </c:pt>
                <c:pt idx="23">
                  <c:v>0.83125650032378973</c:v>
                </c:pt>
                <c:pt idx="24">
                  <c:v>0.83697017933194362</c:v>
                </c:pt>
                <c:pt idx="25">
                  <c:v>0.85198830348189447</c:v>
                </c:pt>
                <c:pt idx="26">
                  <c:v>0.92961240932486977</c:v>
                </c:pt>
                <c:pt idx="27">
                  <c:v>0.95410305163427589</c:v>
                </c:pt>
                <c:pt idx="28">
                  <c:v>0.96534394451199801</c:v>
                </c:pt>
                <c:pt idx="29">
                  <c:v>0.9710516054011914</c:v>
                </c:pt>
                <c:pt idx="30">
                  <c:v>0.98964215583404669</c:v>
                </c:pt>
                <c:pt idx="31">
                  <c:v>1.1330961700189919</c:v>
                </c:pt>
                <c:pt idx="32">
                  <c:v>1.1648611974062362</c:v>
                </c:pt>
                <c:pt idx="33">
                  <c:v>1.2179596570006959</c:v>
                </c:pt>
                <c:pt idx="34">
                  <c:v>1.2704087673428279</c:v>
                </c:pt>
                <c:pt idx="35">
                  <c:v>1.3149880284482167</c:v>
                </c:pt>
                <c:pt idx="36">
                  <c:v>1.3248647925339723</c:v>
                </c:pt>
                <c:pt idx="37">
                  <c:v>1.3853230348465768</c:v>
                </c:pt>
                <c:pt idx="38">
                  <c:v>1.4500135381239869</c:v>
                </c:pt>
                <c:pt idx="39">
                  <c:v>1.508001608068019</c:v>
                </c:pt>
                <c:pt idx="40">
                  <c:v>1.5404336727749255</c:v>
                </c:pt>
                <c:pt idx="41">
                  <c:v>1.5893456328765894</c:v>
                </c:pt>
                <c:pt idx="42">
                  <c:v>1.5910999877122138</c:v>
                </c:pt>
                <c:pt idx="43">
                  <c:v>1.5925939622407521</c:v>
                </c:pt>
                <c:pt idx="44">
                  <c:v>1.6452754279573896</c:v>
                </c:pt>
                <c:pt idx="45">
                  <c:v>1.6506133424514049</c:v>
                </c:pt>
                <c:pt idx="46">
                  <c:v>1.6610282071287712</c:v>
                </c:pt>
                <c:pt idx="47">
                  <c:v>1.7398870507750075</c:v>
                </c:pt>
                <c:pt idx="48">
                  <c:v>1.7788900892819977</c:v>
                </c:pt>
                <c:pt idx="49">
                  <c:v>1.9546573466216841</c:v>
                </c:pt>
                <c:pt idx="50">
                  <c:v>2.0398090945016785</c:v>
                </c:pt>
                <c:pt idx="51">
                  <c:v>2.1426687717513149</c:v>
                </c:pt>
                <c:pt idx="52">
                  <c:v>2.1654808925861122</c:v>
                </c:pt>
                <c:pt idx="53">
                  <c:v>2.1994505181551083</c:v>
                </c:pt>
                <c:pt idx="54">
                  <c:v>2.3452334899938143</c:v>
                </c:pt>
                <c:pt idx="55">
                  <c:v>2.4569413307962806</c:v>
                </c:pt>
                <c:pt idx="56">
                  <c:v>2.5899721563676334</c:v>
                </c:pt>
                <c:pt idx="57">
                  <c:v>2.5932955215545008</c:v>
                </c:pt>
                <c:pt idx="58">
                  <c:v>2.6889066109641138</c:v>
                </c:pt>
                <c:pt idx="59">
                  <c:v>3.4314769252133925</c:v>
                </c:pt>
                <c:pt idx="60">
                  <c:v>3.7135169113841222</c:v>
                </c:pt>
                <c:pt idx="61">
                  <c:v>6.3285812212031551</c:v>
                </c:pt>
                <c:pt idx="62">
                  <c:v>6.4201251263497392</c:v>
                </c:pt>
                <c:pt idx="63">
                  <c:v>11.076072027448697</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63499</xdr:colOff>
      <xdr:row>2</xdr:row>
      <xdr:rowOff>169334</xdr:rowOff>
    </xdr:from>
    <xdr:to>
      <xdr:col>17</xdr:col>
      <xdr:colOff>8466</xdr:colOff>
      <xdr:row>69</xdr:row>
      <xdr:rowOff>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5CEA-42F8-4A5F-B6C0-2021416588CA}">
  <dimension ref="B2:T72"/>
  <sheetViews>
    <sheetView workbookViewId="0">
      <selection activeCell="C21" sqref="C21"/>
    </sheetView>
  </sheetViews>
  <sheetFormatPr defaultRowHeight="14.5" x14ac:dyDescent="0.35"/>
  <cols>
    <col min="1" max="1" width="4.6328125" customWidth="1"/>
    <col min="2" max="2" width="15" bestFit="1" customWidth="1"/>
    <col min="3" max="5" width="11.54296875" customWidth="1"/>
  </cols>
  <sheetData>
    <row r="2" spans="2:20" x14ac:dyDescent="0.35">
      <c r="C2" s="30" t="s">
        <v>73</v>
      </c>
    </row>
    <row r="3" spans="2:20" x14ac:dyDescent="0.35">
      <c r="B3" s="30" t="s">
        <v>77</v>
      </c>
      <c r="C3">
        <f>FIND("NGR",F7,1)+6</f>
        <v>38</v>
      </c>
      <c r="I3" s="30" t="s">
        <v>77</v>
      </c>
      <c r="J3">
        <f>FIND("families",F7)+2</f>
        <v>569</v>
      </c>
      <c r="Q3" s="30" t="s">
        <v>77</v>
      </c>
      <c r="R3">
        <f>FIND("services",F7,1)+10</f>
        <v>139</v>
      </c>
      <c r="T3" t="s">
        <v>78</v>
      </c>
    </row>
    <row r="4" spans="2:20" x14ac:dyDescent="0.35">
      <c r="B4" s="30" t="s">
        <v>79</v>
      </c>
      <c r="C4">
        <f>FIND(" A ",F7,1)-8</f>
        <v>51</v>
      </c>
      <c r="I4" s="30" t="s">
        <v>79</v>
      </c>
      <c r="J4">
        <f>LEN((F7))</f>
        <v>584</v>
      </c>
      <c r="Q4" s="30" t="s">
        <v>79</v>
      </c>
      <c r="R4">
        <f>FIND(" (b)",F7,1)</f>
        <v>149</v>
      </c>
    </row>
    <row r="5" spans="2:20" x14ac:dyDescent="0.35">
      <c r="B5" s="30" t="s">
        <v>80</v>
      </c>
      <c r="C5" t="s">
        <v>81</v>
      </c>
      <c r="I5" s="30" t="s">
        <v>80</v>
      </c>
      <c r="J5" t="s">
        <v>82</v>
      </c>
      <c r="Q5" s="30" t="s">
        <v>80</v>
      </c>
      <c r="T5" t="s">
        <v>83</v>
      </c>
    </row>
    <row r="6" spans="2:20" x14ac:dyDescent="0.35">
      <c r="C6" t="s">
        <v>70</v>
      </c>
      <c r="D6" t="s">
        <v>71</v>
      </c>
      <c r="E6" t="s">
        <v>73</v>
      </c>
    </row>
    <row r="7" spans="2:20" x14ac:dyDescent="0.35">
      <c r="B7" t="s">
        <v>72</v>
      </c>
      <c r="C7" t="str">
        <f>MID(F7,(FIND("services",F7,1)+10),(FIND(" (b)",F7,1)-(FIND("services",F7,1)+10)))</f>
        <v>20,099,037</v>
      </c>
      <c r="D7" t="str">
        <f>MID(F7,FIND("families",F7)+9,LEN((F7))-FIND("families",F7)+9)</f>
        <v>2,533,707</v>
      </c>
      <c r="E7" t="str">
        <f t="shared" ref="E7:E38" si="0">MID(F7,FIND("NGR",F7,1)+8,(FIND(" A ",F7,1)-8)-(FIND("NGR",F7,1)+6))</f>
        <v>1,111,571,822</v>
      </c>
      <c r="F7" t="s">
        <v>84</v>
      </c>
    </row>
    <row r="8" spans="2:20" x14ac:dyDescent="0.35">
      <c r="B8" s="4" t="s">
        <v>62</v>
      </c>
      <c r="C8" t="str">
        <f t="shared" ref="C8:C71" si="1">MID(F8,(FIND("services",F8,1)+10),(FIND(" (b)",F8,1)-(FIND("services",F8,1)+10)))</f>
        <v>21,337</v>
      </c>
      <c r="D8" t="s">
        <v>85</v>
      </c>
      <c r="E8" t="str">
        <f t="shared" si="0"/>
        <v>1,292,671</v>
      </c>
      <c r="F8" t="s">
        <v>86</v>
      </c>
    </row>
    <row r="9" spans="2:20" x14ac:dyDescent="0.35">
      <c r="B9" s="13" t="s">
        <v>56</v>
      </c>
      <c r="C9" t="str">
        <f t="shared" si="1"/>
        <v>37,297</v>
      </c>
      <c r="D9" t="str">
        <f t="shared" ref="D9:D71" si="2">MID(F9,FIND("families",F9)+9,LEN((F9))-FIND("families",F9)+9)</f>
        <v>-</v>
      </c>
      <c r="E9" t="str">
        <f t="shared" si="0"/>
        <v>6,723,081</v>
      </c>
      <c r="F9" t="s">
        <v>87</v>
      </c>
    </row>
    <row r="10" spans="2:20" x14ac:dyDescent="0.35">
      <c r="B10" s="4" t="s">
        <v>53</v>
      </c>
      <c r="C10" t="str">
        <f t="shared" si="1"/>
        <v>1,816,795</v>
      </c>
      <c r="D10" t="str">
        <f t="shared" si="2"/>
        <v>-</v>
      </c>
      <c r="E10" t="str">
        <f t="shared" si="0"/>
        <v>28,298,436</v>
      </c>
      <c r="F10" t="s">
        <v>88</v>
      </c>
    </row>
    <row r="11" spans="2:20" x14ac:dyDescent="0.35">
      <c r="B11" s="13" t="s">
        <v>30</v>
      </c>
      <c r="C11" t="str">
        <f t="shared" si="1"/>
        <v>248,611</v>
      </c>
      <c r="D11" t="str">
        <f t="shared" si="2"/>
        <v>191,680</v>
      </c>
      <c r="E11" t="str">
        <f t="shared" si="0"/>
        <v>17,946,067</v>
      </c>
      <c r="F11" t="s">
        <v>89</v>
      </c>
    </row>
    <row r="12" spans="2:20" x14ac:dyDescent="0.35">
      <c r="B12" s="4" t="s">
        <v>63</v>
      </c>
      <c r="C12" t="str">
        <f t="shared" si="1"/>
        <v>456,630</v>
      </c>
      <c r="D12" t="str">
        <f t="shared" si="2"/>
        <v>89,825</v>
      </c>
      <c r="E12" t="str">
        <f t="shared" si="0"/>
        <v>19,470,556</v>
      </c>
      <c r="F12" t="s">
        <v>90</v>
      </c>
    </row>
    <row r="13" spans="2:20" x14ac:dyDescent="0.35">
      <c r="B13" s="13" t="s">
        <v>18</v>
      </c>
      <c r="C13" t="str">
        <f t="shared" si="1"/>
        <v>217,114</v>
      </c>
      <c r="D13" t="str">
        <f t="shared" si="2"/>
        <v>-</v>
      </c>
      <c r="E13" t="str">
        <f t="shared" si="0"/>
        <v>17,826,042</v>
      </c>
      <c r="F13" t="s">
        <v>91</v>
      </c>
    </row>
    <row r="14" spans="2:20" x14ac:dyDescent="0.35">
      <c r="B14" s="4" t="s">
        <v>54</v>
      </c>
      <c r="C14" t="str">
        <f t="shared" si="1"/>
        <v>18,075</v>
      </c>
      <c r="D14" t="str">
        <f t="shared" si="2"/>
        <v>-</v>
      </c>
      <c r="E14" t="str">
        <f t="shared" si="0"/>
        <v>3,568,338</v>
      </c>
      <c r="F14" t="s">
        <v>92</v>
      </c>
    </row>
    <row r="15" spans="2:20" x14ac:dyDescent="0.35">
      <c r="B15" s="13" t="s">
        <v>51</v>
      </c>
      <c r="C15" t="str">
        <f t="shared" si="1"/>
        <v>1,445,103</v>
      </c>
      <c r="D15" t="str">
        <f t="shared" si="2"/>
        <v>4,216</v>
      </c>
      <c r="E15" t="str">
        <f t="shared" si="0"/>
        <v>38,914,674</v>
      </c>
      <c r="F15" t="s">
        <v>93</v>
      </c>
    </row>
    <row r="16" spans="2:20" x14ac:dyDescent="0.35">
      <c r="B16" s="4" t="s">
        <v>20</v>
      </c>
      <c r="C16" t="str">
        <f t="shared" si="1"/>
        <v>230,304</v>
      </c>
      <c r="D16" t="str">
        <f t="shared" si="2"/>
        <v>-</v>
      </c>
      <c r="E16" t="str">
        <f t="shared" si="0"/>
        <v>9,373,606</v>
      </c>
      <c r="F16" t="s">
        <v>94</v>
      </c>
    </row>
    <row r="17" spans="2:6" x14ac:dyDescent="0.35">
      <c r="B17" s="13" t="s">
        <v>15</v>
      </c>
      <c r="C17" t="str">
        <f t="shared" si="1"/>
        <v>102,576</v>
      </c>
      <c r="D17" t="str">
        <f t="shared" si="2"/>
        <v>-</v>
      </c>
      <c r="E17" t="str">
        <f t="shared" si="0"/>
        <v>17,986,667</v>
      </c>
      <c r="F17" t="s">
        <v>95</v>
      </c>
    </row>
    <row r="18" spans="2:6" x14ac:dyDescent="0.35">
      <c r="B18" s="4" t="s">
        <v>33</v>
      </c>
      <c r="C18" t="str">
        <f t="shared" si="1"/>
        <v>251,434</v>
      </c>
      <c r="D18" t="str">
        <f t="shared" si="2"/>
        <v>-</v>
      </c>
      <c r="E18" t="str">
        <f t="shared" si="0"/>
        <v>30,899,153</v>
      </c>
      <c r="F18" t="s">
        <v>96</v>
      </c>
    </row>
    <row r="19" spans="2:6" x14ac:dyDescent="0.35">
      <c r="B19" s="13" t="s">
        <v>14</v>
      </c>
      <c r="C19" t="str">
        <f t="shared" si="1"/>
        <v>55,542</v>
      </c>
      <c r="D19" t="str">
        <f t="shared" si="2"/>
        <v>-</v>
      </c>
      <c r="E19" t="str">
        <f t="shared" si="0"/>
        <v>9,007,387</v>
      </c>
      <c r="F19" t="s">
        <v>97</v>
      </c>
    </row>
    <row r="20" spans="2:6" x14ac:dyDescent="0.35">
      <c r="B20" s="4" t="s">
        <v>7</v>
      </c>
      <c r="C20" t="str">
        <f t="shared" si="1"/>
        <v>19,805</v>
      </c>
      <c r="D20" t="str">
        <f t="shared" si="2"/>
        <v>-</v>
      </c>
      <c r="E20" t="str">
        <f t="shared" si="0"/>
        <v>3,202,194</v>
      </c>
      <c r="F20" t="s">
        <v>98</v>
      </c>
    </row>
    <row r="21" spans="2:6" x14ac:dyDescent="0.35">
      <c r="B21" s="13" t="s">
        <v>3</v>
      </c>
      <c r="C21" t="str">
        <f t="shared" si="1"/>
        <v>-</v>
      </c>
      <c r="D21" t="str">
        <f t="shared" si="2"/>
        <v>-</v>
      </c>
      <c r="E21" t="str">
        <f t="shared" si="0"/>
        <v>1,131,290</v>
      </c>
      <c r="F21" t="s">
        <v>99</v>
      </c>
    </row>
    <row r="22" spans="2:6" x14ac:dyDescent="0.35">
      <c r="B22" s="4" t="s">
        <v>28</v>
      </c>
      <c r="C22" t="str">
        <f t="shared" si="1"/>
        <v>40,621</v>
      </c>
      <c r="D22" t="str">
        <f t="shared" si="2"/>
        <v>25,551</v>
      </c>
      <c r="E22" t="str">
        <f t="shared" si="0"/>
        <v>9,525,802</v>
      </c>
      <c r="F22" t="s">
        <v>100</v>
      </c>
    </row>
    <row r="23" spans="2:6" x14ac:dyDescent="0.35">
      <c r="B23" s="13" t="s">
        <v>21</v>
      </c>
      <c r="C23" t="str">
        <f t="shared" si="1"/>
        <v>269,275</v>
      </c>
      <c r="D23" t="str">
        <f t="shared" si="2"/>
        <v>-</v>
      </c>
      <c r="E23" t="str">
        <f t="shared" si="0"/>
        <v>27,209,330</v>
      </c>
      <c r="F23" t="s">
        <v>101</v>
      </c>
    </row>
    <row r="24" spans="2:6" x14ac:dyDescent="0.35">
      <c r="B24" s="4" t="s">
        <v>37</v>
      </c>
      <c r="C24" t="str">
        <f t="shared" si="1"/>
        <v>264,670</v>
      </c>
      <c r="D24" t="str">
        <f t="shared" si="2"/>
        <v>20,128</v>
      </c>
      <c r="E24" t="str">
        <f t="shared" si="0"/>
        <v>16,634,404</v>
      </c>
      <c r="F24" t="s">
        <v>102</v>
      </c>
    </row>
    <row r="25" spans="2:6" x14ac:dyDescent="0.35">
      <c r="B25" s="13" t="s">
        <v>11</v>
      </c>
      <c r="C25" t="str">
        <f t="shared" si="1"/>
        <v>13,592</v>
      </c>
      <c r="D25" t="str">
        <f t="shared" si="2"/>
        <v>-</v>
      </c>
      <c r="E25" t="str">
        <f t="shared" si="0"/>
        <v>2,372,650</v>
      </c>
      <c r="F25" t="s">
        <v>103</v>
      </c>
    </row>
    <row r="26" spans="2:6" x14ac:dyDescent="0.35">
      <c r="B26" s="4" t="s">
        <v>43</v>
      </c>
      <c r="C26" t="str">
        <f t="shared" si="1"/>
        <v>166,730</v>
      </c>
      <c r="D26" t="str">
        <f t="shared" si="2"/>
        <v>493,508</v>
      </c>
      <c r="E26" t="str">
        <f t="shared" si="0"/>
        <v>24,176,575</v>
      </c>
      <c r="F26" t="s">
        <v>104</v>
      </c>
    </row>
    <row r="27" spans="2:6" x14ac:dyDescent="0.35">
      <c r="B27" s="13" t="s">
        <v>5</v>
      </c>
      <c r="C27" t="str">
        <f t="shared" si="1"/>
        <v>13,400</v>
      </c>
      <c r="D27" t="str">
        <f t="shared" si="2"/>
        <v>-</v>
      </c>
      <c r="E27" t="str">
        <f t="shared" si="0"/>
        <v>3,228,593</v>
      </c>
      <c r="F27" t="s">
        <v>105</v>
      </c>
    </row>
    <row r="28" spans="2:6" x14ac:dyDescent="0.35">
      <c r="B28" s="4" t="s">
        <v>46</v>
      </c>
      <c r="C28" t="str">
        <f t="shared" si="1"/>
        <v>469,375</v>
      </c>
      <c r="D28" t="str">
        <f t="shared" si="2"/>
        <v>168,050</v>
      </c>
      <c r="E28" t="str">
        <f t="shared" si="0"/>
        <v>28,528,658</v>
      </c>
      <c r="F28" t="s">
        <v>106</v>
      </c>
    </row>
    <row r="29" spans="2:6" x14ac:dyDescent="0.35">
      <c r="B29" s="13" t="s">
        <v>52</v>
      </c>
      <c r="C29" t="str">
        <f t="shared" si="1"/>
        <v>1,074,845</v>
      </c>
      <c r="D29" t="str">
        <f t="shared" si="2"/>
        <v>143,098</v>
      </c>
      <c r="E29" t="str">
        <f t="shared" si="0"/>
        <v>81,128,656</v>
      </c>
      <c r="F29" t="s">
        <v>107</v>
      </c>
    </row>
    <row r="30" spans="2:6" x14ac:dyDescent="0.35">
      <c r="B30" s="4" t="s">
        <v>50</v>
      </c>
      <c r="C30" t="str">
        <f t="shared" si="1"/>
        <v>1,225,017</v>
      </c>
      <c r="D30" t="str">
        <f t="shared" si="2"/>
        <v>51,764</v>
      </c>
      <c r="E30" t="str">
        <f t="shared" si="0"/>
        <v>60,055,473</v>
      </c>
      <c r="F30" t="s">
        <v>108</v>
      </c>
    </row>
    <row r="31" spans="2:6" x14ac:dyDescent="0.35">
      <c r="B31" s="13" t="s">
        <v>36</v>
      </c>
      <c r="C31" t="str">
        <f t="shared" si="1"/>
        <v>241,512</v>
      </c>
      <c r="D31" t="str">
        <f t="shared" si="2"/>
        <v>-</v>
      </c>
      <c r="E31" t="str">
        <f t="shared" si="0"/>
        <v>20,733,114</v>
      </c>
      <c r="F31" t="s">
        <v>109</v>
      </c>
    </row>
    <row r="32" spans="2:6" x14ac:dyDescent="0.35">
      <c r="B32" s="4" t="s">
        <v>2</v>
      </c>
      <c r="C32" t="str">
        <f t="shared" si="1"/>
        <v>7,430</v>
      </c>
      <c r="D32" t="str">
        <f t="shared" si="2"/>
        <v>-</v>
      </c>
      <c r="E32" t="str">
        <f t="shared" si="0"/>
        <v>1,611,239</v>
      </c>
      <c r="F32" t="s">
        <v>110</v>
      </c>
    </row>
    <row r="33" spans="2:6" x14ac:dyDescent="0.35">
      <c r="B33" s="13" t="s">
        <v>47</v>
      </c>
      <c r="C33" t="str">
        <f t="shared" si="1"/>
        <v>919,934</v>
      </c>
      <c r="D33" t="str">
        <f t="shared" si="2"/>
        <v>16,622</v>
      </c>
      <c r="E33" t="str">
        <f t="shared" si="0"/>
        <v>34,212,196</v>
      </c>
      <c r="F33" t="s">
        <v>111</v>
      </c>
    </row>
    <row r="34" spans="2:6" x14ac:dyDescent="0.35">
      <c r="B34" s="4" t="s">
        <v>59</v>
      </c>
      <c r="C34" t="str">
        <f t="shared" si="1"/>
        <v>342,501</v>
      </c>
      <c r="D34" t="str">
        <f t="shared" si="2"/>
        <v>1,431</v>
      </c>
      <c r="E34" t="str">
        <f t="shared" si="0"/>
        <v>13,207,172</v>
      </c>
      <c r="F34" t="s">
        <v>112</v>
      </c>
    </row>
    <row r="35" spans="2:6" x14ac:dyDescent="0.35">
      <c r="B35" s="13" t="s">
        <v>40</v>
      </c>
      <c r="C35" t="str">
        <f t="shared" si="1"/>
        <v>453,794</v>
      </c>
      <c r="D35" t="str">
        <f t="shared" si="2"/>
        <v>-</v>
      </c>
      <c r="E35" t="str">
        <f t="shared" si="0"/>
        <v>26,081,808</v>
      </c>
      <c r="F35" t="s">
        <v>113</v>
      </c>
    </row>
    <row r="36" spans="2:6" x14ac:dyDescent="0.35">
      <c r="B36" s="4" t="s">
        <v>49</v>
      </c>
      <c r="C36" t="str">
        <f t="shared" si="1"/>
        <v>623,678</v>
      </c>
      <c r="D36" t="str">
        <f t="shared" si="2"/>
        <v>330,701</v>
      </c>
      <c r="E36" t="str">
        <f t="shared" si="0"/>
        <v>18,175,206</v>
      </c>
      <c r="F36" t="s">
        <v>114</v>
      </c>
    </row>
    <row r="37" spans="2:6" x14ac:dyDescent="0.35">
      <c r="B37" s="13" t="s">
        <v>24</v>
      </c>
      <c r="C37" t="str">
        <f t="shared" si="1"/>
        <v>143,642</v>
      </c>
      <c r="D37" t="str">
        <f t="shared" si="2"/>
        <v>-</v>
      </c>
      <c r="E37" t="str">
        <f t="shared" si="0"/>
        <v>19,437,585</v>
      </c>
      <c r="F37" t="s">
        <v>115</v>
      </c>
    </row>
    <row r="38" spans="2:6" x14ac:dyDescent="0.35">
      <c r="B38" s="4" t="s">
        <v>44</v>
      </c>
      <c r="C38" t="str">
        <f t="shared" si="1"/>
        <v>612,826</v>
      </c>
      <c r="D38" t="str">
        <f t="shared" si="2"/>
        <v>15,638</v>
      </c>
      <c r="E38" t="str">
        <f t="shared" si="0"/>
        <v>38,479,739</v>
      </c>
      <c r="F38" t="s">
        <v>116</v>
      </c>
    </row>
    <row r="39" spans="2:6" x14ac:dyDescent="0.35">
      <c r="B39" s="13" t="s">
        <v>17</v>
      </c>
      <c r="C39" t="str">
        <f t="shared" si="1"/>
        <v>91,729</v>
      </c>
      <c r="D39" t="str">
        <f t="shared" si="2"/>
        <v>56,457</v>
      </c>
      <c r="E39" t="str">
        <f t="shared" ref="E39:E70" si="3">MID(F39,FIND("NGR",F39,1)+8,(FIND(" A ",F39,1)-8)-(FIND("NGR",F39,1)+6))</f>
        <v>4,281,063</v>
      </c>
      <c r="F39" t="s">
        <v>117</v>
      </c>
    </row>
    <row r="40" spans="2:6" x14ac:dyDescent="0.35">
      <c r="B40" s="4" t="s">
        <v>32</v>
      </c>
      <c r="C40" t="str">
        <f t="shared" si="1"/>
        <v>195,376</v>
      </c>
      <c r="D40" t="str">
        <f t="shared" si="2"/>
        <v>-</v>
      </c>
      <c r="E40" t="str">
        <f t="shared" si="3"/>
        <v>7,543,556</v>
      </c>
      <c r="F40" t="s">
        <v>118</v>
      </c>
    </row>
    <row r="41" spans="2:6" x14ac:dyDescent="0.35">
      <c r="B41" s="13" t="s">
        <v>1</v>
      </c>
      <c r="C41" t="str">
        <f t="shared" si="1"/>
        <v>37,376</v>
      </c>
      <c r="D41" t="str">
        <f t="shared" si="2"/>
        <v>-</v>
      </c>
      <c r="E41" t="str">
        <f t="shared" si="3"/>
        <v>1,912,151</v>
      </c>
      <c r="F41" t="s">
        <v>119</v>
      </c>
    </row>
    <row r="42" spans="2:6" x14ac:dyDescent="0.35">
      <c r="B42" s="4" t="s">
        <v>38</v>
      </c>
      <c r="C42" t="str">
        <f t="shared" si="1"/>
        <v>247,397</v>
      </c>
      <c r="D42" t="str">
        <f t="shared" si="2"/>
        <v>-</v>
      </c>
      <c r="E42" t="str">
        <f t="shared" si="3"/>
        <v>30,718,045</v>
      </c>
      <c r="F42" t="s">
        <v>120</v>
      </c>
    </row>
    <row r="43" spans="2:6" x14ac:dyDescent="0.35">
      <c r="B43" s="13" t="s">
        <v>31</v>
      </c>
      <c r="C43" t="str">
        <f t="shared" si="1"/>
        <v>279,088</v>
      </c>
      <c r="D43" t="str">
        <f t="shared" si="2"/>
        <v>156,101</v>
      </c>
      <c r="E43" t="str">
        <f t="shared" si="3"/>
        <v>24,630,566</v>
      </c>
      <c r="F43" t="s">
        <v>121</v>
      </c>
    </row>
    <row r="44" spans="2:6" x14ac:dyDescent="0.35">
      <c r="B44" s="4" t="s">
        <v>48</v>
      </c>
      <c r="C44" t="str">
        <f t="shared" si="1"/>
        <v>3,621,664</v>
      </c>
      <c r="D44" t="str">
        <f t="shared" si="2"/>
        <v>-</v>
      </c>
      <c r="E44" t="str">
        <f t="shared" si="3"/>
        <v>32,698,090</v>
      </c>
      <c r="F44" t="s">
        <v>122</v>
      </c>
    </row>
    <row r="45" spans="2:6" x14ac:dyDescent="0.35">
      <c r="B45" s="13" t="s">
        <v>34</v>
      </c>
      <c r="C45" t="str">
        <f t="shared" si="1"/>
        <v>191,768</v>
      </c>
      <c r="D45" t="str">
        <f t="shared" si="2"/>
        <v>-</v>
      </c>
      <c r="E45" t="str">
        <f t="shared" si="3"/>
        <v>31,523,252</v>
      </c>
      <c r="F45" t="s">
        <v>123</v>
      </c>
    </row>
    <row r="46" spans="2:6" x14ac:dyDescent="0.35">
      <c r="B46" s="4" t="s">
        <v>58</v>
      </c>
      <c r="C46" t="str">
        <f t="shared" si="1"/>
        <v>220,114</v>
      </c>
      <c r="D46" t="str">
        <f t="shared" si="2"/>
        <v>101,568</v>
      </c>
      <c r="E46" t="str">
        <f t="shared" si="3"/>
        <v>22,801,614</v>
      </c>
      <c r="F46" t="s">
        <v>124</v>
      </c>
    </row>
    <row r="47" spans="2:6" x14ac:dyDescent="0.35">
      <c r="B47" s="13" t="s">
        <v>13</v>
      </c>
      <c r="C47" t="str">
        <f t="shared" si="1"/>
        <v>172,587</v>
      </c>
      <c r="D47" t="str">
        <f t="shared" si="2"/>
        <v>-</v>
      </c>
      <c r="E47" t="str">
        <f t="shared" si="3"/>
        <v>11,203,793</v>
      </c>
      <c r="F47" t="s">
        <v>125</v>
      </c>
    </row>
    <row r="48" spans="2:6" x14ac:dyDescent="0.35">
      <c r="B48" s="4" t="s">
        <v>4</v>
      </c>
      <c r="C48" t="str">
        <f t="shared" si="1"/>
        <v>6,224</v>
      </c>
      <c r="D48" t="str">
        <f t="shared" si="2"/>
        <v>-</v>
      </c>
      <c r="E48" t="str">
        <f t="shared" si="3"/>
        <v>2,435,028</v>
      </c>
      <c r="F48" t="s">
        <v>126</v>
      </c>
    </row>
    <row r="49" spans="2:6" x14ac:dyDescent="0.35">
      <c r="B49" s="13" t="s">
        <v>41</v>
      </c>
      <c r="C49" t="str">
        <f t="shared" si="1"/>
        <v>198,788</v>
      </c>
      <c r="D49" t="str">
        <f t="shared" si="2"/>
        <v>69,037</v>
      </c>
      <c r="E49" t="str">
        <f t="shared" si="3"/>
        <v>46,717,239</v>
      </c>
      <c r="F49" t="s">
        <v>127</v>
      </c>
    </row>
    <row r="50" spans="2:6" x14ac:dyDescent="0.35">
      <c r="B50" s="4" t="s">
        <v>45</v>
      </c>
      <c r="C50" t="str">
        <f t="shared" si="1"/>
        <v>466,148</v>
      </c>
      <c r="D50" t="str">
        <f t="shared" si="2"/>
        <v>-</v>
      </c>
      <c r="E50" t="str">
        <f t="shared" si="3"/>
        <v>21,526,304</v>
      </c>
      <c r="F50" t="s">
        <v>128</v>
      </c>
    </row>
    <row r="51" spans="2:6" x14ac:dyDescent="0.35">
      <c r="B51" s="13" t="s">
        <v>9</v>
      </c>
      <c r="C51" t="str">
        <f t="shared" si="1"/>
        <v>49,091</v>
      </c>
      <c r="D51" t="str">
        <f t="shared" si="2"/>
        <v>-</v>
      </c>
      <c r="E51" t="str">
        <f t="shared" si="3"/>
        <v>5,280,803</v>
      </c>
      <c r="F51" t="s">
        <v>129</v>
      </c>
    </row>
    <row r="52" spans="2:6" x14ac:dyDescent="0.35">
      <c r="B52" s="4" t="s">
        <v>25</v>
      </c>
      <c r="C52" t="str">
        <f t="shared" si="1"/>
        <v>19,357</v>
      </c>
      <c r="D52" t="str">
        <f t="shared" si="2"/>
        <v>70,133</v>
      </c>
      <c r="E52" t="str">
        <f t="shared" si="3"/>
        <v>16,965,456</v>
      </c>
      <c r="F52" t="s">
        <v>130</v>
      </c>
    </row>
    <row r="53" spans="2:6" x14ac:dyDescent="0.35">
      <c r="B53" s="13" t="s">
        <v>60</v>
      </c>
      <c r="C53" t="str">
        <f t="shared" si="1"/>
        <v>225,033</v>
      </c>
      <c r="D53" t="str">
        <f t="shared" si="2"/>
        <v>69,037</v>
      </c>
      <c r="E53" t="str">
        <f t="shared" si="3"/>
        <v>26,886,621</v>
      </c>
      <c r="F53" t="s">
        <v>131</v>
      </c>
    </row>
    <row r="54" spans="2:6" x14ac:dyDescent="0.35">
      <c r="B54" s="4" t="s">
        <v>12</v>
      </c>
      <c r="C54" t="str">
        <f t="shared" si="1"/>
        <v>20,900</v>
      </c>
      <c r="D54" t="str">
        <f t="shared" si="2"/>
        <v>-</v>
      </c>
      <c r="E54" t="str">
        <f t="shared" si="3"/>
        <v>4,180,498</v>
      </c>
      <c r="F54" t="s">
        <v>132</v>
      </c>
    </row>
    <row r="55" spans="2:6" x14ac:dyDescent="0.35">
      <c r="B55" s="13" t="s">
        <v>39</v>
      </c>
      <c r="C55" t="str">
        <f t="shared" si="1"/>
        <v>171,839</v>
      </c>
      <c r="D55" t="str">
        <f t="shared" si="2"/>
        <v>262,474</v>
      </c>
      <c r="E55" t="str">
        <f t="shared" si="3"/>
        <v>7,812,815</v>
      </c>
      <c r="F55" t="s">
        <v>133</v>
      </c>
    </row>
    <row r="56" spans="2:6" x14ac:dyDescent="0.35">
      <c r="B56" s="4" t="s">
        <v>0</v>
      </c>
      <c r="C56" t="str">
        <f t="shared" si="1"/>
        <v>-</v>
      </c>
      <c r="D56" t="str">
        <f t="shared" si="2"/>
        <v>-</v>
      </c>
      <c r="E56" t="str">
        <f t="shared" si="3"/>
        <v>1,116,607</v>
      </c>
      <c r="F56" t="s">
        <v>134</v>
      </c>
    </row>
    <row r="57" spans="2:6" x14ac:dyDescent="0.35">
      <c r="B57" s="13" t="s">
        <v>16</v>
      </c>
      <c r="C57" t="str">
        <f t="shared" si="1"/>
        <v>39,938</v>
      </c>
      <c r="D57" t="str">
        <f t="shared" si="2"/>
        <v>-</v>
      </c>
      <c r="E57" t="str">
        <f t="shared" si="3"/>
        <v>4,185,921</v>
      </c>
      <c r="F57" t="s">
        <v>135</v>
      </c>
    </row>
    <row r="58" spans="2:6" x14ac:dyDescent="0.35">
      <c r="B58" s="4" t="s">
        <v>8</v>
      </c>
      <c r="C58" t="str">
        <f t="shared" si="1"/>
        <v>15,123</v>
      </c>
      <c r="D58" t="str">
        <f t="shared" si="2"/>
        <v>-</v>
      </c>
      <c r="E58" t="str">
        <f t="shared" si="3"/>
        <v>2,574,360</v>
      </c>
      <c r="F58" t="s">
        <v>136</v>
      </c>
    </row>
    <row r="59" spans="2:6" x14ac:dyDescent="0.35">
      <c r="B59" s="13" t="s">
        <v>27</v>
      </c>
      <c r="C59" t="str">
        <f t="shared" si="1"/>
        <v>82,900</v>
      </c>
      <c r="D59" t="str">
        <f t="shared" si="2"/>
        <v>-</v>
      </c>
      <c r="E59" t="str">
        <f t="shared" si="3"/>
        <v>5,717,188</v>
      </c>
      <c r="F59" t="s">
        <v>137</v>
      </c>
    </row>
    <row r="60" spans="2:6" x14ac:dyDescent="0.35">
      <c r="B60" s="4" t="s">
        <v>10</v>
      </c>
      <c r="C60" t="str">
        <f t="shared" si="1"/>
        <v>47,438</v>
      </c>
      <c r="D60" t="str">
        <f t="shared" si="2"/>
        <v>-</v>
      </c>
      <c r="E60" t="str">
        <f t="shared" si="3"/>
        <v>2,666,719</v>
      </c>
      <c r="F60" t="s">
        <v>138</v>
      </c>
    </row>
    <row r="61" spans="2:6" x14ac:dyDescent="0.35">
      <c r="B61" s="13" t="s">
        <v>64</v>
      </c>
      <c r="C61" t="str">
        <f t="shared" si="1"/>
        <v>11,330</v>
      </c>
      <c r="D61" t="str">
        <f t="shared" si="2"/>
        <v>-</v>
      </c>
      <c r="E61" t="str">
        <f t="shared" si="3"/>
        <v>712,872</v>
      </c>
      <c r="F61" t="s">
        <v>139</v>
      </c>
    </row>
    <row r="62" spans="2:6" x14ac:dyDescent="0.35">
      <c r="B62" s="4" t="s">
        <v>57</v>
      </c>
      <c r="C62" t="str">
        <f t="shared" si="1"/>
        <v>63,540</v>
      </c>
      <c r="D62" t="str">
        <f t="shared" si="2"/>
        <v>10,481</v>
      </c>
      <c r="E62" t="str">
        <f t="shared" si="3"/>
        <v>7,643,850</v>
      </c>
      <c r="F62" t="s">
        <v>140</v>
      </c>
    </row>
    <row r="63" spans="2:6" x14ac:dyDescent="0.35">
      <c r="B63" s="13" t="s">
        <v>6</v>
      </c>
      <c r="C63" t="str">
        <f t="shared" si="1"/>
        <v>5,937</v>
      </c>
      <c r="D63" t="str">
        <f t="shared" si="2"/>
        <v>-</v>
      </c>
      <c r="E63" t="str">
        <f t="shared" si="3"/>
        <v>451,487</v>
      </c>
      <c r="F63" t="s">
        <v>141</v>
      </c>
    </row>
    <row r="64" spans="2:6" x14ac:dyDescent="0.35">
      <c r="B64" s="4" t="s">
        <v>55</v>
      </c>
      <c r="C64" t="str">
        <f t="shared" si="1"/>
        <v>73,171</v>
      </c>
      <c r="D64" t="str">
        <f t="shared" si="2"/>
        <v>24,918</v>
      </c>
      <c r="E64" t="str">
        <f t="shared" si="3"/>
        <v>4,405,163</v>
      </c>
      <c r="F64" t="s">
        <v>142</v>
      </c>
    </row>
    <row r="65" spans="2:6" x14ac:dyDescent="0.35">
      <c r="B65" s="13" t="s">
        <v>23</v>
      </c>
      <c r="C65" t="str">
        <f t="shared" si="1"/>
        <v>26,790</v>
      </c>
      <c r="D65" t="str">
        <f t="shared" si="2"/>
        <v>15,064</v>
      </c>
      <c r="E65" t="str">
        <f t="shared" si="3"/>
        <v>12,736,625</v>
      </c>
      <c r="F65" t="s">
        <v>143</v>
      </c>
    </row>
    <row r="66" spans="2:6" x14ac:dyDescent="0.35">
      <c r="B66" s="4" t="s">
        <v>22</v>
      </c>
      <c r="C66" t="str">
        <f t="shared" si="1"/>
        <v>313,527</v>
      </c>
      <c r="D66" t="str">
        <f t="shared" si="2"/>
        <v>-</v>
      </c>
      <c r="E66" t="str">
        <f t="shared" si="3"/>
        <v>24,679,222</v>
      </c>
      <c r="F66" t="s">
        <v>144</v>
      </c>
    </row>
    <row r="67" spans="2:6" x14ac:dyDescent="0.35">
      <c r="B67" s="13" t="s">
        <v>26</v>
      </c>
      <c r="C67" t="str">
        <f t="shared" si="1"/>
        <v>246,259</v>
      </c>
      <c r="D67" t="str">
        <f t="shared" si="2"/>
        <v>-</v>
      </c>
      <c r="E67" t="str">
        <f t="shared" si="3"/>
        <v>16,330,155</v>
      </c>
      <c r="F67" t="s">
        <v>145</v>
      </c>
    </row>
    <row r="68" spans="2:6" x14ac:dyDescent="0.35">
      <c r="B68" s="4" t="s">
        <v>29</v>
      </c>
      <c r="C68" t="str">
        <f t="shared" si="1"/>
        <v>152,431</v>
      </c>
      <c r="D68" t="str">
        <f t="shared" si="2"/>
        <v>42,901</v>
      </c>
      <c r="E68" t="str">
        <f t="shared" si="3"/>
        <v>20,413,098</v>
      </c>
      <c r="F68" t="s">
        <v>146</v>
      </c>
    </row>
    <row r="69" spans="2:6" x14ac:dyDescent="0.35">
      <c r="B69" s="13" t="s">
        <v>42</v>
      </c>
      <c r="C69" t="str">
        <f t="shared" si="1"/>
        <v>569,312</v>
      </c>
      <c r="D69" t="str">
        <f t="shared" si="2"/>
        <v>62,068</v>
      </c>
      <c r="E69" t="str">
        <f t="shared" si="3"/>
        <v>58,628,398</v>
      </c>
      <c r="F69" t="s">
        <v>147</v>
      </c>
    </row>
    <row r="70" spans="2:6" x14ac:dyDescent="0.35">
      <c r="B70" s="4" t="s">
        <v>35</v>
      </c>
      <c r="C70" t="str">
        <f t="shared" si="1"/>
        <v>306,327</v>
      </c>
      <c r="D70" t="str">
        <f t="shared" si="2"/>
        <v>-</v>
      </c>
      <c r="E70" t="str">
        <f t="shared" si="3"/>
        <v>4,840,374</v>
      </c>
      <c r="F70" t="s">
        <v>148</v>
      </c>
    </row>
    <row r="71" spans="2:6" x14ac:dyDescent="0.35">
      <c r="B71" s="13" t="s">
        <v>19</v>
      </c>
      <c r="C71" t="str">
        <f t="shared" si="1"/>
        <v>127,070</v>
      </c>
      <c r="D71" t="str">
        <f t="shared" si="2"/>
        <v>41,256</v>
      </c>
      <c r="E71" t="str">
        <f t="shared" ref="E71:E102" si="4">MID(F71,FIND("NGR",F71,1)+8,(FIND(" A ",F71,1)-8)-(FIND("NGR",F71,1)+6))</f>
        <v>14,914,524</v>
      </c>
      <c r="F71" t="s">
        <v>149</v>
      </c>
    </row>
    <row r="72" spans="2:6" x14ac:dyDescent="0.35">
      <c r="B72" s="7" t="s">
        <v>65</v>
      </c>
      <c r="D72" s="7"/>
      <c r="E72" s="7"/>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AQ4344"/>
  <sheetViews>
    <sheetView showGridLines="0" showRowColHeaders="0" tabSelected="1" zoomScale="75" zoomScaleNormal="75" workbookViewId="0">
      <selection activeCell="T1" sqref="T1"/>
    </sheetView>
  </sheetViews>
  <sheetFormatPr defaultRowHeight="14.5" x14ac:dyDescent="0.35"/>
  <cols>
    <col min="1" max="1" width="2.1796875" style="1" customWidth="1"/>
    <col min="2" max="2" width="15.36328125" style="8" customWidth="1"/>
    <col min="3" max="5" width="12.08984375" style="11" customWidth="1"/>
    <col min="6" max="6" width="12.08984375" style="22" customWidth="1"/>
    <col min="7" max="8" width="12.08984375" style="1" customWidth="1"/>
    <col min="9" max="9" width="4.81640625" style="16" customWidth="1"/>
    <col min="10" max="10" width="15.36328125" style="16" bestFit="1" customWidth="1"/>
    <col min="11" max="11" width="12.54296875" style="16" customWidth="1"/>
    <col min="12" max="13" width="8.7265625" style="1"/>
    <col min="14" max="15" width="8.7265625" style="16"/>
    <col min="16" max="16384" width="8.7265625" style="1"/>
  </cols>
  <sheetData>
    <row r="1" spans="2:43" ht="32.5" customHeight="1" x14ac:dyDescent="0.4">
      <c r="B1" s="32" t="s">
        <v>241</v>
      </c>
      <c r="C1" s="32"/>
      <c r="D1" s="32"/>
      <c r="E1" s="32"/>
      <c r="F1" s="32"/>
      <c r="G1" s="32"/>
      <c r="H1" s="32"/>
      <c r="J1" s="34" t="s">
        <v>242</v>
      </c>
      <c r="K1" s="34"/>
      <c r="L1" s="34"/>
      <c r="M1" s="34"/>
      <c r="N1" s="34"/>
      <c r="O1" s="34"/>
      <c r="P1" s="34"/>
      <c r="Q1" s="34"/>
      <c r="R1" s="29"/>
      <c r="S1" s="29"/>
      <c r="T1" s="29"/>
      <c r="U1" s="29"/>
      <c r="V1" s="29"/>
    </row>
    <row r="2" spans="2:43" ht="14.5" customHeight="1" x14ac:dyDescent="0.35">
      <c r="B2" s="33" t="s">
        <v>66</v>
      </c>
      <c r="C2" s="33"/>
      <c r="D2" s="33"/>
      <c r="E2" s="33"/>
      <c r="F2" s="33"/>
      <c r="G2" s="33"/>
      <c r="H2" s="33"/>
      <c r="J2" s="1"/>
      <c r="K2" s="1"/>
      <c r="M2" s="31"/>
      <c r="N2" s="29"/>
      <c r="O2" s="29"/>
      <c r="P2" s="29"/>
      <c r="Q2" s="29"/>
      <c r="R2" s="29"/>
      <c r="S2" s="29"/>
      <c r="T2" s="29"/>
      <c r="U2" s="29"/>
      <c r="V2" s="29"/>
    </row>
    <row r="3" spans="2:43" x14ac:dyDescent="0.35">
      <c r="B3" s="2"/>
      <c r="C3" s="2"/>
      <c r="D3" s="2"/>
      <c r="E3" s="2"/>
      <c r="J3" s="1"/>
      <c r="K3" s="1"/>
    </row>
    <row r="4" spans="2:43" ht="48.5" customHeight="1" x14ac:dyDescent="0.35">
      <c r="B4" s="12"/>
      <c r="C4" s="3" t="s">
        <v>70</v>
      </c>
      <c r="D4" s="3" t="s">
        <v>71</v>
      </c>
      <c r="E4" s="3" t="s">
        <v>74</v>
      </c>
      <c r="F4" s="23" t="s">
        <v>75</v>
      </c>
      <c r="G4" s="3" t="s">
        <v>76</v>
      </c>
      <c r="H4" s="21" t="s">
        <v>68</v>
      </c>
      <c r="J4" s="27" t="s">
        <v>3</v>
      </c>
      <c r="K4" s="28">
        <v>0</v>
      </c>
      <c r="N4" s="17"/>
      <c r="O4" s="18" t="s">
        <v>67</v>
      </c>
    </row>
    <row r="5" spans="2:43" x14ac:dyDescent="0.35">
      <c r="B5" s="24" t="s">
        <v>62</v>
      </c>
      <c r="C5" s="25">
        <v>21337</v>
      </c>
      <c r="D5" s="25">
        <v>0</v>
      </c>
      <c r="E5" s="25">
        <f>SUM(C5:D5)</f>
        <v>21337</v>
      </c>
      <c r="F5" s="25" t="s">
        <v>150</v>
      </c>
      <c r="G5" s="26">
        <f>E5/F5*100</f>
        <v>1.6506133424514049</v>
      </c>
      <c r="H5" s="25">
        <f>RANK(G5,G$5:G$68)</f>
        <v>19</v>
      </c>
      <c r="J5" s="27" t="s">
        <v>0</v>
      </c>
      <c r="K5" s="28">
        <v>0</v>
      </c>
      <c r="N5" s="14" t="s">
        <v>0</v>
      </c>
      <c r="O5" s="15">
        <v>0</v>
      </c>
      <c r="AK5"/>
      <c r="AL5"/>
      <c r="AM5"/>
      <c r="AN5"/>
      <c r="AO5"/>
      <c r="AP5"/>
      <c r="AQ5"/>
    </row>
    <row r="6" spans="2:43" x14ac:dyDescent="0.35">
      <c r="B6" s="4" t="s">
        <v>56</v>
      </c>
      <c r="C6" s="5">
        <v>37297</v>
      </c>
      <c r="D6" s="5">
        <v>0</v>
      </c>
      <c r="E6" s="5">
        <f t="shared" ref="E6:E68" si="0">SUM(C6:D6)</f>
        <v>37297</v>
      </c>
      <c r="F6" s="5" t="s">
        <v>151</v>
      </c>
      <c r="G6" s="6">
        <f t="shared" ref="G6:G68" si="1">E6/F6*100</f>
        <v>0.5547605331543678</v>
      </c>
      <c r="H6" s="5">
        <f t="shared" ref="H6:H67" si="2">RANK(G6,G$5:G$68)</f>
        <v>53</v>
      </c>
      <c r="J6" s="27" t="s">
        <v>25</v>
      </c>
      <c r="K6" s="28">
        <v>0.11409655007209944</v>
      </c>
      <c r="N6" s="14" t="s">
        <v>4</v>
      </c>
      <c r="O6" s="15">
        <v>0.15891464070068073</v>
      </c>
      <c r="AK6"/>
      <c r="AL6"/>
      <c r="AM6"/>
      <c r="AN6"/>
      <c r="AO6"/>
      <c r="AP6"/>
      <c r="AQ6"/>
    </row>
    <row r="7" spans="2:43" x14ac:dyDescent="0.35">
      <c r="B7" s="24" t="s">
        <v>53</v>
      </c>
      <c r="C7" s="25">
        <v>1816795</v>
      </c>
      <c r="D7" s="25">
        <v>0</v>
      </c>
      <c r="E7" s="25">
        <f t="shared" si="0"/>
        <v>1816795</v>
      </c>
      <c r="F7" s="25" t="s">
        <v>152</v>
      </c>
      <c r="G7" s="26">
        <f t="shared" si="1"/>
        <v>6.4201251263497392</v>
      </c>
      <c r="H7" s="25">
        <f t="shared" si="2"/>
        <v>2</v>
      </c>
      <c r="J7" s="27" t="s">
        <v>23</v>
      </c>
      <c r="K7" s="28">
        <v>0.21033829605566623</v>
      </c>
      <c r="N7" s="14" t="s">
        <v>2</v>
      </c>
      <c r="O7" s="15">
        <v>0.18384731673030283</v>
      </c>
      <c r="AK7"/>
      <c r="AL7"/>
      <c r="AM7"/>
      <c r="AN7"/>
      <c r="AO7"/>
      <c r="AP7"/>
      <c r="AQ7"/>
    </row>
    <row r="8" spans="2:43" x14ac:dyDescent="0.35">
      <c r="B8" s="4" t="s">
        <v>30</v>
      </c>
      <c r="C8" s="5">
        <v>248611</v>
      </c>
      <c r="D8" s="5" t="s">
        <v>153</v>
      </c>
      <c r="E8" s="5">
        <f t="shared" si="0"/>
        <v>248611</v>
      </c>
      <c r="F8" s="5" t="s">
        <v>154</v>
      </c>
      <c r="G8" s="6">
        <f t="shared" si="1"/>
        <v>1.3853230348465768</v>
      </c>
      <c r="H8" s="5">
        <f t="shared" si="2"/>
        <v>27</v>
      </c>
      <c r="J8" s="27" t="s">
        <v>4</v>
      </c>
      <c r="K8" s="28">
        <v>0.25560281031676024</v>
      </c>
      <c r="N8" s="14" t="s">
        <v>5</v>
      </c>
      <c r="O8" s="15">
        <v>0.21748404831572452</v>
      </c>
      <c r="AK8"/>
      <c r="AL8"/>
      <c r="AM8"/>
      <c r="AN8"/>
      <c r="AO8"/>
      <c r="AP8"/>
      <c r="AQ8"/>
    </row>
    <row r="9" spans="2:43" x14ac:dyDescent="0.35">
      <c r="B9" s="24" t="s">
        <v>63</v>
      </c>
      <c r="C9" s="25">
        <v>456630</v>
      </c>
      <c r="D9" s="25" t="s">
        <v>155</v>
      </c>
      <c r="E9" s="25">
        <f t="shared" si="0"/>
        <v>456630</v>
      </c>
      <c r="F9" s="25" t="s">
        <v>156</v>
      </c>
      <c r="G9" s="26">
        <f t="shared" si="1"/>
        <v>2.3452334899938143</v>
      </c>
      <c r="H9" s="25">
        <f t="shared" si="2"/>
        <v>10</v>
      </c>
      <c r="J9" s="27" t="s">
        <v>5</v>
      </c>
      <c r="K9" s="28">
        <v>0.4150414747228901</v>
      </c>
      <c r="N9" s="14" t="s">
        <v>9</v>
      </c>
      <c r="O9" s="15">
        <v>0.24462838979650001</v>
      </c>
      <c r="AK9"/>
      <c r="AL9"/>
      <c r="AM9"/>
      <c r="AN9"/>
      <c r="AO9"/>
      <c r="AP9"/>
      <c r="AQ9"/>
    </row>
    <row r="10" spans="2:43" x14ac:dyDescent="0.35">
      <c r="B10" s="4" t="s">
        <v>18</v>
      </c>
      <c r="C10" s="5">
        <v>217114</v>
      </c>
      <c r="D10" s="5">
        <v>0</v>
      </c>
      <c r="E10" s="5">
        <f t="shared" si="0"/>
        <v>217114</v>
      </c>
      <c r="F10" s="5" t="s">
        <v>157</v>
      </c>
      <c r="G10" s="6">
        <f t="shared" si="1"/>
        <v>1.2179596570006959</v>
      </c>
      <c r="H10" s="5">
        <f t="shared" si="2"/>
        <v>31</v>
      </c>
      <c r="J10" s="27" t="s">
        <v>41</v>
      </c>
      <c r="K10" s="28">
        <v>0.42551316014201956</v>
      </c>
      <c r="N10" s="14" t="s">
        <v>7</v>
      </c>
      <c r="O10" s="15">
        <v>0.30273693205555052</v>
      </c>
      <c r="AK10"/>
      <c r="AL10"/>
      <c r="AM10"/>
      <c r="AN10"/>
      <c r="AO10"/>
      <c r="AP10"/>
      <c r="AQ10"/>
    </row>
    <row r="11" spans="2:43" x14ac:dyDescent="0.35">
      <c r="B11" s="24" t="s">
        <v>54</v>
      </c>
      <c r="C11" s="25">
        <v>18075</v>
      </c>
      <c r="D11" s="25">
        <v>0</v>
      </c>
      <c r="E11" s="25">
        <f t="shared" si="0"/>
        <v>18075</v>
      </c>
      <c r="F11" s="25" t="s">
        <v>158</v>
      </c>
      <c r="G11" s="26">
        <f t="shared" si="1"/>
        <v>0.50653833801618564</v>
      </c>
      <c r="H11" s="25">
        <f t="shared" si="2"/>
        <v>54</v>
      </c>
      <c r="J11" s="27" t="s">
        <v>28</v>
      </c>
      <c r="K11" s="28">
        <v>0.42643128631059096</v>
      </c>
      <c r="N11" s="14" t="s">
        <v>3</v>
      </c>
      <c r="O11" s="15">
        <v>0.34310471250059538</v>
      </c>
      <c r="AK11"/>
      <c r="AL11"/>
      <c r="AM11"/>
      <c r="AN11"/>
      <c r="AO11"/>
      <c r="AP11"/>
      <c r="AQ11"/>
    </row>
    <row r="12" spans="2:43" x14ac:dyDescent="0.35">
      <c r="B12" s="4" t="s">
        <v>51</v>
      </c>
      <c r="C12" s="5">
        <v>1445103</v>
      </c>
      <c r="D12" s="5" t="s">
        <v>159</v>
      </c>
      <c r="E12" s="5">
        <f t="shared" si="0"/>
        <v>1445103</v>
      </c>
      <c r="F12" s="5" t="s">
        <v>160</v>
      </c>
      <c r="G12" s="6">
        <f t="shared" si="1"/>
        <v>3.7135169113841222</v>
      </c>
      <c r="H12" s="5">
        <f t="shared" si="2"/>
        <v>4</v>
      </c>
      <c r="J12" s="27" t="s">
        <v>2</v>
      </c>
      <c r="K12" s="28">
        <v>0.46113580915059776</v>
      </c>
      <c r="N12" s="14" t="s">
        <v>24</v>
      </c>
      <c r="O12" s="15">
        <v>0.39151068901919306</v>
      </c>
      <c r="AK12"/>
      <c r="AL12"/>
      <c r="AM12"/>
      <c r="AN12"/>
      <c r="AO12"/>
      <c r="AP12"/>
      <c r="AQ12"/>
    </row>
    <row r="13" spans="2:43" x14ac:dyDescent="0.35">
      <c r="B13" s="24" t="s">
        <v>20</v>
      </c>
      <c r="C13" s="25">
        <v>230304</v>
      </c>
      <c r="D13" s="25">
        <v>0</v>
      </c>
      <c r="E13" s="25">
        <f t="shared" si="0"/>
        <v>230304</v>
      </c>
      <c r="F13" s="25" t="s">
        <v>161</v>
      </c>
      <c r="G13" s="26">
        <f t="shared" si="1"/>
        <v>2.4569413307962806</v>
      </c>
      <c r="H13" s="25">
        <f t="shared" si="2"/>
        <v>9</v>
      </c>
      <c r="J13" s="27" t="s">
        <v>12</v>
      </c>
      <c r="K13" s="28">
        <v>0.49994043771818575</v>
      </c>
      <c r="N13" s="14" t="s">
        <v>8</v>
      </c>
      <c r="O13" s="15">
        <v>0.42280246234103896</v>
      </c>
      <c r="AK13"/>
      <c r="AL13"/>
      <c r="AM13"/>
      <c r="AN13"/>
      <c r="AO13"/>
      <c r="AP13"/>
      <c r="AQ13"/>
    </row>
    <row r="14" spans="2:43" x14ac:dyDescent="0.35">
      <c r="B14" s="4" t="s">
        <v>15</v>
      </c>
      <c r="C14" s="5">
        <v>102576</v>
      </c>
      <c r="D14" s="5">
        <v>0</v>
      </c>
      <c r="E14" s="5">
        <f t="shared" si="0"/>
        <v>102576</v>
      </c>
      <c r="F14" s="5" t="s">
        <v>162</v>
      </c>
      <c r="G14" s="6">
        <f>E14/F14*100</f>
        <v>0.57028909247055048</v>
      </c>
      <c r="H14" s="5">
        <f t="shared" si="2"/>
        <v>52</v>
      </c>
      <c r="J14" s="27" t="s">
        <v>54</v>
      </c>
      <c r="K14" s="28">
        <v>0.50653833801618564</v>
      </c>
      <c r="N14" s="14" t="s">
        <v>54</v>
      </c>
      <c r="O14" s="15">
        <v>0.45407227140084172</v>
      </c>
      <c r="AK14"/>
      <c r="AL14"/>
      <c r="AM14"/>
      <c r="AN14"/>
      <c r="AO14"/>
      <c r="AP14"/>
      <c r="AQ14"/>
    </row>
    <row r="15" spans="2:43" x14ac:dyDescent="0.35">
      <c r="B15" s="24" t="s">
        <v>33</v>
      </c>
      <c r="C15" s="25">
        <v>251434</v>
      </c>
      <c r="D15" s="25">
        <v>0</v>
      </c>
      <c r="E15" s="25">
        <f t="shared" si="0"/>
        <v>251434</v>
      </c>
      <c r="F15" s="25" t="s">
        <v>163</v>
      </c>
      <c r="G15" s="26">
        <f t="shared" si="1"/>
        <v>0.81372457037900037</v>
      </c>
      <c r="H15" s="25">
        <f t="shared" si="2"/>
        <v>42</v>
      </c>
      <c r="J15" s="27" t="s">
        <v>56</v>
      </c>
      <c r="K15" s="28">
        <v>0.5547605331543678</v>
      </c>
      <c r="N15" s="14" t="s">
        <v>13</v>
      </c>
      <c r="O15" s="15">
        <v>0.46646665831349193</v>
      </c>
      <c r="AK15"/>
      <c r="AL15"/>
      <c r="AM15"/>
      <c r="AN15"/>
      <c r="AO15"/>
      <c r="AP15"/>
      <c r="AQ15"/>
    </row>
    <row r="16" spans="2:43" x14ac:dyDescent="0.35">
      <c r="B16" s="4" t="s">
        <v>14</v>
      </c>
      <c r="C16" s="5">
        <v>55542</v>
      </c>
      <c r="D16" s="5">
        <v>0</v>
      </c>
      <c r="E16" s="5">
        <f t="shared" si="0"/>
        <v>55542</v>
      </c>
      <c r="F16" s="5" t="s">
        <v>164</v>
      </c>
      <c r="G16" s="6">
        <f>E16/F16*100</f>
        <v>0.61662721941446508</v>
      </c>
      <c r="H16" s="5">
        <f t="shared" si="2"/>
        <v>48</v>
      </c>
      <c r="J16" s="27" t="s">
        <v>15</v>
      </c>
      <c r="K16" s="28">
        <v>0.57028909247055048</v>
      </c>
      <c r="N16" s="14" t="s">
        <v>15</v>
      </c>
      <c r="O16" s="15">
        <v>0.47171032113663569</v>
      </c>
      <c r="AK16"/>
      <c r="AL16"/>
      <c r="AM16"/>
      <c r="AN16"/>
      <c r="AO16"/>
      <c r="AP16"/>
      <c r="AQ16"/>
    </row>
    <row r="17" spans="2:43" x14ac:dyDescent="0.35">
      <c r="B17" s="24" t="s">
        <v>7</v>
      </c>
      <c r="C17" s="25">
        <v>19805</v>
      </c>
      <c r="D17" s="25">
        <v>0</v>
      </c>
      <c r="E17" s="25">
        <f t="shared" si="0"/>
        <v>19805</v>
      </c>
      <c r="F17" s="25" t="s">
        <v>165</v>
      </c>
      <c r="G17" s="26">
        <f t="shared" si="1"/>
        <v>0.61848220313947244</v>
      </c>
      <c r="H17" s="25">
        <f t="shared" si="2"/>
        <v>47</v>
      </c>
      <c r="J17" s="27" t="s">
        <v>11</v>
      </c>
      <c r="K17" s="28">
        <v>0.57286156828862245</v>
      </c>
      <c r="N17" s="14" t="s">
        <v>23</v>
      </c>
      <c r="O17" s="15">
        <v>0.48523676596297394</v>
      </c>
      <c r="AK17"/>
      <c r="AL17"/>
      <c r="AM17"/>
      <c r="AN17"/>
      <c r="AO17"/>
      <c r="AP17"/>
      <c r="AQ17"/>
    </row>
    <row r="18" spans="2:43" x14ac:dyDescent="0.35">
      <c r="B18" s="4" t="s">
        <v>3</v>
      </c>
      <c r="C18" s="5">
        <v>0</v>
      </c>
      <c r="D18" s="5">
        <v>0</v>
      </c>
      <c r="E18" s="5">
        <f t="shared" si="0"/>
        <v>0</v>
      </c>
      <c r="F18" s="5" t="s">
        <v>166</v>
      </c>
      <c r="G18" s="6">
        <f t="shared" si="1"/>
        <v>0</v>
      </c>
      <c r="H18" s="5">
        <f t="shared" si="2"/>
        <v>63</v>
      </c>
      <c r="J18" s="27" t="s">
        <v>8</v>
      </c>
      <c r="K18" s="28">
        <v>0.58744697711275817</v>
      </c>
      <c r="N18" s="14" t="s">
        <v>25</v>
      </c>
      <c r="O18" s="15">
        <v>0.65776165693916422</v>
      </c>
      <c r="AK18"/>
      <c r="AL18"/>
      <c r="AM18"/>
      <c r="AN18"/>
      <c r="AO18"/>
      <c r="AP18"/>
      <c r="AQ18"/>
    </row>
    <row r="19" spans="2:43" x14ac:dyDescent="0.35">
      <c r="B19" s="24" t="s">
        <v>28</v>
      </c>
      <c r="C19" s="25">
        <v>40621</v>
      </c>
      <c r="D19" s="25" t="s">
        <v>167</v>
      </c>
      <c r="E19" s="25">
        <f t="shared" si="0"/>
        <v>40621</v>
      </c>
      <c r="F19" s="25" t="s">
        <v>168</v>
      </c>
      <c r="G19" s="26">
        <f t="shared" si="1"/>
        <v>0.42643128631059096</v>
      </c>
      <c r="H19" s="25">
        <f t="shared" si="2"/>
        <v>57</v>
      </c>
      <c r="J19" s="27" t="s">
        <v>34</v>
      </c>
      <c r="K19" s="28">
        <v>0.60833825139614406</v>
      </c>
      <c r="N19" s="14" t="s">
        <v>18</v>
      </c>
      <c r="O19" s="15">
        <v>0.70837432989341054</v>
      </c>
      <c r="AK19"/>
      <c r="AL19"/>
      <c r="AM19"/>
      <c r="AN19"/>
      <c r="AO19"/>
      <c r="AP19"/>
      <c r="AQ19"/>
    </row>
    <row r="20" spans="2:43" x14ac:dyDescent="0.35">
      <c r="B20" s="4" t="s">
        <v>21</v>
      </c>
      <c r="C20" s="5">
        <v>269275</v>
      </c>
      <c r="D20" s="5">
        <v>0</v>
      </c>
      <c r="E20" s="5">
        <f t="shared" si="0"/>
        <v>269275</v>
      </c>
      <c r="F20" s="5" t="s">
        <v>169</v>
      </c>
      <c r="G20" s="6">
        <f t="shared" si="1"/>
        <v>0.98964215583404669</v>
      </c>
      <c r="H20" s="5">
        <f t="shared" si="2"/>
        <v>34</v>
      </c>
      <c r="J20" s="27" t="s">
        <v>14</v>
      </c>
      <c r="K20" s="28">
        <v>0.61662721941446508</v>
      </c>
      <c r="N20" s="14" t="s">
        <v>14</v>
      </c>
      <c r="O20" s="15">
        <v>0.77527784794444743</v>
      </c>
      <c r="AK20"/>
      <c r="AL20"/>
      <c r="AM20"/>
      <c r="AN20"/>
      <c r="AO20"/>
      <c r="AP20"/>
      <c r="AQ20"/>
    </row>
    <row r="21" spans="2:43" x14ac:dyDescent="0.35">
      <c r="B21" s="24" t="s">
        <v>37</v>
      </c>
      <c r="C21" s="25">
        <v>264670</v>
      </c>
      <c r="D21" s="25" t="s">
        <v>170</v>
      </c>
      <c r="E21" s="25">
        <f t="shared" si="0"/>
        <v>264670</v>
      </c>
      <c r="F21" s="25" t="s">
        <v>171</v>
      </c>
      <c r="G21" s="26">
        <f t="shared" si="1"/>
        <v>1.5910999877122138</v>
      </c>
      <c r="H21" s="25">
        <f t="shared" si="2"/>
        <v>22</v>
      </c>
      <c r="J21" s="27" t="s">
        <v>7</v>
      </c>
      <c r="K21" s="28">
        <v>0.61848220313947244</v>
      </c>
      <c r="N21" s="14" t="s">
        <v>11</v>
      </c>
      <c r="O21" s="15">
        <v>0.7774548230950753</v>
      </c>
      <c r="AK21"/>
      <c r="AL21"/>
      <c r="AM21"/>
      <c r="AN21"/>
      <c r="AO21"/>
      <c r="AP21"/>
      <c r="AQ21"/>
    </row>
    <row r="22" spans="2:43" x14ac:dyDescent="0.35">
      <c r="B22" s="4" t="s">
        <v>11</v>
      </c>
      <c r="C22" s="5">
        <v>13592</v>
      </c>
      <c r="D22" s="5" t="s">
        <v>85</v>
      </c>
      <c r="E22" s="5">
        <f t="shared" si="0"/>
        <v>13592</v>
      </c>
      <c r="F22" s="5" t="s">
        <v>172</v>
      </c>
      <c r="G22" s="6">
        <f t="shared" si="1"/>
        <v>0.57286156828862245</v>
      </c>
      <c r="H22" s="5">
        <f t="shared" si="2"/>
        <v>51</v>
      </c>
      <c r="J22" s="27" t="s">
        <v>43</v>
      </c>
      <c r="K22" s="28">
        <v>0.68963449123790277</v>
      </c>
      <c r="N22" s="14" t="s">
        <v>34</v>
      </c>
      <c r="O22" s="15">
        <v>0.79531727040483469</v>
      </c>
      <c r="AK22"/>
      <c r="AL22"/>
      <c r="AM22"/>
      <c r="AN22"/>
      <c r="AO22"/>
      <c r="AP22"/>
      <c r="AQ22"/>
    </row>
    <row r="23" spans="2:43" x14ac:dyDescent="0.35">
      <c r="B23" s="24" t="s">
        <v>43</v>
      </c>
      <c r="C23" s="25">
        <v>166730</v>
      </c>
      <c r="D23" s="25" t="s">
        <v>173</v>
      </c>
      <c r="E23" s="25">
        <f t="shared" si="0"/>
        <v>166730</v>
      </c>
      <c r="F23" s="25" t="s">
        <v>174</v>
      </c>
      <c r="G23" s="26">
        <f t="shared" si="1"/>
        <v>0.68963449123790277</v>
      </c>
      <c r="H23" s="25">
        <f t="shared" si="2"/>
        <v>46</v>
      </c>
      <c r="J23" s="27" t="s">
        <v>24</v>
      </c>
      <c r="K23" s="28">
        <v>0.73899098061821988</v>
      </c>
      <c r="N23" s="14" t="s">
        <v>29</v>
      </c>
      <c r="O23" s="15">
        <v>0.80459966740758204</v>
      </c>
      <c r="AK23"/>
      <c r="AL23"/>
      <c r="AM23"/>
      <c r="AN23"/>
      <c r="AO23"/>
      <c r="AP23"/>
      <c r="AQ23"/>
    </row>
    <row r="24" spans="2:43" x14ac:dyDescent="0.35">
      <c r="B24" s="4" t="s">
        <v>5</v>
      </c>
      <c r="C24" s="5">
        <v>13400</v>
      </c>
      <c r="D24" s="5">
        <v>0</v>
      </c>
      <c r="E24" s="5">
        <f t="shared" si="0"/>
        <v>13400</v>
      </c>
      <c r="F24" s="5" t="s">
        <v>175</v>
      </c>
      <c r="G24" s="6">
        <f t="shared" si="1"/>
        <v>0.4150414747228901</v>
      </c>
      <c r="H24" s="5">
        <f t="shared" si="2"/>
        <v>59</v>
      </c>
      <c r="J24" s="27" t="s">
        <v>29</v>
      </c>
      <c r="K24" s="28">
        <v>0.74673133886879883</v>
      </c>
      <c r="N24" s="14" t="s">
        <v>60</v>
      </c>
      <c r="O24" s="15">
        <v>0.82283964425123501</v>
      </c>
      <c r="AK24"/>
      <c r="AL24"/>
      <c r="AM24"/>
      <c r="AN24"/>
      <c r="AO24"/>
      <c r="AP24"/>
      <c r="AQ24"/>
    </row>
    <row r="25" spans="2:43" x14ac:dyDescent="0.35">
      <c r="B25" s="24" t="s">
        <v>46</v>
      </c>
      <c r="C25" s="25">
        <v>469375</v>
      </c>
      <c r="D25" s="25" t="s">
        <v>176</v>
      </c>
      <c r="E25" s="25">
        <f t="shared" si="0"/>
        <v>469375</v>
      </c>
      <c r="F25" s="25" t="s">
        <v>177</v>
      </c>
      <c r="G25" s="26">
        <f t="shared" si="1"/>
        <v>1.6452754279573896</v>
      </c>
      <c r="H25" s="25">
        <f t="shared" si="2"/>
        <v>20</v>
      </c>
      <c r="J25" s="27" t="s">
        <v>38</v>
      </c>
      <c r="K25" s="28">
        <v>0.80538002988145896</v>
      </c>
      <c r="N25" s="14" t="s">
        <v>33</v>
      </c>
      <c r="O25" s="15">
        <v>0.83330584470601188</v>
      </c>
      <c r="AK25"/>
      <c r="AL25"/>
      <c r="AM25"/>
      <c r="AN25"/>
      <c r="AO25"/>
      <c r="AP25"/>
      <c r="AQ25"/>
    </row>
    <row r="26" spans="2:43" x14ac:dyDescent="0.35">
      <c r="B26" s="4" t="s">
        <v>52</v>
      </c>
      <c r="C26" s="5">
        <v>1074845</v>
      </c>
      <c r="D26" s="5" t="s">
        <v>178</v>
      </c>
      <c r="E26" s="5">
        <f t="shared" si="0"/>
        <v>1074845</v>
      </c>
      <c r="F26" s="5" t="s">
        <v>179</v>
      </c>
      <c r="G26" s="6">
        <f t="shared" si="1"/>
        <v>1.3248647925339723</v>
      </c>
      <c r="H26" s="5">
        <f t="shared" si="2"/>
        <v>28</v>
      </c>
      <c r="J26" s="27" t="s">
        <v>33</v>
      </c>
      <c r="K26" s="28">
        <v>0.81372457037900037</v>
      </c>
      <c r="N26" s="14" t="s">
        <v>10</v>
      </c>
      <c r="O26" s="15">
        <v>0.84039585125413263</v>
      </c>
      <c r="AK26"/>
      <c r="AL26"/>
      <c r="AM26"/>
      <c r="AN26"/>
      <c r="AO26"/>
      <c r="AP26"/>
      <c r="AQ26"/>
    </row>
    <row r="27" spans="2:43" x14ac:dyDescent="0.35">
      <c r="B27" s="24" t="s">
        <v>50</v>
      </c>
      <c r="C27" s="25">
        <v>1225017</v>
      </c>
      <c r="D27" s="25" t="s">
        <v>180</v>
      </c>
      <c r="E27" s="25">
        <f t="shared" si="0"/>
        <v>1225017</v>
      </c>
      <c r="F27" s="25" t="s">
        <v>181</v>
      </c>
      <c r="G27" s="26">
        <f t="shared" si="1"/>
        <v>2.0398090945016785</v>
      </c>
      <c r="H27" s="25">
        <f t="shared" si="2"/>
        <v>14</v>
      </c>
      <c r="J27" s="27" t="s">
        <v>57</v>
      </c>
      <c r="K27" s="28">
        <v>0.83125650032378973</v>
      </c>
      <c r="N27" s="14" t="s">
        <v>21</v>
      </c>
      <c r="O27" s="15">
        <v>0.89328604883746077</v>
      </c>
      <c r="AK27"/>
      <c r="AL27"/>
      <c r="AM27"/>
      <c r="AN27"/>
      <c r="AO27"/>
      <c r="AP27"/>
      <c r="AQ27"/>
    </row>
    <row r="28" spans="2:43" x14ac:dyDescent="0.35">
      <c r="B28" s="4" t="s">
        <v>36</v>
      </c>
      <c r="C28" s="5">
        <v>241512</v>
      </c>
      <c r="D28" s="5">
        <v>0</v>
      </c>
      <c r="E28" s="5">
        <f t="shared" si="0"/>
        <v>241512</v>
      </c>
      <c r="F28" s="5" t="s">
        <v>182</v>
      </c>
      <c r="G28" s="6">
        <f t="shared" si="1"/>
        <v>1.1648611974062362</v>
      </c>
      <c r="H28" s="5">
        <f t="shared" si="2"/>
        <v>32</v>
      </c>
      <c r="J28" s="27" t="s">
        <v>60</v>
      </c>
      <c r="K28" s="28">
        <v>0.83697017933194362</v>
      </c>
      <c r="N28" s="14" t="s">
        <v>31</v>
      </c>
      <c r="O28" s="15">
        <v>0.89383336195815077</v>
      </c>
      <c r="AK28"/>
      <c r="AL28"/>
      <c r="AM28"/>
      <c r="AN28"/>
      <c r="AO28"/>
      <c r="AP28"/>
      <c r="AQ28"/>
    </row>
    <row r="29" spans="2:43" x14ac:dyDescent="0.35">
      <c r="B29" s="24" t="s">
        <v>2</v>
      </c>
      <c r="C29" s="25">
        <v>7430</v>
      </c>
      <c r="D29" s="25" t="s">
        <v>85</v>
      </c>
      <c r="E29" s="25">
        <f t="shared" si="0"/>
        <v>7430</v>
      </c>
      <c r="F29" s="25" t="s">
        <v>183</v>
      </c>
      <c r="G29" s="26">
        <f t="shared" si="1"/>
        <v>0.46113580915059776</v>
      </c>
      <c r="H29" s="25">
        <f t="shared" si="2"/>
        <v>56</v>
      </c>
      <c r="J29" s="27" t="s">
        <v>19</v>
      </c>
      <c r="K29" s="28">
        <v>0.85198830348189447</v>
      </c>
      <c r="N29" s="14" t="s">
        <v>38</v>
      </c>
      <c r="O29" s="15">
        <v>0.93186458790488902</v>
      </c>
      <c r="AK29"/>
      <c r="AL29"/>
      <c r="AM29"/>
      <c r="AN29"/>
      <c r="AO29"/>
      <c r="AP29"/>
      <c r="AQ29"/>
    </row>
    <row r="30" spans="2:43" x14ac:dyDescent="0.35">
      <c r="B30" s="4" t="s">
        <v>47</v>
      </c>
      <c r="C30" s="5">
        <v>919934</v>
      </c>
      <c r="D30" s="5" t="s">
        <v>184</v>
      </c>
      <c r="E30" s="5">
        <f t="shared" si="0"/>
        <v>919934</v>
      </c>
      <c r="F30" s="5" t="s">
        <v>185</v>
      </c>
      <c r="G30" s="6">
        <f t="shared" si="1"/>
        <v>2.6889066109641138</v>
      </c>
      <c r="H30" s="5">
        <f t="shared" si="2"/>
        <v>6</v>
      </c>
      <c r="J30" s="27" t="s">
        <v>9</v>
      </c>
      <c r="K30" s="28">
        <v>0.92961240932486977</v>
      </c>
      <c r="N30" s="14" t="s">
        <v>26</v>
      </c>
      <c r="O30" s="15">
        <v>0.96279745512761505</v>
      </c>
      <c r="AK30"/>
      <c r="AL30"/>
      <c r="AM30"/>
      <c r="AN30"/>
      <c r="AO30"/>
      <c r="AP30"/>
      <c r="AQ30"/>
    </row>
    <row r="31" spans="2:43" x14ac:dyDescent="0.35">
      <c r="B31" s="24" t="s">
        <v>59</v>
      </c>
      <c r="C31" s="25">
        <v>342501</v>
      </c>
      <c r="D31" s="25" t="s">
        <v>186</v>
      </c>
      <c r="E31" s="25">
        <f t="shared" si="0"/>
        <v>342501</v>
      </c>
      <c r="F31" s="25" t="s">
        <v>187</v>
      </c>
      <c r="G31" s="26">
        <f t="shared" si="1"/>
        <v>2.5932955215545008</v>
      </c>
      <c r="H31" s="25">
        <f t="shared" si="2"/>
        <v>7</v>
      </c>
      <c r="J31" s="27" t="s">
        <v>16</v>
      </c>
      <c r="K31" s="28">
        <v>0.95410305163427589</v>
      </c>
      <c r="N31" s="14" t="s">
        <v>42</v>
      </c>
      <c r="O31" s="15">
        <v>0.98329440322018102</v>
      </c>
      <c r="AK31"/>
      <c r="AL31"/>
      <c r="AM31"/>
      <c r="AN31"/>
      <c r="AO31"/>
      <c r="AP31"/>
      <c r="AQ31"/>
    </row>
    <row r="32" spans="2:43" x14ac:dyDescent="0.35">
      <c r="B32" s="4" t="s">
        <v>40</v>
      </c>
      <c r="C32" s="5">
        <v>453794</v>
      </c>
      <c r="D32" s="5">
        <v>0</v>
      </c>
      <c r="E32" s="5">
        <f t="shared" si="0"/>
        <v>453794</v>
      </c>
      <c r="F32" s="5" t="s">
        <v>188</v>
      </c>
      <c r="G32" s="6">
        <f t="shared" si="1"/>
        <v>1.7398870507750075</v>
      </c>
      <c r="H32" s="5">
        <f t="shared" si="2"/>
        <v>17</v>
      </c>
      <c r="J32" s="27" t="s">
        <v>58</v>
      </c>
      <c r="K32" s="28">
        <v>0.96534394451199801</v>
      </c>
      <c r="N32" s="14" t="s">
        <v>12</v>
      </c>
      <c r="O32" s="15">
        <v>0.98616602399042386</v>
      </c>
      <c r="AK32"/>
      <c r="AL32"/>
      <c r="AM32"/>
      <c r="AN32"/>
      <c r="AO32"/>
      <c r="AP32"/>
      <c r="AQ32"/>
    </row>
    <row r="33" spans="2:43" x14ac:dyDescent="0.35">
      <c r="B33" s="24" t="s">
        <v>49</v>
      </c>
      <c r="C33" s="25">
        <v>623678</v>
      </c>
      <c r="D33" s="25" t="s">
        <v>189</v>
      </c>
      <c r="E33" s="25">
        <f t="shared" si="0"/>
        <v>623678</v>
      </c>
      <c r="F33" s="25" t="s">
        <v>190</v>
      </c>
      <c r="G33" s="26">
        <f t="shared" si="1"/>
        <v>3.4314769252133925</v>
      </c>
      <c r="H33" s="25">
        <f t="shared" si="2"/>
        <v>5</v>
      </c>
      <c r="J33" s="27" t="s">
        <v>42</v>
      </c>
      <c r="K33" s="28">
        <v>0.9710516054011914</v>
      </c>
      <c r="N33" s="14" t="s">
        <v>19</v>
      </c>
      <c r="O33" s="15">
        <v>1.0299354973266288</v>
      </c>
      <c r="AK33"/>
      <c r="AL33"/>
      <c r="AM33"/>
      <c r="AN33"/>
      <c r="AO33"/>
      <c r="AP33"/>
      <c r="AQ33"/>
    </row>
    <row r="34" spans="2:43" x14ac:dyDescent="0.35">
      <c r="B34" s="4" t="s">
        <v>24</v>
      </c>
      <c r="C34" s="5">
        <v>143642</v>
      </c>
      <c r="D34" s="5" t="s">
        <v>85</v>
      </c>
      <c r="E34" s="5">
        <f t="shared" si="0"/>
        <v>143642</v>
      </c>
      <c r="F34" s="5" t="s">
        <v>191</v>
      </c>
      <c r="G34" s="6">
        <f t="shared" si="1"/>
        <v>0.73899098061821988</v>
      </c>
      <c r="H34" s="5">
        <f t="shared" si="2"/>
        <v>45</v>
      </c>
      <c r="J34" s="27" t="s">
        <v>21</v>
      </c>
      <c r="K34" s="28">
        <v>0.98964215583404669</v>
      </c>
      <c r="N34" s="14" t="s">
        <v>41</v>
      </c>
      <c r="O34" s="15">
        <v>1.0521853218581658</v>
      </c>
      <c r="AK34"/>
      <c r="AL34"/>
      <c r="AM34"/>
      <c r="AN34"/>
      <c r="AO34"/>
      <c r="AP34"/>
      <c r="AQ34"/>
    </row>
    <row r="35" spans="2:43" x14ac:dyDescent="0.35">
      <c r="B35" s="24" t="s">
        <v>44</v>
      </c>
      <c r="C35" s="25">
        <v>612826</v>
      </c>
      <c r="D35" s="25" t="s">
        <v>192</v>
      </c>
      <c r="E35" s="25">
        <f t="shared" si="0"/>
        <v>612826</v>
      </c>
      <c r="F35" s="25" t="s">
        <v>193</v>
      </c>
      <c r="G35" s="26">
        <f t="shared" si="1"/>
        <v>1.5925939622407521</v>
      </c>
      <c r="H35" s="25">
        <f t="shared" si="2"/>
        <v>21</v>
      </c>
      <c r="J35" s="27" t="s">
        <v>31</v>
      </c>
      <c r="K35" s="28">
        <v>1.1330961700189919</v>
      </c>
      <c r="N35" s="14" t="s">
        <v>64</v>
      </c>
      <c r="O35" s="15">
        <v>1.0553290633711385</v>
      </c>
      <c r="AK35"/>
      <c r="AL35"/>
      <c r="AM35"/>
      <c r="AN35"/>
      <c r="AO35"/>
      <c r="AP35"/>
      <c r="AQ35"/>
    </row>
    <row r="36" spans="2:43" x14ac:dyDescent="0.35">
      <c r="B36" s="4" t="s">
        <v>17</v>
      </c>
      <c r="C36" s="5">
        <v>91729</v>
      </c>
      <c r="D36" s="5" t="s">
        <v>194</v>
      </c>
      <c r="E36" s="5">
        <f t="shared" si="0"/>
        <v>91729</v>
      </c>
      <c r="F36" s="5" t="s">
        <v>195</v>
      </c>
      <c r="G36" s="6">
        <f t="shared" si="1"/>
        <v>2.1426687717513149</v>
      </c>
      <c r="H36" s="5">
        <f t="shared" si="2"/>
        <v>13</v>
      </c>
      <c r="J36" s="27" t="s">
        <v>36</v>
      </c>
      <c r="K36" s="28">
        <v>1.1648611974062362</v>
      </c>
      <c r="N36" s="14" t="s">
        <v>30</v>
      </c>
      <c r="O36" s="15">
        <v>1.0673181597862296</v>
      </c>
      <c r="AK36"/>
      <c r="AL36"/>
      <c r="AM36"/>
      <c r="AN36"/>
      <c r="AO36"/>
      <c r="AP36"/>
      <c r="AQ36"/>
    </row>
    <row r="37" spans="2:43" x14ac:dyDescent="0.35">
      <c r="B37" s="24" t="s">
        <v>32</v>
      </c>
      <c r="C37" s="25">
        <v>195376</v>
      </c>
      <c r="D37" s="25">
        <v>0</v>
      </c>
      <c r="E37" s="25">
        <f t="shared" si="0"/>
        <v>195376</v>
      </c>
      <c r="F37" s="25" t="s">
        <v>196</v>
      </c>
      <c r="G37" s="26">
        <f t="shared" si="1"/>
        <v>2.5899721563676334</v>
      </c>
      <c r="H37" s="25">
        <f t="shared" si="2"/>
        <v>8</v>
      </c>
      <c r="J37" s="27" t="s">
        <v>18</v>
      </c>
      <c r="K37" s="28">
        <v>1.2179596570006959</v>
      </c>
      <c r="N37" s="14" t="s">
        <v>58</v>
      </c>
      <c r="O37" s="15">
        <v>1.0784165640333374</v>
      </c>
      <c r="AK37"/>
      <c r="AL37"/>
      <c r="AM37"/>
      <c r="AN37"/>
      <c r="AO37"/>
      <c r="AP37"/>
      <c r="AQ37"/>
    </row>
    <row r="38" spans="2:43" x14ac:dyDescent="0.35">
      <c r="B38" s="4" t="s">
        <v>1</v>
      </c>
      <c r="C38" s="5">
        <v>37376</v>
      </c>
      <c r="D38" s="5">
        <v>0</v>
      </c>
      <c r="E38" s="5">
        <f t="shared" si="0"/>
        <v>37376</v>
      </c>
      <c r="F38" s="5" t="s">
        <v>197</v>
      </c>
      <c r="G38" s="6">
        <f t="shared" si="1"/>
        <v>1.9546573466216841</v>
      </c>
      <c r="H38" s="5">
        <f t="shared" si="2"/>
        <v>15</v>
      </c>
      <c r="J38" s="27" t="s">
        <v>22</v>
      </c>
      <c r="K38" s="28">
        <v>1.2704087673428279</v>
      </c>
      <c r="N38" s="14" t="s">
        <v>57</v>
      </c>
      <c r="O38" s="15">
        <v>1.1790568896400069</v>
      </c>
      <c r="AK38"/>
      <c r="AL38"/>
      <c r="AM38"/>
      <c r="AN38"/>
      <c r="AO38"/>
      <c r="AP38"/>
      <c r="AQ38"/>
    </row>
    <row r="39" spans="2:43" x14ac:dyDescent="0.35">
      <c r="B39" s="24" t="s">
        <v>38</v>
      </c>
      <c r="C39" s="25">
        <v>247397</v>
      </c>
      <c r="D39" s="25">
        <v>0</v>
      </c>
      <c r="E39" s="25">
        <f t="shared" si="0"/>
        <v>247397</v>
      </c>
      <c r="F39" s="25" t="s">
        <v>198</v>
      </c>
      <c r="G39" s="26">
        <f t="shared" si="1"/>
        <v>0.80538002988145896</v>
      </c>
      <c r="H39" s="25">
        <f t="shared" si="2"/>
        <v>43</v>
      </c>
      <c r="J39" s="27" t="s">
        <v>6</v>
      </c>
      <c r="K39" s="28">
        <v>1.3149880284482167</v>
      </c>
      <c r="N39" s="14" t="s">
        <v>44</v>
      </c>
      <c r="O39" s="15">
        <v>1.2208216160744023</v>
      </c>
      <c r="AK39"/>
      <c r="AL39"/>
      <c r="AM39"/>
      <c r="AN39"/>
      <c r="AO39"/>
      <c r="AP39"/>
      <c r="AQ39"/>
    </row>
    <row r="40" spans="2:43" x14ac:dyDescent="0.35">
      <c r="B40" s="4" t="s">
        <v>31</v>
      </c>
      <c r="C40" s="5">
        <v>279088</v>
      </c>
      <c r="D40" s="5" t="s">
        <v>199</v>
      </c>
      <c r="E40" s="5">
        <f t="shared" si="0"/>
        <v>279088</v>
      </c>
      <c r="F40" s="5" t="s">
        <v>200</v>
      </c>
      <c r="G40" s="6">
        <f t="shared" si="1"/>
        <v>1.1330961700189919</v>
      </c>
      <c r="H40" s="5">
        <f t="shared" si="2"/>
        <v>33</v>
      </c>
      <c r="J40" s="27" t="s">
        <v>52</v>
      </c>
      <c r="K40" s="28">
        <v>1.3248647925339723</v>
      </c>
      <c r="N40" s="14" t="s">
        <v>36</v>
      </c>
      <c r="O40" s="15">
        <v>1.2570527906224624</v>
      </c>
      <c r="AK40"/>
      <c r="AL40"/>
      <c r="AM40"/>
      <c r="AN40"/>
      <c r="AO40"/>
      <c r="AP40"/>
      <c r="AQ40"/>
    </row>
    <row r="41" spans="2:43" x14ac:dyDescent="0.35">
      <c r="B41" s="24" t="s">
        <v>48</v>
      </c>
      <c r="C41" s="25">
        <v>3621664</v>
      </c>
      <c r="D41" s="25">
        <v>0</v>
      </c>
      <c r="E41" s="25">
        <f t="shared" si="0"/>
        <v>3621664</v>
      </c>
      <c r="F41" s="25" t="s">
        <v>201</v>
      </c>
      <c r="G41" s="26">
        <f t="shared" si="1"/>
        <v>11.076072027448697</v>
      </c>
      <c r="H41" s="25">
        <f t="shared" si="2"/>
        <v>1</v>
      </c>
      <c r="J41" s="27" t="s">
        <v>30</v>
      </c>
      <c r="K41" s="28">
        <v>1.3853230348465768</v>
      </c>
      <c r="N41" s="14" t="s">
        <v>22</v>
      </c>
      <c r="O41" s="15">
        <v>1.3472166102669385</v>
      </c>
      <c r="AK41"/>
      <c r="AL41"/>
      <c r="AM41"/>
      <c r="AN41"/>
      <c r="AO41"/>
      <c r="AP41"/>
      <c r="AQ41"/>
    </row>
    <row r="42" spans="2:43" x14ac:dyDescent="0.35">
      <c r="B42" s="4" t="s">
        <v>34</v>
      </c>
      <c r="C42" s="5">
        <v>191768</v>
      </c>
      <c r="D42" s="5">
        <v>0</v>
      </c>
      <c r="E42" s="5">
        <f t="shared" si="0"/>
        <v>191768</v>
      </c>
      <c r="F42" s="5" t="s">
        <v>202</v>
      </c>
      <c r="G42" s="6">
        <f t="shared" si="1"/>
        <v>0.60833825139614406</v>
      </c>
      <c r="H42" s="5">
        <f t="shared" si="2"/>
        <v>49</v>
      </c>
      <c r="J42" s="27" t="s">
        <v>27</v>
      </c>
      <c r="K42" s="28">
        <v>1.4500135381239869</v>
      </c>
      <c r="N42" s="14" t="s">
        <v>56</v>
      </c>
      <c r="O42" s="15">
        <v>1.3747497274205611</v>
      </c>
      <c r="AK42"/>
      <c r="AL42"/>
      <c r="AM42"/>
      <c r="AN42"/>
      <c r="AO42"/>
      <c r="AP42"/>
      <c r="AQ42"/>
    </row>
    <row r="43" spans="2:43" x14ac:dyDescent="0.35">
      <c r="B43" s="24" t="s">
        <v>58</v>
      </c>
      <c r="C43" s="25">
        <v>220114</v>
      </c>
      <c r="D43" s="25" t="s">
        <v>203</v>
      </c>
      <c r="E43" s="25">
        <f t="shared" si="0"/>
        <v>220114</v>
      </c>
      <c r="F43" s="25" t="s">
        <v>204</v>
      </c>
      <c r="G43" s="26">
        <f t="shared" si="1"/>
        <v>0.96534394451199801</v>
      </c>
      <c r="H43" s="25">
        <f t="shared" si="2"/>
        <v>36</v>
      </c>
      <c r="J43" s="27" t="s">
        <v>26</v>
      </c>
      <c r="K43" s="28">
        <v>1.508001608068019</v>
      </c>
      <c r="N43" s="14" t="s">
        <v>63</v>
      </c>
      <c r="O43" s="15">
        <v>1.4487130767936662</v>
      </c>
      <c r="AK43"/>
      <c r="AL43"/>
      <c r="AM43"/>
      <c r="AN43"/>
      <c r="AO43"/>
      <c r="AP43"/>
      <c r="AQ43"/>
    </row>
    <row r="44" spans="2:43" x14ac:dyDescent="0.35">
      <c r="B44" s="4" t="s">
        <v>13</v>
      </c>
      <c r="C44" s="5">
        <v>172587</v>
      </c>
      <c r="D44" s="5">
        <v>0</v>
      </c>
      <c r="E44" s="5">
        <f t="shared" si="0"/>
        <v>172587</v>
      </c>
      <c r="F44" s="5" t="s">
        <v>205</v>
      </c>
      <c r="G44" s="6">
        <f t="shared" si="1"/>
        <v>1.5404336727749255</v>
      </c>
      <c r="H44" s="5">
        <f t="shared" si="2"/>
        <v>24</v>
      </c>
      <c r="J44" s="27" t="s">
        <v>13</v>
      </c>
      <c r="K44" s="28">
        <v>1.5404336727749255</v>
      </c>
      <c r="N44" s="14" t="s">
        <v>62</v>
      </c>
      <c r="O44" s="15">
        <v>1.4958182298485474</v>
      </c>
      <c r="AK44"/>
      <c r="AL44"/>
      <c r="AM44"/>
      <c r="AN44"/>
      <c r="AO44"/>
      <c r="AP44"/>
      <c r="AQ44"/>
    </row>
    <row r="45" spans="2:43" x14ac:dyDescent="0.35">
      <c r="B45" s="24" t="s">
        <v>4</v>
      </c>
      <c r="C45" s="25">
        <v>6224</v>
      </c>
      <c r="D45" s="25">
        <v>0</v>
      </c>
      <c r="E45" s="25">
        <f t="shared" si="0"/>
        <v>6224</v>
      </c>
      <c r="F45" s="25" t="s">
        <v>206</v>
      </c>
      <c r="G45" s="26">
        <f t="shared" si="1"/>
        <v>0.25560281031676024</v>
      </c>
      <c r="H45" s="25">
        <f t="shared" si="2"/>
        <v>60</v>
      </c>
      <c r="J45" s="27" t="s">
        <v>64</v>
      </c>
      <c r="K45" s="28">
        <v>1.5893456328765894</v>
      </c>
      <c r="N45" s="14" t="s">
        <v>52</v>
      </c>
      <c r="O45" s="15">
        <v>1.5229685129291859</v>
      </c>
      <c r="AK45"/>
      <c r="AL45"/>
      <c r="AM45"/>
      <c r="AN45"/>
      <c r="AO45"/>
      <c r="AP45"/>
      <c r="AQ45"/>
    </row>
    <row r="46" spans="2:43" x14ac:dyDescent="0.35">
      <c r="B46" s="4" t="s">
        <v>41</v>
      </c>
      <c r="C46" s="5">
        <v>198788</v>
      </c>
      <c r="D46" s="5" t="s">
        <v>207</v>
      </c>
      <c r="E46" s="5">
        <f t="shared" si="0"/>
        <v>198788</v>
      </c>
      <c r="F46" s="5" t="s">
        <v>208</v>
      </c>
      <c r="G46" s="6">
        <f t="shared" si="1"/>
        <v>0.42551316014201956</v>
      </c>
      <c r="H46" s="5">
        <f t="shared" si="2"/>
        <v>58</v>
      </c>
      <c r="J46" s="27" t="s">
        <v>37</v>
      </c>
      <c r="K46" s="28">
        <v>1.5910999877122138</v>
      </c>
      <c r="N46" s="14" t="s">
        <v>28</v>
      </c>
      <c r="O46" s="15">
        <v>1.5304846280002931</v>
      </c>
      <c r="AK46"/>
      <c r="AL46"/>
      <c r="AM46"/>
      <c r="AN46"/>
      <c r="AO46"/>
      <c r="AP46"/>
      <c r="AQ46"/>
    </row>
    <row r="47" spans="2:43" x14ac:dyDescent="0.35">
      <c r="B47" s="24" t="s">
        <v>45</v>
      </c>
      <c r="C47" s="25">
        <v>466148</v>
      </c>
      <c r="D47" s="25">
        <v>0</v>
      </c>
      <c r="E47" s="25">
        <f t="shared" si="0"/>
        <v>466148</v>
      </c>
      <c r="F47" s="25" t="s">
        <v>209</v>
      </c>
      <c r="G47" s="26">
        <f t="shared" si="1"/>
        <v>2.1654808925861122</v>
      </c>
      <c r="H47" s="25">
        <f t="shared" si="2"/>
        <v>12</v>
      </c>
      <c r="J47" s="27" t="s">
        <v>44</v>
      </c>
      <c r="K47" s="28">
        <v>1.5925939622407521</v>
      </c>
      <c r="N47" s="14" t="s">
        <v>40</v>
      </c>
      <c r="O47" s="15">
        <v>1.5449428055974579</v>
      </c>
      <c r="AK47"/>
      <c r="AL47"/>
      <c r="AM47"/>
      <c r="AN47"/>
      <c r="AO47"/>
      <c r="AP47"/>
      <c r="AQ47"/>
    </row>
    <row r="48" spans="2:43" x14ac:dyDescent="0.35">
      <c r="B48" s="4" t="s">
        <v>9</v>
      </c>
      <c r="C48" s="5">
        <v>49091</v>
      </c>
      <c r="D48" s="5">
        <v>0</v>
      </c>
      <c r="E48" s="5">
        <f t="shared" si="0"/>
        <v>49091</v>
      </c>
      <c r="F48" s="5" t="s">
        <v>210</v>
      </c>
      <c r="G48" s="6">
        <f t="shared" si="1"/>
        <v>0.92961240932486977</v>
      </c>
      <c r="H48" s="5">
        <f t="shared" si="2"/>
        <v>38</v>
      </c>
      <c r="J48" s="27" t="s">
        <v>46</v>
      </c>
      <c r="K48" s="28">
        <v>1.6452754279573896</v>
      </c>
      <c r="N48" s="19" t="s">
        <v>69</v>
      </c>
      <c r="O48" s="20">
        <v>1.5966358294878569</v>
      </c>
      <c r="AK48"/>
      <c r="AL48"/>
      <c r="AM48"/>
      <c r="AN48"/>
      <c r="AO48"/>
      <c r="AP48"/>
      <c r="AQ48"/>
    </row>
    <row r="49" spans="2:43" x14ac:dyDescent="0.35">
      <c r="B49" s="24" t="s">
        <v>25</v>
      </c>
      <c r="C49" s="25">
        <v>19357</v>
      </c>
      <c r="D49" s="25" t="s">
        <v>211</v>
      </c>
      <c r="E49" s="25">
        <f t="shared" si="0"/>
        <v>19357</v>
      </c>
      <c r="F49" s="25" t="s">
        <v>212</v>
      </c>
      <c r="G49" s="26">
        <f t="shared" si="1"/>
        <v>0.11409655007209944</v>
      </c>
      <c r="H49" s="25">
        <f t="shared" si="2"/>
        <v>62</v>
      </c>
      <c r="J49" s="27" t="s">
        <v>62</v>
      </c>
      <c r="K49" s="28">
        <v>1.6506133424514049</v>
      </c>
      <c r="N49" s="14" t="s">
        <v>37</v>
      </c>
      <c r="O49" s="15">
        <v>1.6542500364836015</v>
      </c>
      <c r="AK49"/>
      <c r="AL49"/>
      <c r="AM49"/>
      <c r="AN49"/>
      <c r="AO49"/>
      <c r="AP49"/>
      <c r="AQ49"/>
    </row>
    <row r="50" spans="2:43" x14ac:dyDescent="0.35">
      <c r="B50" s="4" t="s">
        <v>60</v>
      </c>
      <c r="C50" s="5">
        <v>225033</v>
      </c>
      <c r="D50" s="5" t="s">
        <v>207</v>
      </c>
      <c r="E50" s="5">
        <f t="shared" si="0"/>
        <v>225033</v>
      </c>
      <c r="F50" s="5" t="s">
        <v>213</v>
      </c>
      <c r="G50" s="6">
        <f t="shared" si="1"/>
        <v>0.83697017933194362</v>
      </c>
      <c r="H50" s="5">
        <f t="shared" si="2"/>
        <v>40</v>
      </c>
      <c r="J50" s="27" t="s">
        <v>55</v>
      </c>
      <c r="K50" s="28">
        <v>1.6610282071287712</v>
      </c>
      <c r="N50" s="14" t="s">
        <v>46</v>
      </c>
      <c r="O50" s="15">
        <v>1.8919771588695293</v>
      </c>
      <c r="AK50"/>
      <c r="AL50"/>
      <c r="AM50"/>
      <c r="AN50"/>
      <c r="AO50"/>
      <c r="AP50"/>
      <c r="AQ50"/>
    </row>
    <row r="51" spans="2:43" x14ac:dyDescent="0.35">
      <c r="B51" s="24" t="s">
        <v>12</v>
      </c>
      <c r="C51" s="25">
        <v>20900</v>
      </c>
      <c r="D51" s="25" t="s">
        <v>85</v>
      </c>
      <c r="E51" s="25">
        <f t="shared" si="0"/>
        <v>20900</v>
      </c>
      <c r="F51" s="25" t="s">
        <v>214</v>
      </c>
      <c r="G51" s="26">
        <f t="shared" si="1"/>
        <v>0.49994043771818575</v>
      </c>
      <c r="H51" s="25">
        <f t="shared" si="2"/>
        <v>55</v>
      </c>
      <c r="J51" s="27" t="s">
        <v>40</v>
      </c>
      <c r="K51" s="28">
        <v>1.7398870507750075</v>
      </c>
      <c r="N51" s="14" t="s">
        <v>47</v>
      </c>
      <c r="O51" s="15">
        <v>1.91817282349882</v>
      </c>
      <c r="AK51"/>
      <c r="AL51"/>
      <c r="AM51"/>
      <c r="AN51"/>
      <c r="AO51"/>
      <c r="AP51"/>
      <c r="AQ51"/>
    </row>
    <row r="52" spans="2:43" x14ac:dyDescent="0.35">
      <c r="B52" s="4" t="s">
        <v>39</v>
      </c>
      <c r="C52" s="5">
        <v>171839</v>
      </c>
      <c r="D52" s="5" t="s">
        <v>215</v>
      </c>
      <c r="E52" s="5">
        <f t="shared" si="0"/>
        <v>171839</v>
      </c>
      <c r="F52" s="5" t="s">
        <v>216</v>
      </c>
      <c r="G52" s="6">
        <f t="shared" si="1"/>
        <v>2.1994505181551083</v>
      </c>
      <c r="H52" s="5">
        <f t="shared" si="2"/>
        <v>11</v>
      </c>
      <c r="J52" s="27" t="s">
        <v>10</v>
      </c>
      <c r="K52" s="28">
        <v>1.7788900892819977</v>
      </c>
      <c r="N52" s="14" t="s">
        <v>50</v>
      </c>
      <c r="O52" s="15">
        <v>1.9583574938297716</v>
      </c>
      <c r="AK52"/>
      <c r="AL52"/>
      <c r="AM52"/>
      <c r="AN52"/>
      <c r="AO52"/>
      <c r="AP52"/>
      <c r="AQ52"/>
    </row>
    <row r="53" spans="2:43" x14ac:dyDescent="0.35">
      <c r="B53" s="24" t="s">
        <v>0</v>
      </c>
      <c r="C53" s="25">
        <v>0</v>
      </c>
      <c r="D53" s="25">
        <v>0</v>
      </c>
      <c r="E53" s="25">
        <f t="shared" si="0"/>
        <v>0</v>
      </c>
      <c r="F53" s="25" t="s">
        <v>217</v>
      </c>
      <c r="G53" s="26">
        <f t="shared" si="1"/>
        <v>0</v>
      </c>
      <c r="H53" s="25">
        <f t="shared" si="2"/>
        <v>63</v>
      </c>
      <c r="J53" s="27" t="s">
        <v>1</v>
      </c>
      <c r="K53" s="28">
        <v>1.9546573466216841</v>
      </c>
      <c r="N53" s="14" t="s">
        <v>43</v>
      </c>
      <c r="O53" s="15">
        <v>2.087987016393209</v>
      </c>
      <c r="AK53"/>
      <c r="AL53"/>
      <c r="AM53"/>
      <c r="AN53"/>
      <c r="AO53"/>
      <c r="AP53"/>
      <c r="AQ53"/>
    </row>
    <row r="54" spans="2:43" x14ac:dyDescent="0.35">
      <c r="B54" s="4" t="s">
        <v>16</v>
      </c>
      <c r="C54" s="5">
        <v>39938</v>
      </c>
      <c r="D54" s="5">
        <v>0</v>
      </c>
      <c r="E54" s="5">
        <f t="shared" si="0"/>
        <v>39938</v>
      </c>
      <c r="F54" s="5" t="s">
        <v>218</v>
      </c>
      <c r="G54" s="6">
        <f t="shared" si="1"/>
        <v>0.95410305163427589</v>
      </c>
      <c r="H54" s="5">
        <f t="shared" si="2"/>
        <v>37</v>
      </c>
      <c r="J54" s="27" t="s">
        <v>50</v>
      </c>
      <c r="K54" s="28">
        <v>2.0398090945016785</v>
      </c>
      <c r="N54" s="14" t="s">
        <v>55</v>
      </c>
      <c r="O54" s="15">
        <v>2.1481095544583333</v>
      </c>
      <c r="AK54"/>
      <c r="AL54"/>
      <c r="AM54"/>
      <c r="AN54"/>
      <c r="AO54"/>
      <c r="AP54"/>
      <c r="AQ54"/>
    </row>
    <row r="55" spans="2:43" x14ac:dyDescent="0.35">
      <c r="B55" s="24" t="s">
        <v>8</v>
      </c>
      <c r="C55" s="25">
        <v>15123</v>
      </c>
      <c r="D55" s="25">
        <v>0</v>
      </c>
      <c r="E55" s="25">
        <f t="shared" si="0"/>
        <v>15123</v>
      </c>
      <c r="F55" s="25" t="s">
        <v>219</v>
      </c>
      <c r="G55" s="26">
        <f t="shared" si="1"/>
        <v>0.58744697711275817</v>
      </c>
      <c r="H55" s="25">
        <f t="shared" si="2"/>
        <v>50</v>
      </c>
      <c r="J55" s="27" t="s">
        <v>17</v>
      </c>
      <c r="K55" s="28">
        <v>2.1426687717513149</v>
      </c>
      <c r="N55" s="14" t="s">
        <v>27</v>
      </c>
      <c r="O55" s="15">
        <v>2.2035620015732973</v>
      </c>
      <c r="AK55"/>
      <c r="AL55"/>
      <c r="AM55"/>
      <c r="AN55"/>
      <c r="AO55"/>
      <c r="AP55"/>
      <c r="AQ55"/>
    </row>
    <row r="56" spans="2:43" x14ac:dyDescent="0.35">
      <c r="B56" s="4" t="s">
        <v>27</v>
      </c>
      <c r="C56" s="5">
        <v>82900</v>
      </c>
      <c r="D56" s="5">
        <v>0</v>
      </c>
      <c r="E56" s="5">
        <f t="shared" si="0"/>
        <v>82900</v>
      </c>
      <c r="F56" s="5" t="s">
        <v>220</v>
      </c>
      <c r="G56" s="6">
        <f t="shared" si="1"/>
        <v>1.4500135381239869</v>
      </c>
      <c r="H56" s="5">
        <f t="shared" si="2"/>
        <v>26</v>
      </c>
      <c r="J56" s="27" t="s">
        <v>45</v>
      </c>
      <c r="K56" s="28">
        <v>2.1654808925861122</v>
      </c>
      <c r="N56" s="14" t="s">
        <v>32</v>
      </c>
      <c r="O56" s="15">
        <v>2.2207151801012994</v>
      </c>
      <c r="AK56"/>
      <c r="AL56"/>
      <c r="AM56"/>
      <c r="AN56"/>
      <c r="AO56"/>
      <c r="AP56"/>
      <c r="AQ56"/>
    </row>
    <row r="57" spans="2:43" x14ac:dyDescent="0.35">
      <c r="B57" s="24" t="s">
        <v>10</v>
      </c>
      <c r="C57" s="25">
        <v>47438</v>
      </c>
      <c r="D57" s="25">
        <v>0</v>
      </c>
      <c r="E57" s="25">
        <f t="shared" si="0"/>
        <v>47438</v>
      </c>
      <c r="F57" s="25" t="s">
        <v>221</v>
      </c>
      <c r="G57" s="26">
        <f t="shared" si="1"/>
        <v>1.7788900892819977</v>
      </c>
      <c r="H57" s="25">
        <f t="shared" si="2"/>
        <v>16</v>
      </c>
      <c r="J57" s="27" t="s">
        <v>39</v>
      </c>
      <c r="K57" s="28">
        <v>2.1994505181551083</v>
      </c>
      <c r="N57" s="14" t="s">
        <v>16</v>
      </c>
      <c r="O57" s="15">
        <v>2.3447852437702208</v>
      </c>
      <c r="AK57"/>
      <c r="AL57"/>
      <c r="AM57"/>
      <c r="AN57"/>
      <c r="AO57"/>
      <c r="AP57"/>
      <c r="AQ57"/>
    </row>
    <row r="58" spans="2:43" x14ac:dyDescent="0.35">
      <c r="B58" s="4" t="s">
        <v>64</v>
      </c>
      <c r="C58" s="5">
        <v>11330</v>
      </c>
      <c r="D58" s="5">
        <v>0</v>
      </c>
      <c r="E58" s="5">
        <f t="shared" si="0"/>
        <v>11330</v>
      </c>
      <c r="F58" s="5" t="s">
        <v>222</v>
      </c>
      <c r="G58" s="6">
        <f t="shared" si="1"/>
        <v>1.5893456328765894</v>
      </c>
      <c r="H58" s="5">
        <f t="shared" si="2"/>
        <v>23</v>
      </c>
      <c r="J58" s="27" t="s">
        <v>63</v>
      </c>
      <c r="K58" s="28">
        <v>2.3452334899938143</v>
      </c>
      <c r="N58" s="14" t="s">
        <v>45</v>
      </c>
      <c r="O58" s="15">
        <v>2.4939776206728745</v>
      </c>
      <c r="AK58"/>
      <c r="AL58"/>
      <c r="AM58"/>
      <c r="AN58"/>
      <c r="AO58"/>
      <c r="AP58"/>
      <c r="AQ58"/>
    </row>
    <row r="59" spans="2:43" x14ac:dyDescent="0.35">
      <c r="B59" s="24" t="s">
        <v>57</v>
      </c>
      <c r="C59" s="25">
        <v>63540</v>
      </c>
      <c r="D59" s="25" t="s">
        <v>223</v>
      </c>
      <c r="E59" s="25">
        <f t="shared" si="0"/>
        <v>63540</v>
      </c>
      <c r="F59" s="25" t="s">
        <v>224</v>
      </c>
      <c r="G59" s="26">
        <f t="shared" si="1"/>
        <v>0.83125650032378973</v>
      </c>
      <c r="H59" s="25">
        <f t="shared" si="2"/>
        <v>41</v>
      </c>
      <c r="J59" s="27" t="s">
        <v>20</v>
      </c>
      <c r="K59" s="28">
        <v>2.4569413307962806</v>
      </c>
      <c r="N59" s="14" t="s">
        <v>20</v>
      </c>
      <c r="O59" s="15">
        <v>2.6101459485594249</v>
      </c>
      <c r="AK59"/>
      <c r="AL59"/>
      <c r="AM59"/>
      <c r="AN59"/>
      <c r="AO59"/>
      <c r="AP59"/>
      <c r="AQ59"/>
    </row>
    <row r="60" spans="2:43" x14ac:dyDescent="0.35">
      <c r="B60" s="4" t="s">
        <v>6</v>
      </c>
      <c r="C60" s="5">
        <v>5937</v>
      </c>
      <c r="D60" s="5" t="s">
        <v>85</v>
      </c>
      <c r="E60" s="5">
        <f t="shared" si="0"/>
        <v>5937</v>
      </c>
      <c r="F60" s="5" t="s">
        <v>225</v>
      </c>
      <c r="G60" s="6">
        <f t="shared" si="1"/>
        <v>1.3149880284482167</v>
      </c>
      <c r="H60" s="5">
        <f t="shared" si="2"/>
        <v>29</v>
      </c>
      <c r="J60" s="27" t="s">
        <v>32</v>
      </c>
      <c r="K60" s="28">
        <v>2.5899721563676334</v>
      </c>
      <c r="N60" s="14" t="s">
        <v>6</v>
      </c>
      <c r="O60" s="15">
        <v>2.6147884490192475</v>
      </c>
      <c r="AK60"/>
      <c r="AL60"/>
      <c r="AM60"/>
      <c r="AN60"/>
      <c r="AO60"/>
      <c r="AP60"/>
      <c r="AQ60"/>
    </row>
    <row r="61" spans="2:43" x14ac:dyDescent="0.35">
      <c r="B61" s="24" t="s">
        <v>55</v>
      </c>
      <c r="C61" s="25">
        <v>73171</v>
      </c>
      <c r="D61" s="25" t="s">
        <v>226</v>
      </c>
      <c r="E61" s="25">
        <f t="shared" si="0"/>
        <v>73171</v>
      </c>
      <c r="F61" s="25" t="s">
        <v>227</v>
      </c>
      <c r="G61" s="26">
        <f t="shared" si="1"/>
        <v>1.6610282071287712</v>
      </c>
      <c r="H61" s="25">
        <f t="shared" si="2"/>
        <v>18</v>
      </c>
      <c r="J61" s="27" t="s">
        <v>59</v>
      </c>
      <c r="K61" s="28">
        <v>2.5932955215545008</v>
      </c>
      <c r="N61" s="14" t="s">
        <v>17</v>
      </c>
      <c r="O61" s="15">
        <v>2.7468961294945857</v>
      </c>
      <c r="AK61"/>
      <c r="AL61"/>
      <c r="AM61"/>
      <c r="AN61"/>
      <c r="AO61"/>
      <c r="AP61"/>
      <c r="AQ61"/>
    </row>
    <row r="62" spans="2:43" x14ac:dyDescent="0.35">
      <c r="B62" s="4" t="s">
        <v>23</v>
      </c>
      <c r="C62" s="5">
        <v>26790</v>
      </c>
      <c r="D62" s="5" t="s">
        <v>228</v>
      </c>
      <c r="E62" s="5">
        <f t="shared" si="0"/>
        <v>26790</v>
      </c>
      <c r="F62" s="5" t="s">
        <v>229</v>
      </c>
      <c r="G62" s="6">
        <f t="shared" si="1"/>
        <v>0.21033829605566623</v>
      </c>
      <c r="H62" s="5">
        <f t="shared" si="2"/>
        <v>61</v>
      </c>
      <c r="J62" s="27" t="s">
        <v>47</v>
      </c>
      <c r="K62" s="28">
        <v>2.6889066109641138</v>
      </c>
      <c r="N62" s="14" t="s">
        <v>59</v>
      </c>
      <c r="O62" s="15">
        <v>2.8964192168949512</v>
      </c>
      <c r="AK62"/>
      <c r="AL62"/>
      <c r="AM62"/>
      <c r="AN62"/>
      <c r="AO62"/>
      <c r="AP62"/>
      <c r="AQ62"/>
    </row>
    <row r="63" spans="2:43" x14ac:dyDescent="0.35">
      <c r="B63" s="24" t="s">
        <v>22</v>
      </c>
      <c r="C63" s="25">
        <v>313527</v>
      </c>
      <c r="D63" s="25">
        <v>0</v>
      </c>
      <c r="E63" s="25">
        <f t="shared" si="0"/>
        <v>313527</v>
      </c>
      <c r="F63" s="25" t="s">
        <v>230</v>
      </c>
      <c r="G63" s="26">
        <f t="shared" si="1"/>
        <v>1.2704087673428279</v>
      </c>
      <c r="H63" s="25">
        <f t="shared" si="2"/>
        <v>30</v>
      </c>
      <c r="J63" s="27" t="s">
        <v>49</v>
      </c>
      <c r="K63" s="28">
        <v>3.4314769252133925</v>
      </c>
      <c r="N63" s="14" t="s">
        <v>51</v>
      </c>
      <c r="O63" s="15">
        <v>3.0233653912612466</v>
      </c>
      <c r="AK63"/>
      <c r="AL63"/>
      <c r="AM63"/>
      <c r="AN63"/>
      <c r="AO63"/>
      <c r="AP63"/>
      <c r="AQ63"/>
    </row>
    <row r="64" spans="2:43" x14ac:dyDescent="0.35">
      <c r="B64" s="4" t="s">
        <v>26</v>
      </c>
      <c r="C64" s="5">
        <v>246259</v>
      </c>
      <c r="D64" s="5">
        <v>0</v>
      </c>
      <c r="E64" s="5">
        <f t="shared" si="0"/>
        <v>246259</v>
      </c>
      <c r="F64" s="5" t="s">
        <v>231</v>
      </c>
      <c r="G64" s="6">
        <f t="shared" si="1"/>
        <v>1.508001608068019</v>
      </c>
      <c r="H64" s="5">
        <f t="shared" si="2"/>
        <v>25</v>
      </c>
      <c r="J64" s="27" t="s">
        <v>51</v>
      </c>
      <c r="K64" s="28">
        <v>3.7135169113841222</v>
      </c>
      <c r="N64" s="14" t="s">
        <v>48</v>
      </c>
      <c r="O64" s="15">
        <v>3.5232672228160546</v>
      </c>
      <c r="AK64"/>
      <c r="AL64"/>
      <c r="AM64"/>
      <c r="AN64"/>
      <c r="AO64"/>
      <c r="AP64"/>
      <c r="AQ64"/>
    </row>
    <row r="65" spans="2:43" x14ac:dyDescent="0.35">
      <c r="B65" s="24" t="s">
        <v>29</v>
      </c>
      <c r="C65" s="25">
        <v>152431</v>
      </c>
      <c r="D65" s="25" t="s">
        <v>232</v>
      </c>
      <c r="E65" s="25">
        <f t="shared" si="0"/>
        <v>152431</v>
      </c>
      <c r="F65" s="25" t="s">
        <v>233</v>
      </c>
      <c r="G65" s="26">
        <f t="shared" si="1"/>
        <v>0.74673133886879883</v>
      </c>
      <c r="H65" s="25">
        <f t="shared" si="2"/>
        <v>44</v>
      </c>
      <c r="J65" s="27" t="s">
        <v>35</v>
      </c>
      <c r="K65" s="28">
        <v>6.3285812212031551</v>
      </c>
      <c r="N65" s="14" t="s">
        <v>39</v>
      </c>
      <c r="O65" s="15">
        <v>3.698913618319819</v>
      </c>
      <c r="AK65"/>
      <c r="AL65"/>
      <c r="AM65"/>
      <c r="AN65"/>
      <c r="AO65"/>
      <c r="AP65"/>
      <c r="AQ65"/>
    </row>
    <row r="66" spans="2:43" x14ac:dyDescent="0.35">
      <c r="B66" s="4" t="s">
        <v>42</v>
      </c>
      <c r="C66" s="5">
        <v>569312</v>
      </c>
      <c r="D66" s="5" t="s">
        <v>234</v>
      </c>
      <c r="E66" s="5">
        <f t="shared" si="0"/>
        <v>569312</v>
      </c>
      <c r="F66" s="5" t="s">
        <v>235</v>
      </c>
      <c r="G66" s="6">
        <f t="shared" si="1"/>
        <v>0.9710516054011914</v>
      </c>
      <c r="H66" s="5">
        <f t="shared" si="2"/>
        <v>35</v>
      </c>
      <c r="J66" s="27" t="s">
        <v>53</v>
      </c>
      <c r="K66" s="28">
        <v>6.4201251263497392</v>
      </c>
      <c r="N66" s="14" t="s">
        <v>49</v>
      </c>
      <c r="O66" s="15">
        <v>4.707528060051577</v>
      </c>
      <c r="AK66"/>
      <c r="AL66"/>
      <c r="AM66"/>
      <c r="AN66"/>
      <c r="AO66"/>
      <c r="AP66"/>
      <c r="AQ66"/>
    </row>
    <row r="67" spans="2:43" x14ac:dyDescent="0.35">
      <c r="B67" s="24" t="s">
        <v>35</v>
      </c>
      <c r="C67" s="25">
        <v>306327</v>
      </c>
      <c r="D67" s="25" t="s">
        <v>85</v>
      </c>
      <c r="E67" s="25">
        <f t="shared" si="0"/>
        <v>306327</v>
      </c>
      <c r="F67" s="25" t="s">
        <v>236</v>
      </c>
      <c r="G67" s="26">
        <f t="shared" si="1"/>
        <v>6.3285812212031551</v>
      </c>
      <c r="H67" s="25">
        <f t="shared" si="2"/>
        <v>3</v>
      </c>
      <c r="J67" s="27" t="s">
        <v>48</v>
      </c>
      <c r="K67" s="28">
        <v>11.076072027448697</v>
      </c>
      <c r="N67" s="14" t="s">
        <v>35</v>
      </c>
      <c r="O67" s="15">
        <v>5.1357195125459727</v>
      </c>
      <c r="AK67"/>
      <c r="AL67"/>
      <c r="AM67"/>
      <c r="AN67"/>
      <c r="AO67"/>
      <c r="AP67"/>
      <c r="AQ67"/>
    </row>
    <row r="68" spans="2:43" x14ac:dyDescent="0.35">
      <c r="B68" s="4" t="s">
        <v>19</v>
      </c>
      <c r="C68" s="5">
        <v>127070</v>
      </c>
      <c r="D68" s="5" t="s">
        <v>237</v>
      </c>
      <c r="E68" s="5">
        <f t="shared" si="0"/>
        <v>127070</v>
      </c>
      <c r="F68" s="5" t="s">
        <v>238</v>
      </c>
      <c r="G68" s="6">
        <f t="shared" si="1"/>
        <v>0.85198830348189447</v>
      </c>
      <c r="H68" s="5" t="s">
        <v>61</v>
      </c>
      <c r="K68" s="16">
        <v>1.8081635934092615</v>
      </c>
      <c r="N68" s="14" t="s">
        <v>53</v>
      </c>
      <c r="O68" s="15">
        <v>5.7095481955798624</v>
      </c>
      <c r="AK68"/>
      <c r="AL68"/>
      <c r="AM68"/>
      <c r="AN68"/>
      <c r="AO68"/>
      <c r="AP68"/>
      <c r="AQ68"/>
    </row>
    <row r="69" spans="2:43" x14ac:dyDescent="0.35">
      <c r="B69" s="24" t="s">
        <v>65</v>
      </c>
      <c r="C69" s="25">
        <v>20099037</v>
      </c>
      <c r="D69" s="25" t="s">
        <v>239</v>
      </c>
      <c r="E69" s="25">
        <f t="shared" ref="E69" si="3">SUM(C69:D69)</f>
        <v>20099037</v>
      </c>
      <c r="F69" s="25" t="s">
        <v>240</v>
      </c>
      <c r="G69" s="26">
        <f t="shared" ref="G69" si="4">E69/F69*100</f>
        <v>1.8081635934092615</v>
      </c>
      <c r="H69" s="25"/>
      <c r="AK69"/>
      <c r="AL69"/>
      <c r="AM69"/>
      <c r="AN69"/>
      <c r="AO69"/>
      <c r="AP69"/>
      <c r="AQ69"/>
    </row>
    <row r="70" spans="2:43" x14ac:dyDescent="0.35">
      <c r="B70" s="1"/>
      <c r="C70" s="1"/>
      <c r="D70" s="1"/>
      <c r="E70" s="1"/>
      <c r="J70" s="1"/>
      <c r="K70" s="1"/>
      <c r="AK70"/>
      <c r="AL70"/>
      <c r="AM70"/>
      <c r="AN70"/>
      <c r="AO70"/>
      <c r="AP70"/>
      <c r="AQ70"/>
    </row>
    <row r="71" spans="2:43" x14ac:dyDescent="0.35">
      <c r="B71" s="1"/>
      <c r="C71" s="1"/>
      <c r="D71" s="1"/>
      <c r="E71" s="1"/>
      <c r="J71" s="1"/>
      <c r="K71" s="1"/>
      <c r="AK71"/>
      <c r="AL71"/>
      <c r="AM71"/>
      <c r="AN71"/>
      <c r="AO71"/>
      <c r="AP71"/>
      <c r="AQ71"/>
    </row>
    <row r="72" spans="2:43" x14ac:dyDescent="0.35">
      <c r="B72" s="1"/>
      <c r="C72" s="1"/>
      <c r="D72" s="1"/>
      <c r="E72" s="1"/>
      <c r="J72" s="1"/>
      <c r="K72" s="1"/>
      <c r="AK72"/>
      <c r="AL72"/>
      <c r="AM72"/>
      <c r="AN72"/>
      <c r="AO72"/>
      <c r="AP72"/>
      <c r="AQ72"/>
    </row>
    <row r="73" spans="2:43" x14ac:dyDescent="0.35">
      <c r="B73" s="1"/>
      <c r="C73" s="1"/>
      <c r="D73" s="1"/>
      <c r="E73" s="1"/>
      <c r="J73" s="1"/>
      <c r="K73" s="1"/>
      <c r="AK73"/>
      <c r="AL73"/>
      <c r="AM73"/>
      <c r="AN73"/>
      <c r="AO73"/>
      <c r="AP73"/>
      <c r="AQ73"/>
    </row>
    <row r="74" spans="2:43" x14ac:dyDescent="0.35">
      <c r="B74" s="1"/>
      <c r="C74" s="1"/>
      <c r="D74" s="1"/>
      <c r="E74" s="1"/>
      <c r="AK74"/>
      <c r="AL74"/>
      <c r="AM74"/>
      <c r="AN74"/>
      <c r="AO74"/>
      <c r="AP74"/>
      <c r="AQ74"/>
    </row>
    <row r="75" spans="2:43" x14ac:dyDescent="0.35">
      <c r="B75" s="1"/>
      <c r="C75" s="1"/>
      <c r="D75" s="1"/>
      <c r="E75" s="1"/>
    </row>
    <row r="76" spans="2:43" x14ac:dyDescent="0.35">
      <c r="B76" s="1"/>
      <c r="C76" s="1"/>
      <c r="D76" s="1"/>
      <c r="E76" s="1"/>
    </row>
    <row r="77" spans="2:43" x14ac:dyDescent="0.35">
      <c r="B77" s="1"/>
      <c r="C77" s="1"/>
      <c r="D77" s="1"/>
      <c r="E77" s="1"/>
    </row>
    <row r="78" spans="2:43" x14ac:dyDescent="0.35">
      <c r="B78" s="1"/>
      <c r="C78" s="1"/>
      <c r="D78" s="1"/>
      <c r="E78" s="1"/>
    </row>
    <row r="79" spans="2:43" x14ac:dyDescent="0.35">
      <c r="B79" s="1"/>
      <c r="C79" s="1"/>
      <c r="D79" s="1"/>
      <c r="E79" s="1"/>
    </row>
    <row r="80" spans="2:43"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2023-06-07T01:58:18Z</value>
    </field>
    <field name="Objective-IsApproved">
      <value order="0">false</value>
    </field>
    <field name="Objective-IsPublished">
      <value order="0">true</value>
    </field>
    <field name="Objective-DatePublished">
      <value order="0">2025-11-24T01:32:51Z</value>
    </field>
    <field name="Objective-ModificationStamp">
      <value order="0">2025-11-24T01:32:52Z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2025-11-21T14:27:24Z</cp:lastPrinted>
  <dcterms:created xsi:type="dcterms:W3CDTF">2024-07-17T00:58:55Z</dcterms:created>
  <dcterms:modified xsi:type="dcterms:W3CDTF">2025-11-24T01:17:13Z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A9864523</vt:lpwstr>
  </op:property>
  <op:property fmtid="{D5CDD505-2E9C-101B-9397-08002B2CF9AE}" pid="4" name="Objective-Title">
    <vt:lpwstr xmlns:vt="http://schemas.openxmlformats.org/officeDocument/2006/docPropsVTypes">EGM club contributions to the community</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2023-06-07T01:58:18Z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2025-11-24T01:32:51Z</vt:filetime>
  </op:property>
  <op:property fmtid="{D5CDD505-2E9C-101B-9397-08002B2CF9AE}" pid="10" name="Objective-ModificationStamp">
    <vt:filetime xmlns:vt="http://schemas.openxmlformats.org/officeDocument/2006/docPropsVTypes">2025-11-24T01:32:52Z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vA15893595</vt:lpwstr>
  </op:property>
  <op:property fmtid="{D5CDD505-2E9C-101B-9397-08002B2CF9AE}" pid="16" name="Objective-Version">
    <vt:lpwstr xmlns:vt="http://schemas.openxmlformats.org/officeDocument/2006/docPropsVTypes">3.0</vt:lpwstr>
  </op:property>
  <op:property fmtid="{D5CDD505-2E9C-101B-9397-08002B2CF9AE}" pid="17" name="Objective-VersionNumber">
    <vt:r8 xmlns:vt="http://schemas.openxmlformats.org/officeDocument/2006/docPropsVTypes">3</vt:r8>
  </op:property>
  <op:property fmtid="{D5CDD505-2E9C-101B-9397-08002B2CF9AE}" pid="18" name="Objective-VersionComment">
    <vt:lpwstr xmlns:vt="http://schemas.openxmlformats.org/officeDocument/2006/docPropsVTypes">Updated data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